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filterPrivacy="1" updateLinks="never" codeName="ThisWorkbook" defaultThemeVersion="124226"/>
  <xr:revisionPtr revIDLastSave="0" documentId="13_ncr:1_{192FC82C-57E8-4369-8BC5-73AA59EEEB3E}" xr6:coauthVersionLast="36" xr6:coauthVersionMax="36" xr10:uidLastSave="{00000000-0000-0000-0000-000000000000}"/>
  <bookViews>
    <workbookView xWindow="0" yWindow="0" windowWidth="28800" windowHeight="12135" tabRatio="845" xr2:uid="{00000000-000D-0000-FFFF-FFFF00000000}"/>
  </bookViews>
  <sheets>
    <sheet name="はじめに  " sheetId="104" r:id="rId1"/>
    <sheet name="入力シート" sheetId="42" r:id="rId2"/>
    <sheet name="プルダウン用" sheetId="88" state="hidden" r:id="rId3"/>
    <sheet name="おわりに " sheetId="105" r:id="rId4"/>
    <sheet name="入力方法 " sheetId="106" r:id="rId5"/>
    <sheet name="様式１" sheetId="28" r:id="rId6"/>
    <sheet name="様式２" sheetId="40" r:id="rId7"/>
    <sheet name="様式３の２（直流発電設備）①  " sheetId="98" r:id="rId8"/>
    <sheet name="様式３の２（直流発電設備）②" sheetId="99" r:id="rId9"/>
    <sheet name="様式３の２（直流発電設備）③" sheetId="100" r:id="rId10"/>
    <sheet name="様式３の５（逆変換装置）①" sheetId="20" r:id="rId11"/>
    <sheet name="様式３の５（逆変換装置）②" sheetId="63" r:id="rId12"/>
    <sheet name="様式３の５（逆変換装置）③" sheetId="64" r:id="rId13"/>
    <sheet name="様式３の３（系統連系保護リレー）① " sheetId="102" r:id="rId14"/>
    <sheet name="様式３の３（系統連系保護リレー）②" sheetId="108" r:id="rId15"/>
    <sheet name="様式４の１" sheetId="25" state="hidden" r:id="rId16"/>
    <sheet name="様式５の３" sheetId="95" state="hidden" r:id="rId17"/>
    <sheet name="様式５の４" sheetId="13" r:id="rId18"/>
    <sheet name="様式５の５" sheetId="14" r:id="rId19"/>
    <sheet name="様式５の６" sheetId="15" r:id="rId20"/>
    <sheet name="様式５の７" sheetId="18" r:id="rId21"/>
    <sheet name="様式５の８" sheetId="17" state="hidden" r:id="rId22"/>
  </sheets>
  <externalReferences>
    <externalReference r:id="rId23"/>
    <externalReference r:id="rId24"/>
    <externalReference r:id="rId25"/>
  </externalReferences>
  <definedNames>
    <definedName name="a" localSheetId="3">#REF!</definedName>
    <definedName name="a" localSheetId="4">#REF!</definedName>
    <definedName name="a" localSheetId="6">#REF!</definedName>
    <definedName name="a" localSheetId="7">#REF!</definedName>
    <definedName name="a" localSheetId="8">#REF!</definedName>
    <definedName name="a" localSheetId="9">#REF!</definedName>
    <definedName name="a" localSheetId="13">#REF!</definedName>
    <definedName name="a" localSheetId="14">#REF!</definedName>
    <definedName name="a">#REF!</definedName>
    <definedName name="aa" localSheetId="3">#REF!</definedName>
    <definedName name="aa" localSheetId="0">#REF!</definedName>
    <definedName name="aa" localSheetId="4">#REF!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4">#REF!</definedName>
    <definedName name="aa">#REF!</definedName>
    <definedName name="aaaaa" localSheetId="3">#REF!</definedName>
    <definedName name="aaaaa" localSheetId="0">#REF!</definedName>
    <definedName name="aaaaa" localSheetId="4">#REF!</definedName>
    <definedName name="aaaaa" localSheetId="6">#REF!</definedName>
    <definedName name="aaaaa" localSheetId="7">#REF!</definedName>
    <definedName name="aaaaa" localSheetId="8">#REF!</definedName>
    <definedName name="aaaaa" localSheetId="9">#REF!</definedName>
    <definedName name="aaaaa" localSheetId="13">#REF!</definedName>
    <definedName name="aaaaa" localSheetId="14">#REF!</definedName>
    <definedName name="aaaaa">#REF!</definedName>
    <definedName name="aaaaaaaaaa" localSheetId="14">#REF!</definedName>
    <definedName name="aaaaaaaaaa">#REF!</definedName>
    <definedName name="b" localSheetId="14">#REF!</definedName>
    <definedName name="b">#REF!</definedName>
    <definedName name="_xlnm.Print_Area" localSheetId="3">'おわりに '!$A$2:$F$43</definedName>
    <definedName name="_xlnm.Print_Area" localSheetId="0">'はじめに  '!$A$2:$BN$88</definedName>
    <definedName name="_xlnm.Print_Area" localSheetId="2">プルダウン用!$A$2:$G$109</definedName>
    <definedName name="_xlnm.Print_Area" localSheetId="1">入力シート!$A$2:$L$221</definedName>
    <definedName name="_xlnm.Print_Area" localSheetId="4">'入力方法 '!$A$2:$AP$137</definedName>
    <definedName name="_xlnm.Print_Area" localSheetId="5">様式１!$A$2:$BO$71</definedName>
    <definedName name="_xlnm.Print_Area" localSheetId="6">様式２!$A$2:$BO$74</definedName>
    <definedName name="_xlnm.Print_Area" localSheetId="7">'様式３の２（直流発電設備）①  '!$A$2:$BN$77</definedName>
    <definedName name="_xlnm.Print_Area" localSheetId="8">'様式３の２（直流発電設備）②'!$A$2:$BN$77</definedName>
    <definedName name="_xlnm.Print_Area" localSheetId="9">'様式３の２（直流発電設備）③'!$A$2:$BM$77</definedName>
    <definedName name="_xlnm.Print_Area" localSheetId="13">'様式３の３（系統連系保護リレー）① '!$A$2:$BM$66</definedName>
    <definedName name="_xlnm.Print_Area" localSheetId="14">'様式３の３（系統連系保護リレー）②'!$A$2:$BM$66</definedName>
    <definedName name="_xlnm.Print_Area" localSheetId="10">'様式３の５（逆変換装置）①'!$A$2:$BM$61</definedName>
    <definedName name="_xlnm.Print_Area" localSheetId="11">'様式３の５（逆変換装置）②'!$A$2:$BM$61</definedName>
    <definedName name="_xlnm.Print_Area" localSheetId="12">'様式３の５（逆変換装置）③'!$A$2:$BM$61</definedName>
    <definedName name="_xlnm.Print_Area" localSheetId="15">様式４の１!$A$2:$BM$57</definedName>
    <definedName name="_xlnm.Print_Area" localSheetId="16">様式５の３!$A$2:$AB$77</definedName>
    <definedName name="_xlnm.Print_Area" localSheetId="17">様式５の４!$A$2:$T$58</definedName>
    <definedName name="_xlnm.Print_Area" localSheetId="18">様式５の５!$A$2:$T$60</definedName>
    <definedName name="_xlnm.Print_Area" localSheetId="19">様式５の６!$A$2:$BU$76</definedName>
    <definedName name="_xlnm.Print_Area" localSheetId="20">様式５の７!$A$2:$T$61</definedName>
    <definedName name="_xlnm.Print_Area" localSheetId="21">様式５の８!$A$2:$AF$56</definedName>
    <definedName name="TR一覧" localSheetId="3">#REF!</definedName>
    <definedName name="TR一覧" localSheetId="0">#REF!</definedName>
    <definedName name="TR一覧" localSheetId="4">#REF!</definedName>
    <definedName name="TR一覧" localSheetId="5">#REF!</definedName>
    <definedName name="TR一覧" localSheetId="6">#REF!</definedName>
    <definedName name="TR一覧" localSheetId="7">#REF!</definedName>
    <definedName name="TR一覧" localSheetId="8">#REF!</definedName>
    <definedName name="TR一覧" localSheetId="9">#REF!</definedName>
    <definedName name="TR一覧" localSheetId="13">#REF!</definedName>
    <definedName name="TR一覧" localSheetId="14">#REF!</definedName>
    <definedName name="TR一覧">#REF!</definedName>
    <definedName name="TR結線一覧" localSheetId="3">#REF!</definedName>
    <definedName name="TR結線一覧" localSheetId="0">#REF!</definedName>
    <definedName name="TR結線一覧" localSheetId="4">#REF!</definedName>
    <definedName name="TR結線一覧" localSheetId="5">#REF!</definedName>
    <definedName name="TR結線一覧" localSheetId="6">#REF!</definedName>
    <definedName name="TR結線一覧" localSheetId="7">#REF!</definedName>
    <definedName name="TR結線一覧" localSheetId="8">#REF!</definedName>
    <definedName name="TR結線一覧" localSheetId="9">#REF!</definedName>
    <definedName name="TR結線一覧" localSheetId="13">#REF!</definedName>
    <definedName name="TR結線一覧" localSheetId="14">#REF!</definedName>
    <definedName name="TR結線一覧">#REF!</definedName>
    <definedName name="TR容量一覧" localSheetId="3">#REF!</definedName>
    <definedName name="TR容量一覧" localSheetId="0">#REF!</definedName>
    <definedName name="TR容量一覧" localSheetId="4">#REF!</definedName>
    <definedName name="TR容量一覧" localSheetId="5">#REF!</definedName>
    <definedName name="TR容量一覧" localSheetId="6">#REF!</definedName>
    <definedName name="TR容量一覧" localSheetId="7">#REF!</definedName>
    <definedName name="TR容量一覧" localSheetId="8">#REF!</definedName>
    <definedName name="TR容量一覧" localSheetId="9">#REF!</definedName>
    <definedName name="TR容量一覧" localSheetId="13">#REF!</definedName>
    <definedName name="TR容量一覧" localSheetId="14">#REF!</definedName>
    <definedName name="TR容量一覧">#REF!</definedName>
    <definedName name="あ" localSheetId="3">#REF!</definedName>
    <definedName name="あ" localSheetId="0">#REF!</definedName>
    <definedName name="あ" localSheetId="4">#REF!</definedName>
    <definedName name="あ" localSheetId="6">#REF!</definedName>
    <definedName name="あ" localSheetId="7">#REF!</definedName>
    <definedName name="あ" localSheetId="8">#REF!</definedName>
    <definedName name="あ" localSheetId="9">#REF!</definedName>
    <definedName name="あ" localSheetId="13">#REF!</definedName>
    <definedName name="あ" localSheetId="14">#REF!</definedName>
    <definedName name="あ">#REF!</definedName>
    <definedName name="こｋｓｊｈｙｆｄ" localSheetId="14">#REF!</definedName>
    <definedName name="こｋｓｊｈｙｆｄ">#REF!</definedName>
    <definedName name="はじめに" localSheetId="0">'はじめに  '!$A$2:$BN$88</definedName>
    <definedName name="一次側電圧一覧" localSheetId="3">#REF!</definedName>
    <definedName name="一次側電圧一覧" localSheetId="0">#REF!</definedName>
    <definedName name="一次側電圧一覧" localSheetId="4">#REF!</definedName>
    <definedName name="一次側電圧一覧" localSheetId="5">#REF!</definedName>
    <definedName name="一次側電圧一覧" localSheetId="6">#REF!</definedName>
    <definedName name="一次側電圧一覧" localSheetId="7">#REF!</definedName>
    <definedName name="一次側電圧一覧" localSheetId="8">#REF!</definedName>
    <definedName name="一次側電圧一覧" localSheetId="9">#REF!</definedName>
    <definedName name="一次側電圧一覧" localSheetId="13">#REF!</definedName>
    <definedName name="一次側電圧一覧" localSheetId="14">#REF!</definedName>
    <definedName name="一次側電圧一覧">#REF!</definedName>
    <definedName name="回路分類一覧" localSheetId="3">#REF!</definedName>
    <definedName name="回路分類一覧" localSheetId="0">#REF!</definedName>
    <definedName name="回路分類一覧" localSheetId="4">#REF!</definedName>
    <definedName name="回路分類一覧" localSheetId="5">#REF!</definedName>
    <definedName name="回路分類一覧" localSheetId="6">#REF!</definedName>
    <definedName name="回路分類一覧" localSheetId="7">#REF!</definedName>
    <definedName name="回路分類一覧" localSheetId="8">#REF!</definedName>
    <definedName name="回路分類一覧" localSheetId="9">#REF!</definedName>
    <definedName name="回路分類一覧" localSheetId="13">#REF!</definedName>
    <definedName name="回路分類一覧" localSheetId="14">#REF!</definedName>
    <definedName name="回路分類一覧">#REF!</definedName>
    <definedName name="受電接続負荷種別" localSheetId="3">#REF!</definedName>
    <definedName name="受電接続負荷種別" localSheetId="0">#REF!</definedName>
    <definedName name="受電接続負荷種別" localSheetId="4">#REF!</definedName>
    <definedName name="受電接続負荷種別" localSheetId="5">#REF!</definedName>
    <definedName name="受電接続負荷種別" localSheetId="6">#REF!</definedName>
    <definedName name="受電接続負荷種別" localSheetId="7">#REF!</definedName>
    <definedName name="受電接続負荷種別" localSheetId="8">#REF!</definedName>
    <definedName name="受電接続負荷種別" localSheetId="9">#REF!</definedName>
    <definedName name="受電接続負荷種別" localSheetId="13">#REF!</definedName>
    <definedName name="受電接続負荷種別" localSheetId="14">#REF!</definedName>
    <definedName name="受電接続負荷種別">#REF!</definedName>
    <definedName name="需要家受電電圧" localSheetId="3">#REF!</definedName>
    <definedName name="需要家受電電圧" localSheetId="0">#REF!</definedName>
    <definedName name="需要家受電電圧" localSheetId="4">#REF!</definedName>
    <definedName name="需要家受電電圧" localSheetId="5">#REF!</definedName>
    <definedName name="需要家受電電圧" localSheetId="6">#REF!</definedName>
    <definedName name="需要家受電電圧" localSheetId="7">#REF!</definedName>
    <definedName name="需要家受電電圧" localSheetId="8">#REF!</definedName>
    <definedName name="需要家受電電圧" localSheetId="9">#REF!</definedName>
    <definedName name="需要家受電電圧" localSheetId="13">#REF!</definedName>
    <definedName name="需要家受電電圧" localSheetId="14">#REF!</definedName>
    <definedName name="需要家受電電圧">#REF!</definedName>
    <definedName name="需要家受電方式" localSheetId="3">#REF!</definedName>
    <definedName name="需要家受電方式" localSheetId="0">#REF!</definedName>
    <definedName name="需要家受電方式" localSheetId="4">#REF!</definedName>
    <definedName name="需要家受電方式" localSheetId="5">#REF!</definedName>
    <definedName name="需要家受電方式" localSheetId="6">#REF!</definedName>
    <definedName name="需要家受電方式" localSheetId="7">#REF!</definedName>
    <definedName name="需要家受電方式" localSheetId="8">#REF!</definedName>
    <definedName name="需要家受電方式" localSheetId="9">#REF!</definedName>
    <definedName name="需要家受電方式" localSheetId="13">#REF!</definedName>
    <definedName name="需要家受電方式" localSheetId="14">#REF!</definedName>
    <definedName name="需要家受電方式">#REF!</definedName>
    <definedName name="設備種類" localSheetId="3">#REF!</definedName>
    <definedName name="設備種類" localSheetId="0">#REF!</definedName>
    <definedName name="設備種類" localSheetId="4">#REF!</definedName>
    <definedName name="設備種類" localSheetId="5">#REF!</definedName>
    <definedName name="設備種類" localSheetId="6">#REF!</definedName>
    <definedName name="設備種類" localSheetId="7">#REF!</definedName>
    <definedName name="設備種類" localSheetId="8">#REF!</definedName>
    <definedName name="設備種類" localSheetId="9">#REF!</definedName>
    <definedName name="設備種類" localSheetId="13">#REF!</definedName>
    <definedName name="設備種類" localSheetId="14">#REF!</definedName>
    <definedName name="設備種類">#REF!</definedName>
    <definedName name="蓄電池" localSheetId="3">#REF!</definedName>
    <definedName name="蓄電池" localSheetId="0">#REF!</definedName>
    <definedName name="蓄電池" localSheetId="4">#REF!</definedName>
    <definedName name="蓄電池" localSheetId="7">[1]リスト①!#REF!</definedName>
    <definedName name="蓄電池" localSheetId="8">[1]リスト①!#REF!</definedName>
    <definedName name="蓄電池" localSheetId="9">[1]リスト①!#REF!</definedName>
    <definedName name="蓄電池" localSheetId="13">#REF!</definedName>
    <definedName name="蓄電池" localSheetId="14">#REF!</definedName>
    <definedName name="蓄電池">#REF!</definedName>
    <definedName name="電力会社" localSheetId="3">#REF!</definedName>
    <definedName name="電力会社" localSheetId="0">#REF!</definedName>
    <definedName name="電力会社" localSheetId="4">#REF!</definedName>
    <definedName name="電力会社" localSheetId="5">#REF!</definedName>
    <definedName name="電力会社" localSheetId="6">#REF!</definedName>
    <definedName name="電力会社" localSheetId="7">#REF!</definedName>
    <definedName name="電力会社" localSheetId="8">#REF!</definedName>
    <definedName name="電力会社" localSheetId="9">#REF!</definedName>
    <definedName name="電力会社" localSheetId="13">#REF!</definedName>
    <definedName name="電力会社" localSheetId="14">#REF!</definedName>
    <definedName name="電力会社">#REF!</definedName>
    <definedName name="二次側電圧一覧" localSheetId="3">#REF!</definedName>
    <definedName name="二次側電圧一覧" localSheetId="0">#REF!</definedName>
    <definedName name="二次側電圧一覧" localSheetId="4">#REF!</definedName>
    <definedName name="二次側電圧一覧" localSheetId="5">#REF!</definedName>
    <definedName name="二次側電圧一覧" localSheetId="6">#REF!</definedName>
    <definedName name="二次側電圧一覧" localSheetId="7">#REF!</definedName>
    <definedName name="二次側電圧一覧" localSheetId="8">#REF!</definedName>
    <definedName name="二次側電圧一覧" localSheetId="9">#REF!</definedName>
    <definedName name="二次側電圧一覧" localSheetId="13">#REF!</definedName>
    <definedName name="二次側電圧一覧" localSheetId="14">#REF!</definedName>
    <definedName name="二次側電圧一覧">#REF!</definedName>
    <definedName name="入力TR一覧" localSheetId="3">#REF!</definedName>
    <definedName name="入力TR一覧" localSheetId="0">#REF!</definedName>
    <definedName name="入力TR一覧" localSheetId="4">#REF!</definedName>
    <definedName name="入力TR一覧" localSheetId="5">#REF!</definedName>
    <definedName name="入力TR一覧" localSheetId="6">#REF!</definedName>
    <definedName name="入力TR一覧" localSheetId="7">#REF!</definedName>
    <definedName name="入力TR一覧" localSheetId="8">#REF!</definedName>
    <definedName name="入力TR一覧" localSheetId="9">#REF!</definedName>
    <definedName name="入力TR一覧" localSheetId="13">#REF!</definedName>
    <definedName name="入力TR一覧" localSheetId="14">#REF!</definedName>
    <definedName name="入力TR一覧">#REF!</definedName>
    <definedName name="負荷種別" localSheetId="3">#REF!</definedName>
    <definedName name="負荷種別" localSheetId="0">#REF!</definedName>
    <definedName name="負荷種別" localSheetId="4">#REF!</definedName>
    <definedName name="負荷種別" localSheetId="5">#REF!</definedName>
    <definedName name="負荷種別" localSheetId="6">#REF!</definedName>
    <definedName name="負荷種別" localSheetId="7">#REF!</definedName>
    <definedName name="負荷種別" localSheetId="8">#REF!</definedName>
    <definedName name="負荷種別" localSheetId="9">#REF!</definedName>
    <definedName name="負荷種別" localSheetId="13">#REF!</definedName>
    <definedName name="負荷種別" localSheetId="14">#REF!</definedName>
    <definedName name="負荷種別">#REF!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S43" i="99" l="1"/>
  <c r="E212" i="42" l="1"/>
  <c r="BD43" i="100" l="1"/>
  <c r="E219" i="42" l="1"/>
  <c r="AS43" i="100" l="1"/>
  <c r="BD43" i="99"/>
  <c r="BD43" i="98"/>
  <c r="AS43" i="98"/>
  <c r="AQ44" i="98"/>
  <c r="BB44" i="98"/>
  <c r="AU18" i="28" l="1"/>
  <c r="E120" i="42" l="1"/>
  <c r="BV58" i="102" l="1"/>
  <c r="BV57" i="102"/>
  <c r="BV56" i="102"/>
  <c r="BV55" i="102"/>
  <c r="BV54" i="102"/>
  <c r="BV53" i="102"/>
  <c r="BV52" i="102"/>
  <c r="BV51" i="102"/>
  <c r="BV50" i="102"/>
  <c r="BV49" i="102"/>
  <c r="BV48" i="102"/>
  <c r="BV47" i="102"/>
  <c r="BV46" i="102"/>
  <c r="BV45" i="102"/>
  <c r="BV44" i="102"/>
  <c r="BV43" i="102"/>
  <c r="BV42" i="102"/>
  <c r="BV41" i="102"/>
  <c r="BV40" i="102"/>
  <c r="BV32" i="102"/>
  <c r="BV35" i="102"/>
  <c r="P190" i="42" l="1"/>
  <c r="AQ41" i="100" l="1"/>
  <c r="D34" i="100"/>
  <c r="D34" i="99"/>
  <c r="D34" i="98"/>
  <c r="BV77" i="108" l="1"/>
  <c r="BW77" i="108" s="1"/>
  <c r="BV76" i="108"/>
  <c r="BW76" i="108" s="1"/>
  <c r="BV75" i="108"/>
  <c r="BW75" i="108" s="1"/>
  <c r="BV74" i="108"/>
  <c r="BW74" i="108" s="1"/>
  <c r="BV73" i="108"/>
  <c r="BW73" i="108" s="1"/>
  <c r="BV72" i="108"/>
  <c r="BW72" i="108" s="1"/>
  <c r="BV71" i="108"/>
  <c r="BW71" i="108" s="1"/>
  <c r="BV70" i="108"/>
  <c r="BW70" i="108" s="1"/>
  <c r="BV69" i="108"/>
  <c r="BW69" i="108" s="1"/>
  <c r="BV68" i="108"/>
  <c r="BW68" i="108" s="1"/>
  <c r="BV67" i="108"/>
  <c r="BW67" i="108" s="1"/>
  <c r="BV66" i="108"/>
  <c r="BW66" i="108" s="1"/>
  <c r="BV65" i="108"/>
  <c r="BW65" i="108" s="1"/>
  <c r="BV64" i="108"/>
  <c r="BW64" i="108" s="1"/>
  <c r="BV63" i="108"/>
  <c r="BW63" i="108" s="1"/>
  <c r="BV62" i="108"/>
  <c r="BW62" i="108" s="1"/>
  <c r="BV61" i="108"/>
  <c r="BW61" i="108" s="1"/>
  <c r="BV60" i="108"/>
  <c r="BW60" i="108" s="1"/>
  <c r="BV59" i="108"/>
  <c r="BW59" i="108" s="1"/>
  <c r="BV58" i="108"/>
  <c r="BW58" i="108" s="1"/>
  <c r="BV57" i="108"/>
  <c r="BW57" i="108" s="1"/>
  <c r="BV56" i="108"/>
  <c r="BW56" i="108" s="1"/>
  <c r="BV55" i="108"/>
  <c r="BW55" i="108" s="1"/>
  <c r="BV54" i="108"/>
  <c r="BW54" i="108" s="1"/>
  <c r="BV53" i="108"/>
  <c r="BW53" i="108" s="1"/>
  <c r="BV52" i="108"/>
  <c r="BW52" i="108" s="1"/>
  <c r="BV51" i="108"/>
  <c r="BW51" i="108" s="1"/>
  <c r="BV50" i="108"/>
  <c r="BW50" i="108" s="1"/>
  <c r="BV49" i="108"/>
  <c r="BW49" i="108" s="1"/>
  <c r="BV48" i="108"/>
  <c r="BW48" i="108" s="1"/>
  <c r="BV47" i="108"/>
  <c r="BW47" i="108" s="1"/>
  <c r="BV46" i="108"/>
  <c r="BW46" i="108" s="1"/>
  <c r="BV45" i="108"/>
  <c r="BW45" i="108" s="1"/>
  <c r="BV44" i="108"/>
  <c r="BW44" i="108" s="1"/>
  <c r="BV43" i="108"/>
  <c r="BW43" i="108" s="1"/>
  <c r="BV42" i="108"/>
  <c r="BW42" i="108" s="1"/>
  <c r="BV41" i="108"/>
  <c r="BW41" i="108" s="1"/>
  <c r="BV40" i="108"/>
  <c r="BW40" i="108" s="1"/>
  <c r="BV39" i="108"/>
  <c r="BW39" i="108" s="1"/>
  <c r="BV38" i="108"/>
  <c r="BW38" i="108" s="1"/>
  <c r="BV37" i="108"/>
  <c r="BW37" i="108" s="1"/>
  <c r="BV36" i="108"/>
  <c r="BW36" i="108" s="1"/>
  <c r="BV35" i="108"/>
  <c r="BW35" i="108" s="1"/>
  <c r="BV34" i="108"/>
  <c r="BW34" i="108" s="1"/>
  <c r="BV33" i="108"/>
  <c r="BW33" i="108" s="1"/>
  <c r="BV32" i="108"/>
  <c r="BW32" i="108" s="1"/>
  <c r="BV31" i="108"/>
  <c r="BW31" i="108" s="1"/>
  <c r="BV30" i="108"/>
  <c r="BW30" i="108" s="1"/>
  <c r="BV29" i="108"/>
  <c r="BW29" i="108" s="1"/>
  <c r="BV28" i="108"/>
  <c r="BW28" i="108" s="1"/>
  <c r="BR28" i="108"/>
  <c r="BS28" i="108" s="1"/>
  <c r="BV27" i="108"/>
  <c r="BW27" i="108" s="1"/>
  <c r="BR27" i="108"/>
  <c r="BS27" i="108" s="1"/>
  <c r="BV26" i="108"/>
  <c r="BW26" i="108" s="1"/>
  <c r="BR26" i="108"/>
  <c r="BS26" i="108" s="1"/>
  <c r="BV25" i="108"/>
  <c r="BW25" i="108" s="1"/>
  <c r="BR25" i="108"/>
  <c r="BS25" i="108" s="1"/>
  <c r="BV24" i="108"/>
  <c r="BW24" i="108" s="1"/>
  <c r="BR24" i="108"/>
  <c r="BS24" i="108" s="1"/>
  <c r="BV23" i="108"/>
  <c r="BW23" i="108" s="1"/>
  <c r="BR23" i="108"/>
  <c r="BS23" i="108" s="1"/>
  <c r="BV22" i="108"/>
  <c r="BW22" i="108" s="1"/>
  <c r="BR22" i="108"/>
  <c r="BS22" i="108" s="1"/>
  <c r="BV21" i="108"/>
  <c r="BW21" i="108" s="1"/>
  <c r="BR21" i="108"/>
  <c r="BS21" i="108" s="1"/>
  <c r="BV20" i="108"/>
  <c r="BW20" i="108" s="1"/>
  <c r="BR20" i="108"/>
  <c r="BS20" i="108" s="1"/>
  <c r="BV19" i="108"/>
  <c r="BW19" i="108" s="1"/>
  <c r="BR19" i="108"/>
  <c r="BS19" i="108" s="1"/>
  <c r="BV18" i="108"/>
  <c r="BW18" i="108" s="1"/>
  <c r="BR18" i="108"/>
  <c r="BS18" i="108" s="1"/>
  <c r="BV17" i="108"/>
  <c r="BW17" i="108" s="1"/>
  <c r="BR17" i="108"/>
  <c r="BS17" i="108" s="1"/>
  <c r="BV16" i="108"/>
  <c r="BW16" i="108" s="1"/>
  <c r="BR16" i="108"/>
  <c r="BS16" i="108" s="1"/>
  <c r="BV15" i="108"/>
  <c r="BW15" i="108" s="1"/>
  <c r="BR15" i="108"/>
  <c r="BS15" i="108" s="1"/>
  <c r="BV14" i="108"/>
  <c r="BW14" i="108" s="1"/>
  <c r="BR14" i="108"/>
  <c r="BS14" i="108" s="1"/>
  <c r="BV13" i="108"/>
  <c r="BW13" i="108" s="1"/>
  <c r="BR13" i="108"/>
  <c r="BS13" i="108" s="1"/>
  <c r="BV12" i="108"/>
  <c r="BW12" i="108" s="1"/>
  <c r="BR12" i="108"/>
  <c r="BS12" i="108" s="1"/>
  <c r="BV11" i="108"/>
  <c r="BW11" i="108" s="1"/>
  <c r="BR11" i="108"/>
  <c r="BS11" i="108" s="1"/>
  <c r="BV10" i="108"/>
  <c r="BW10" i="108" s="1"/>
  <c r="BR10" i="108"/>
  <c r="BS10" i="108" s="1"/>
  <c r="BV9" i="108"/>
  <c r="BW9" i="108" s="1"/>
  <c r="BR9" i="108"/>
  <c r="BS9" i="108" s="1"/>
  <c r="AZ3" i="108"/>
  <c r="AD1" i="108" l="1"/>
  <c r="E24" i="105" s="1"/>
  <c r="BV73" i="102" l="1"/>
  <c r="BV72" i="102"/>
  <c r="BV77" i="102"/>
  <c r="BV76" i="102"/>
  <c r="BV75" i="102"/>
  <c r="BV71" i="102"/>
  <c r="BV70" i="102"/>
  <c r="BV74" i="102"/>
  <c r="BV69" i="102"/>
  <c r="BV68" i="102"/>
  <c r="BV67" i="102"/>
  <c r="BV66" i="102"/>
  <c r="BV65" i="102"/>
  <c r="BV64" i="102"/>
  <c r="BV63" i="102"/>
  <c r="BV62" i="102"/>
  <c r="BV61" i="102"/>
  <c r="BV60" i="102"/>
  <c r="BV59" i="102"/>
  <c r="BV39" i="102"/>
  <c r="BV38" i="102"/>
  <c r="BV37" i="102"/>
  <c r="BV36" i="102"/>
  <c r="BV34" i="102"/>
  <c r="BV33" i="102"/>
  <c r="BV31" i="102"/>
  <c r="BV30" i="102"/>
  <c r="BV29" i="102"/>
  <c r="BV28" i="102"/>
  <c r="BV27" i="102"/>
  <c r="BV26" i="102"/>
  <c r="BV25" i="102"/>
  <c r="BV24" i="102"/>
  <c r="BV23" i="102"/>
  <c r="BV22" i="102"/>
  <c r="BV21" i="102"/>
  <c r="BV20" i="102"/>
  <c r="BV19" i="102"/>
  <c r="BV18" i="102"/>
  <c r="BV17" i="102"/>
  <c r="BV16" i="102"/>
  <c r="BV15" i="102"/>
  <c r="BV14" i="102"/>
  <c r="BV13" i="102"/>
  <c r="BV12" i="102"/>
  <c r="BV11" i="102"/>
  <c r="BV10" i="102"/>
  <c r="BV9" i="102"/>
  <c r="BR28" i="102"/>
  <c r="BR27" i="102"/>
  <c r="BR26" i="102"/>
  <c r="BR25" i="102"/>
  <c r="BR24" i="102"/>
  <c r="BR23" i="102"/>
  <c r="BR22" i="102"/>
  <c r="BR21" i="102"/>
  <c r="BR20" i="102"/>
  <c r="BR19" i="102"/>
  <c r="BR18" i="102"/>
  <c r="BR17" i="102"/>
  <c r="BR16" i="102"/>
  <c r="BR15" i="102"/>
  <c r="BR14" i="102"/>
  <c r="BR13" i="102"/>
  <c r="BR12" i="102"/>
  <c r="BR11" i="102"/>
  <c r="BR10" i="102"/>
  <c r="BR9" i="102"/>
  <c r="BS9" i="102" s="1"/>
  <c r="P88" i="42" l="1"/>
  <c r="P127" i="42"/>
  <c r="P208" i="42" l="1"/>
  <c r="P207" i="42"/>
  <c r="P156" i="42"/>
  <c r="P155" i="42"/>
  <c r="P143" i="42"/>
  <c r="P124" i="42"/>
  <c r="P81" i="42"/>
  <c r="P189" i="42"/>
  <c r="P187" i="42"/>
  <c r="P186" i="42"/>
  <c r="P185" i="42"/>
  <c r="P184" i="42"/>
  <c r="P183" i="42"/>
  <c r="P182" i="42"/>
  <c r="P181" i="42"/>
  <c r="P180" i="42"/>
  <c r="P179" i="42"/>
  <c r="P178" i="42"/>
  <c r="P177" i="42"/>
  <c r="P176" i="42"/>
  <c r="P175" i="42"/>
  <c r="P174" i="42"/>
  <c r="P162" i="42"/>
  <c r="P161" i="42"/>
  <c r="P87" i="42"/>
  <c r="P86" i="42"/>
  <c r="P85" i="42"/>
  <c r="P84" i="42"/>
  <c r="P83" i="42"/>
  <c r="P197" i="42"/>
  <c r="P196" i="42"/>
  <c r="P195" i="42"/>
  <c r="P194" i="42"/>
  <c r="P193" i="42"/>
  <c r="P191" i="42"/>
  <c r="P167" i="42"/>
  <c r="P166" i="42"/>
  <c r="P165" i="42"/>
  <c r="P164" i="42"/>
  <c r="P163" i="42"/>
  <c r="P139" i="42"/>
  <c r="P140" i="42"/>
  <c r="P141" i="42"/>
  <c r="P144" i="42"/>
  <c r="P151" i="42"/>
  <c r="P154" i="42"/>
  <c r="P158" i="42"/>
  <c r="P157" i="42"/>
  <c r="P152" i="42"/>
  <c r="P150" i="42"/>
  <c r="P148" i="42"/>
  <c r="P147" i="42"/>
  <c r="P146" i="42"/>
  <c r="P145" i="42"/>
  <c r="Q145" i="42" s="1"/>
  <c r="P142" i="42"/>
  <c r="P138" i="42"/>
  <c r="P137" i="42"/>
  <c r="P136" i="42"/>
  <c r="P135" i="42"/>
  <c r="P128" i="42"/>
  <c r="P126" i="42"/>
  <c r="P125" i="42"/>
  <c r="P123" i="42"/>
  <c r="P122" i="42"/>
  <c r="P112" i="42"/>
  <c r="P111" i="42"/>
  <c r="P109" i="42"/>
  <c r="P108" i="42" l="1"/>
  <c r="P107" i="42"/>
  <c r="P106" i="42"/>
  <c r="Q106" i="42" s="1"/>
  <c r="P105" i="42"/>
  <c r="P104" i="42"/>
  <c r="P103" i="42"/>
  <c r="P102" i="42"/>
  <c r="P101" i="42"/>
  <c r="P100" i="42"/>
  <c r="P99" i="42"/>
  <c r="P98" i="42"/>
  <c r="P97" i="42"/>
  <c r="P96" i="42"/>
  <c r="BS10" i="102" l="1"/>
  <c r="BS28" i="102" l="1"/>
  <c r="BS27" i="102"/>
  <c r="BS26" i="102"/>
  <c r="BS25" i="102"/>
  <c r="BS24" i="102"/>
  <c r="BS23" i="102"/>
  <c r="BS22" i="102"/>
  <c r="BS21" i="102"/>
  <c r="BS20" i="102"/>
  <c r="BS19" i="102"/>
  <c r="BS18" i="102"/>
  <c r="BS17" i="102"/>
  <c r="BS16" i="102"/>
  <c r="BS15" i="102"/>
  <c r="BS14" i="102"/>
  <c r="BS13" i="102"/>
  <c r="BS12" i="102"/>
  <c r="BS11" i="102"/>
  <c r="BW9" i="102" l="1"/>
  <c r="BW13" i="102"/>
  <c r="BW17" i="102"/>
  <c r="BW21" i="102"/>
  <c r="BW25" i="102"/>
  <c r="BW29" i="102"/>
  <c r="BW33" i="102"/>
  <c r="BW37" i="102"/>
  <c r="BW41" i="102"/>
  <c r="BW45" i="102"/>
  <c r="BW49" i="102"/>
  <c r="BW53" i="102"/>
  <c r="BW57" i="102"/>
  <c r="BW61" i="102"/>
  <c r="BW65" i="102"/>
  <c r="BW69" i="102"/>
  <c r="BW73" i="102"/>
  <c r="BW75" i="102"/>
  <c r="BW77" i="102"/>
  <c r="BW76" i="102"/>
  <c r="BW74" i="102"/>
  <c r="BW72" i="102"/>
  <c r="BW71" i="102"/>
  <c r="BW70" i="102"/>
  <c r="BW68" i="102"/>
  <c r="BW67" i="102"/>
  <c r="BW66" i="102"/>
  <c r="BW64" i="102"/>
  <c r="BW63" i="102"/>
  <c r="BW62" i="102"/>
  <c r="BW60" i="102"/>
  <c r="BW59" i="102"/>
  <c r="BW58" i="102"/>
  <c r="BW56" i="102"/>
  <c r="BW55" i="102"/>
  <c r="BW54" i="102"/>
  <c r="BW52" i="102"/>
  <c r="BW51" i="102"/>
  <c r="BW50" i="102"/>
  <c r="BW48" i="102"/>
  <c r="BW47" i="102"/>
  <c r="BW46" i="102"/>
  <c r="BW44" i="102"/>
  <c r="BW43" i="102"/>
  <c r="BW42" i="102"/>
  <c r="BW40" i="102"/>
  <c r="BW39" i="102"/>
  <c r="BW38" i="102"/>
  <c r="BW36" i="102"/>
  <c r="BW35" i="102"/>
  <c r="BW34" i="102"/>
  <c r="BW32" i="102"/>
  <c r="BW31" i="102"/>
  <c r="BW30" i="102"/>
  <c r="BW28" i="102"/>
  <c r="BW27" i="102"/>
  <c r="BW26" i="102"/>
  <c r="BW24" i="102"/>
  <c r="BW23" i="102"/>
  <c r="BW22" i="102"/>
  <c r="BW20" i="102"/>
  <c r="BW19" i="102"/>
  <c r="BW18" i="102"/>
  <c r="BW16" i="102"/>
  <c r="BW15" i="102"/>
  <c r="BW14" i="102"/>
  <c r="BW12" i="102"/>
  <c r="BW11" i="102"/>
  <c r="BW10" i="102"/>
  <c r="AD1" i="102" l="1"/>
  <c r="E23" i="105" s="1"/>
  <c r="AW16" i="64"/>
  <c r="AW15" i="64"/>
  <c r="AW16" i="63"/>
  <c r="AW15" i="63"/>
  <c r="AW16" i="20"/>
  <c r="AW15" i="20"/>
  <c r="Y15" i="20"/>
  <c r="AQ41" i="99" l="1"/>
  <c r="Q33" i="98" l="1"/>
  <c r="N33" i="98"/>
  <c r="J33" i="98"/>
  <c r="D33" i="98"/>
  <c r="D33" i="99"/>
  <c r="Q33" i="99"/>
  <c r="N33" i="99"/>
  <c r="J33" i="99"/>
  <c r="N33" i="100"/>
  <c r="D33" i="100"/>
  <c r="J33" i="100"/>
  <c r="Q33" i="100"/>
  <c r="BB36" i="28" l="1"/>
  <c r="BQ17" i="100" l="1"/>
  <c r="BR17" i="100" s="1"/>
  <c r="BQ16" i="100"/>
  <c r="BR16" i="100" s="1"/>
  <c r="BQ15" i="100"/>
  <c r="BR15" i="100" s="1"/>
  <c r="BQ14" i="100"/>
  <c r="BR14" i="100" s="1"/>
  <c r="BQ13" i="100"/>
  <c r="BR13" i="100" s="1"/>
  <c r="AG1" i="100" s="1"/>
  <c r="BQ18" i="100"/>
  <c r="BR18" i="100" s="1"/>
  <c r="BQ18" i="99"/>
  <c r="BR18" i="99" s="1"/>
  <c r="BQ17" i="99"/>
  <c r="BR17" i="99" s="1"/>
  <c r="BQ16" i="99"/>
  <c r="BR16" i="99" s="1"/>
  <c r="BQ15" i="99"/>
  <c r="BR15" i="99" s="1"/>
  <c r="BQ14" i="99"/>
  <c r="BR14" i="99" s="1"/>
  <c r="BQ13" i="99"/>
  <c r="BR13" i="99" s="1"/>
  <c r="BQ13" i="98"/>
  <c r="BR13" i="98" s="1"/>
  <c r="BQ18" i="98"/>
  <c r="BR18" i="98" s="1"/>
  <c r="BQ17" i="98"/>
  <c r="BR17" i="98" s="1"/>
  <c r="BQ16" i="98"/>
  <c r="BR16" i="98" s="1"/>
  <c r="BQ15" i="98"/>
  <c r="BR15" i="98" s="1"/>
  <c r="BQ14" i="98"/>
  <c r="BR14" i="98" s="1"/>
  <c r="AG1" i="99" l="1"/>
  <c r="AG1" i="98"/>
  <c r="L3" i="40"/>
  <c r="BH36" i="28"/>
  <c r="AV36" i="28"/>
  <c r="AP36" i="28"/>
  <c r="AJ36" i="28"/>
  <c r="X36" i="28"/>
  <c r="AD36" i="28" l="1"/>
  <c r="X32" i="28" l="1"/>
  <c r="E93" i="106" l="1"/>
  <c r="H93" i="106"/>
  <c r="E116" i="106"/>
  <c r="H116" i="106"/>
  <c r="E130" i="106"/>
  <c r="E131" i="106"/>
  <c r="F23" i="105" l="1"/>
  <c r="F24" i="105"/>
  <c r="BQ41" i="104" l="1"/>
  <c r="BR41" i="104" s="1"/>
  <c r="AV42" i="104"/>
  <c r="BQ46" i="104"/>
  <c r="BR46" i="104" s="1"/>
  <c r="BQ48" i="104"/>
  <c r="BR48" i="104" s="1"/>
  <c r="BQ53" i="104"/>
  <c r="BR53" i="104" s="1"/>
  <c r="BQ57" i="104"/>
  <c r="BR57" i="104" s="1"/>
  <c r="BQ59" i="104"/>
  <c r="BR59" i="104" s="1"/>
  <c r="BQ61" i="104"/>
  <c r="BR61" i="104" s="1"/>
  <c r="BQ63" i="104"/>
  <c r="BR63" i="104" s="1"/>
  <c r="AV64" i="104"/>
  <c r="BQ66" i="104"/>
  <c r="BR66" i="104" s="1"/>
  <c r="AG1" i="104" l="1"/>
  <c r="E13" i="105" s="1"/>
  <c r="W52" i="40" l="1"/>
  <c r="X45" i="40"/>
  <c r="AL45" i="40"/>
  <c r="N24" i="40"/>
  <c r="E159" i="42" l="1"/>
  <c r="AQ13" i="64"/>
  <c r="X13" i="64"/>
  <c r="AZ7" i="64"/>
  <c r="AZ7" i="63"/>
  <c r="AQ13" i="63"/>
  <c r="X13" i="63"/>
  <c r="AQ13" i="20"/>
  <c r="X13" i="20"/>
  <c r="AZ7" i="20"/>
  <c r="L36" i="100" l="1"/>
  <c r="L35" i="100"/>
  <c r="L36" i="99"/>
  <c r="L35" i="99"/>
  <c r="L36" i="98"/>
  <c r="L35" i="98"/>
  <c r="D35" i="99"/>
  <c r="D36" i="100"/>
  <c r="D35" i="100"/>
  <c r="AZ7" i="100"/>
  <c r="BQ8" i="100" s="1"/>
  <c r="BR8" i="100" s="1"/>
  <c r="AZ7" i="99"/>
  <c r="BQ8" i="99" s="1"/>
  <c r="BR8" i="99" s="1"/>
  <c r="D36" i="99"/>
  <c r="AZ7" i="98"/>
  <c r="BQ8" i="98" s="1"/>
  <c r="BR8" i="98" s="1"/>
  <c r="D36" i="98"/>
  <c r="D35" i="98"/>
  <c r="P202" i="42" l="1"/>
  <c r="Q202" i="42" s="1"/>
  <c r="Q166" i="42" l="1"/>
  <c r="Q165" i="42"/>
  <c r="Q164" i="42"/>
  <c r="Q163" i="42"/>
  <c r="Q162" i="42"/>
  <c r="Q161" i="42"/>
  <c r="Q124" i="42"/>
  <c r="Q123" i="42"/>
  <c r="Q122" i="42"/>
  <c r="Q127" i="42"/>
  <c r="Q126" i="42"/>
  <c r="Q125" i="42"/>
  <c r="Q84" i="42" l="1"/>
  <c r="Q83" i="42"/>
  <c r="Q86" i="42"/>
  <c r="Q85" i="42"/>
  <c r="Q88" i="42"/>
  <c r="Q87" i="42"/>
  <c r="AQ33" i="63" l="1"/>
  <c r="J63" i="42" l="1"/>
  <c r="AT40" i="64" l="1"/>
  <c r="AT40" i="63"/>
  <c r="AT40" i="20"/>
  <c r="X30" i="28" l="1"/>
  <c r="Q61" i="42" l="1"/>
  <c r="P60" i="42"/>
  <c r="Q60" i="42" s="1"/>
  <c r="X25" i="28" l="1"/>
  <c r="AZ3" i="102" l="1"/>
  <c r="BE4" i="98"/>
  <c r="AL41" i="28" l="1"/>
  <c r="BF52" i="98" l="1"/>
  <c r="J30" i="42" l="1"/>
  <c r="F45" i="88" l="1"/>
  <c r="AQ26" i="64" l="1"/>
  <c r="AQ26" i="63"/>
  <c r="J19" i="42" l="1"/>
  <c r="AQ49" i="100" l="1"/>
  <c r="AQ49" i="99"/>
  <c r="J18" i="42" l="1"/>
  <c r="P63" i="42" l="1"/>
  <c r="E132" i="42" l="1"/>
  <c r="P132" i="42" s="1"/>
  <c r="J70" i="42" l="1"/>
  <c r="S14" i="63" l="1"/>
  <c r="AQ7" i="64" l="1"/>
  <c r="AQ7" i="20" l="1"/>
  <c r="J31" i="42" l="1"/>
  <c r="P211" i="42" l="1"/>
  <c r="P206" i="42"/>
  <c r="P201" i="42"/>
  <c r="P117" i="42" l="1"/>
  <c r="Q117" i="42" s="1"/>
  <c r="P116" i="42"/>
  <c r="Q116" i="42" s="1"/>
  <c r="P115" i="42"/>
  <c r="Q115" i="42" s="1"/>
  <c r="Q70" i="42"/>
  <c r="P89" i="42"/>
  <c r="Q63" i="42"/>
  <c r="P119" i="42"/>
  <c r="Q119" i="42" s="1"/>
  <c r="P118" i="42"/>
  <c r="Q118" i="42" s="1"/>
  <c r="P113" i="42"/>
  <c r="Q108" i="42"/>
  <c r="Q105" i="42"/>
  <c r="Q104" i="42"/>
  <c r="Q103" i="42"/>
  <c r="Q102" i="42"/>
  <c r="Q101" i="42"/>
  <c r="Q100" i="42"/>
  <c r="Q99" i="42"/>
  <c r="Q98" i="42"/>
  <c r="Q97" i="42"/>
  <c r="Q96" i="42"/>
  <c r="P64" i="42"/>
  <c r="Q64" i="42" s="1"/>
  <c r="Q65" i="42"/>
  <c r="Q69" i="42" l="1"/>
  <c r="P59" i="42"/>
  <c r="AQ41" i="98" l="1"/>
  <c r="N32" i="100" l="1"/>
  <c r="AQ53" i="100"/>
  <c r="AQ59" i="100" l="1"/>
  <c r="BF52" i="100"/>
  <c r="AY52" i="100"/>
  <c r="AY51" i="100"/>
  <c r="AQ50" i="100"/>
  <c r="BC48" i="100"/>
  <c r="AQ48" i="100"/>
  <c r="AQ47" i="100"/>
  <c r="AQ46" i="100"/>
  <c r="BB45" i="100"/>
  <c r="AQ45" i="100"/>
  <c r="BB44" i="100"/>
  <c r="AQ44" i="100"/>
  <c r="AQ42" i="100"/>
  <c r="AQ39" i="100"/>
  <c r="Y29" i="100"/>
  <c r="Y28" i="100"/>
  <c r="Y27" i="100"/>
  <c r="Y26" i="100"/>
  <c r="Y25" i="100"/>
  <c r="Y29" i="98"/>
  <c r="Y28" i="98"/>
  <c r="Y27" i="98"/>
  <c r="Y26" i="98"/>
  <c r="F29" i="98"/>
  <c r="F28" i="98"/>
  <c r="F26" i="98"/>
  <c r="F27" i="98"/>
  <c r="F28" i="100"/>
  <c r="F27" i="100"/>
  <c r="F29" i="100"/>
  <c r="F26" i="100"/>
  <c r="F25" i="100"/>
  <c r="F27" i="99"/>
  <c r="Y26" i="99"/>
  <c r="F26" i="99"/>
  <c r="AQ59" i="99"/>
  <c r="AQ53" i="99"/>
  <c r="BF52" i="99"/>
  <c r="AY52" i="99"/>
  <c r="AY51" i="99"/>
  <c r="AQ50" i="99"/>
  <c r="BC48" i="99"/>
  <c r="AQ48" i="99"/>
  <c r="AQ47" i="99"/>
  <c r="AQ46" i="99"/>
  <c r="BB45" i="99"/>
  <c r="AQ45" i="99"/>
  <c r="BB44" i="99"/>
  <c r="AQ44" i="99"/>
  <c r="AQ42" i="99"/>
  <c r="AQ39" i="99"/>
  <c r="Y29" i="99"/>
  <c r="Y28" i="99"/>
  <c r="Y27" i="99"/>
  <c r="Y25" i="99"/>
  <c r="F29" i="99"/>
  <c r="F28" i="99"/>
  <c r="F25" i="99"/>
  <c r="AS26" i="100" l="1"/>
  <c r="AS27" i="100"/>
  <c r="AS29" i="98"/>
  <c r="AS29" i="100"/>
  <c r="AS28" i="100"/>
  <c r="AS25" i="100"/>
  <c r="AS28" i="98"/>
  <c r="AS28" i="99"/>
  <c r="AS26" i="98"/>
  <c r="AS27" i="98"/>
  <c r="AS29" i="99"/>
  <c r="AS27" i="99"/>
  <c r="AS25" i="99"/>
  <c r="AS26" i="99"/>
  <c r="Q32" i="100"/>
  <c r="J32" i="100"/>
  <c r="D32" i="100"/>
  <c r="BE4" i="100"/>
  <c r="Q32" i="99"/>
  <c r="N32" i="99"/>
  <c r="J32" i="99"/>
  <c r="D32" i="99"/>
  <c r="BE4" i="99"/>
  <c r="Q32" i="98"/>
  <c r="N32" i="98"/>
  <c r="J32" i="98"/>
  <c r="D32" i="98"/>
  <c r="AQ39" i="98"/>
  <c r="Y25" i="98"/>
  <c r="F25" i="98"/>
  <c r="Y30" i="100" l="1"/>
  <c r="AS25" i="98"/>
  <c r="Y30" i="98" s="1"/>
  <c r="Y30" i="99"/>
  <c r="AL42" i="28" l="1"/>
  <c r="AY52" i="98"/>
  <c r="AY51" i="98"/>
  <c r="Q190" i="42" l="1"/>
  <c r="Q189" i="42"/>
  <c r="Q151" i="42"/>
  <c r="Q150" i="42"/>
  <c r="AA55" i="40" l="1"/>
  <c r="Q112" i="42" l="1"/>
  <c r="Q111" i="42"/>
  <c r="E93" i="42" l="1"/>
  <c r="AQ32" i="25" l="1"/>
  <c r="R32" i="25"/>
  <c r="R29" i="25"/>
  <c r="AQ9" i="25"/>
  <c r="BE4" i="25" l="1"/>
  <c r="AQ33" i="64"/>
  <c r="AQ31" i="64"/>
  <c r="BC25" i="64"/>
  <c r="AQ25" i="64"/>
  <c r="AQ24" i="64"/>
  <c r="AQ23" i="64"/>
  <c r="BD22" i="64"/>
  <c r="AU22" i="64"/>
  <c r="AB22" i="64"/>
  <c r="S22" i="64"/>
  <c r="BB20" i="64"/>
  <c r="AN20" i="64"/>
  <c r="AK19" i="64"/>
  <c r="Y16" i="64"/>
  <c r="Y15" i="64"/>
  <c r="S14" i="64"/>
  <c r="BE4" i="64"/>
  <c r="AQ31" i="63"/>
  <c r="BC25" i="63"/>
  <c r="AQ25" i="63"/>
  <c r="AQ24" i="63"/>
  <c r="AQ23" i="63"/>
  <c r="BD22" i="63"/>
  <c r="AU22" i="63"/>
  <c r="AB22" i="63"/>
  <c r="S22" i="63"/>
  <c r="AN20" i="63"/>
  <c r="BB20" i="63"/>
  <c r="AK19" i="63"/>
  <c r="Y16" i="63" l="1"/>
  <c r="Y15" i="63"/>
  <c r="BE4" i="63" l="1"/>
  <c r="AQ59" i="98" l="1"/>
  <c r="AQ33" i="20"/>
  <c r="AQ31" i="20"/>
  <c r="AQ53" i="98"/>
  <c r="AQ26" i="20"/>
  <c r="AQ49" i="98"/>
  <c r="BC25" i="20"/>
  <c r="BC48" i="98"/>
  <c r="AQ25" i="20"/>
  <c r="AQ48" i="98"/>
  <c r="AQ24" i="20"/>
  <c r="AQ23" i="20"/>
  <c r="AB22" i="20"/>
  <c r="BD22" i="20"/>
  <c r="AU22" i="20"/>
  <c r="S22" i="20"/>
  <c r="AQ45" i="98"/>
  <c r="BB20" i="20"/>
  <c r="AN20" i="20"/>
  <c r="AK19" i="20"/>
  <c r="AQ42" i="98"/>
  <c r="Y16" i="20"/>
  <c r="S14" i="20" l="1"/>
  <c r="AQ10" i="20"/>
  <c r="AQ10" i="98"/>
  <c r="BE4" i="20"/>
  <c r="Q183" i="42"/>
  <c r="Q144" i="42"/>
  <c r="Q148" i="42" l="1"/>
  <c r="AQ47" i="98" l="1"/>
  <c r="AQ10" i="99" l="1"/>
  <c r="AQ10" i="63" l="1"/>
  <c r="AQ50" i="98"/>
  <c r="AQ46" i="98"/>
  <c r="BB45" i="98"/>
  <c r="H198" i="42" l="1"/>
  <c r="E198" i="42"/>
  <c r="J197" i="42"/>
  <c r="J196" i="42"/>
  <c r="J195" i="42"/>
  <c r="J194" i="42"/>
  <c r="E171" i="42"/>
  <c r="H159" i="42"/>
  <c r="J158" i="42"/>
  <c r="J157" i="42"/>
  <c r="J156" i="42"/>
  <c r="J155" i="42"/>
  <c r="H120" i="42"/>
  <c r="BE40" i="20"/>
  <c r="J119" i="42"/>
  <c r="J118" i="42"/>
  <c r="J117" i="42"/>
  <c r="J116" i="42"/>
  <c r="P171" i="42" l="1"/>
  <c r="H205" i="42"/>
  <c r="E213" i="42" s="1"/>
  <c r="H204" i="42"/>
  <c r="X47" i="40" s="1"/>
  <c r="BE40" i="64"/>
  <c r="J90" i="42"/>
  <c r="BE40" i="63"/>
  <c r="AQ10" i="100"/>
  <c r="AQ10" i="64"/>
  <c r="DQ24" i="42"/>
  <c r="AL47" i="40" l="1"/>
  <c r="X24" i="95"/>
  <c r="S24" i="95"/>
  <c r="Y24" i="95"/>
  <c r="W24" i="95"/>
  <c r="S24" i="42"/>
  <c r="U24" i="95"/>
  <c r="V24" i="95"/>
  <c r="Z24" i="95"/>
  <c r="T24" i="95"/>
  <c r="J210" i="42"/>
  <c r="J129" i="42"/>
  <c r="P129" i="42" s="1"/>
  <c r="J168" i="42"/>
  <c r="P168" i="42" s="1"/>
  <c r="P90" i="42"/>
  <c r="J212" i="42"/>
  <c r="AZ4" i="40"/>
  <c r="U73" i="40"/>
  <c r="H67" i="40"/>
  <c r="K61" i="40"/>
  <c r="K60" i="40"/>
  <c r="R45" i="40"/>
  <c r="Q74" i="42" l="1"/>
  <c r="N23" i="40" l="1"/>
  <c r="AK17" i="40" l="1"/>
  <c r="AK16" i="40"/>
  <c r="AK15" i="40"/>
  <c r="AK10" i="40"/>
  <c r="AK9" i="40"/>
  <c r="AK8" i="40"/>
  <c r="AS68" i="28"/>
  <c r="AS67" i="28"/>
  <c r="AS66" i="28"/>
  <c r="AD61" i="28"/>
  <c r="AD60" i="28"/>
  <c r="AD59" i="28"/>
  <c r="AD58" i="28"/>
  <c r="AD57" i="28"/>
  <c r="AD56" i="28"/>
  <c r="AD55" i="28"/>
  <c r="AD53" i="28"/>
  <c r="AD52" i="28"/>
  <c r="AD51" i="28"/>
  <c r="AD50" i="28"/>
  <c r="AD49" i="28"/>
  <c r="AD48" i="28"/>
  <c r="AD47" i="28"/>
  <c r="AW15" i="28"/>
  <c r="X43" i="28"/>
  <c r="X39" i="28"/>
  <c r="BF4" i="28"/>
  <c r="AD24" i="28"/>
  <c r="AD29" i="28"/>
  <c r="X27" i="28"/>
  <c r="AU21" i="28" l="1"/>
  <c r="AU19" i="28"/>
  <c r="AU16" i="28"/>
  <c r="Q52" i="42" l="1"/>
  <c r="Q51" i="42"/>
  <c r="P203" i="42" l="1"/>
  <c r="P77" i="42"/>
  <c r="P76" i="42"/>
  <c r="P62" i="42"/>
  <c r="P58" i="42"/>
  <c r="P57" i="42"/>
  <c r="P56" i="42"/>
  <c r="P53" i="42"/>
  <c r="P50" i="42"/>
  <c r="P49" i="42"/>
  <c r="P46" i="42"/>
  <c r="P45" i="42"/>
  <c r="P44" i="42"/>
  <c r="P43" i="42"/>
  <c r="P42" i="42"/>
  <c r="P10" i="42"/>
  <c r="P26" i="42"/>
  <c r="P93" i="42" l="1"/>
  <c r="R47" i="40"/>
  <c r="P204" i="42"/>
  <c r="R25" i="95" l="1"/>
  <c r="N25" i="95"/>
  <c r="Q25" i="95"/>
  <c r="M25" i="95"/>
  <c r="P25" i="95"/>
  <c r="O25" i="95"/>
  <c r="J91" i="42"/>
  <c r="P205" i="42"/>
  <c r="AJ14" i="17"/>
  <c r="AK14" i="17" s="1"/>
  <c r="Q1" i="17" s="1"/>
  <c r="P14" i="17"/>
  <c r="AB5" i="17"/>
  <c r="X4" i="17"/>
  <c r="AA16" i="18"/>
  <c r="AB16" i="18" s="1"/>
  <c r="AA15" i="18"/>
  <c r="AB15" i="18" s="1"/>
  <c r="AA14" i="18"/>
  <c r="AB14" i="18" s="1"/>
  <c r="Q6" i="18"/>
  <c r="O5" i="18"/>
  <c r="CC22" i="15"/>
  <c r="CD22" i="15" s="1"/>
  <c r="CC21" i="15"/>
  <c r="CD21" i="15" s="1"/>
  <c r="CC20" i="15"/>
  <c r="CD20" i="15" s="1"/>
  <c r="V19" i="15"/>
  <c r="CC18" i="15"/>
  <c r="CD18" i="15" s="1"/>
  <c r="CC17" i="15"/>
  <c r="CD17" i="15" s="1"/>
  <c r="CC16" i="15"/>
  <c r="CD16" i="15" s="1"/>
  <c r="CC15" i="15"/>
  <c r="CD15" i="15" s="1"/>
  <c r="BO6" i="15"/>
  <c r="BI5" i="15"/>
  <c r="AA15" i="14"/>
  <c r="AC15" i="14" s="1"/>
  <c r="K1" i="14" s="1"/>
  <c r="E26" i="105" s="1"/>
  <c r="F26" i="105" s="1"/>
  <c r="Q6" i="14"/>
  <c r="O5" i="14"/>
  <c r="AE17" i="13"/>
  <c r="AF17" i="13" s="1"/>
  <c r="AE16" i="13"/>
  <c r="AF16" i="13" s="1"/>
  <c r="AE15" i="13"/>
  <c r="AF15" i="13" s="1"/>
  <c r="AE14" i="13"/>
  <c r="AF14" i="13" s="1"/>
  <c r="AE13" i="13"/>
  <c r="AF13" i="13" s="1"/>
  <c r="Q6" i="13"/>
  <c r="O5" i="13"/>
  <c r="J25" i="95"/>
  <c r="J26" i="95" s="1"/>
  <c r="I25" i="95"/>
  <c r="I26" i="95" s="1"/>
  <c r="H25" i="95"/>
  <c r="H26" i="95" s="1"/>
  <c r="G25" i="95"/>
  <c r="G26" i="95" s="1"/>
  <c r="F25" i="95"/>
  <c r="F26" i="95" s="1"/>
  <c r="E25" i="95"/>
  <c r="E26" i="95" s="1"/>
  <c r="D25" i="95"/>
  <c r="D26" i="95" s="1"/>
  <c r="C25" i="95"/>
  <c r="C26" i="95" s="1"/>
  <c r="AF23" i="95"/>
  <c r="AG23" i="95" s="1"/>
  <c r="Y6" i="95"/>
  <c r="V5" i="95"/>
  <c r="Q218" i="42"/>
  <c r="Q217" i="42"/>
  <c r="Q216" i="42"/>
  <c r="Q211" i="42"/>
  <c r="Q208" i="42"/>
  <c r="Q207" i="42"/>
  <c r="Q206" i="42"/>
  <c r="J206" i="42"/>
  <c r="Q203" i="42"/>
  <c r="Q201" i="42"/>
  <c r="Q197" i="42"/>
  <c r="Q196" i="42"/>
  <c r="Q195" i="42"/>
  <c r="Q194" i="42"/>
  <c r="Q193" i="42"/>
  <c r="Q191" i="42"/>
  <c r="Q187" i="42"/>
  <c r="Q186" i="42"/>
  <c r="Q185" i="42"/>
  <c r="Q182" i="42"/>
  <c r="Q181" i="42"/>
  <c r="Q180" i="42"/>
  <c r="Q179" i="42"/>
  <c r="Q178" i="42"/>
  <c r="Q177" i="42"/>
  <c r="Q176" i="42"/>
  <c r="Q175" i="42"/>
  <c r="Q174" i="42"/>
  <c r="Q173" i="42"/>
  <c r="Q172" i="42"/>
  <c r="Q171" i="42"/>
  <c r="Q170" i="42"/>
  <c r="Q168" i="42"/>
  <c r="Q167" i="42"/>
  <c r="Q158" i="42"/>
  <c r="Q157" i="42"/>
  <c r="Q156" i="42"/>
  <c r="Q155" i="42"/>
  <c r="Q154" i="42"/>
  <c r="Q152" i="42"/>
  <c r="Q147" i="42"/>
  <c r="Q146" i="42"/>
  <c r="Q143" i="42"/>
  <c r="Q142" i="42"/>
  <c r="Q141" i="42"/>
  <c r="Q140" i="42"/>
  <c r="Q139" i="42"/>
  <c r="Q138" i="42"/>
  <c r="Q137" i="42"/>
  <c r="Q136" i="42"/>
  <c r="Q135" i="42"/>
  <c r="Q134" i="42"/>
  <c r="Q133" i="42"/>
  <c r="Q132" i="42"/>
  <c r="Q131" i="42"/>
  <c r="Q129" i="42"/>
  <c r="Q128" i="42"/>
  <c r="Q113" i="42"/>
  <c r="Q109" i="42"/>
  <c r="Q107" i="42"/>
  <c r="Q95" i="42"/>
  <c r="Q94" i="42"/>
  <c r="Q93" i="42"/>
  <c r="Q92" i="42"/>
  <c r="Q89" i="42"/>
  <c r="Q81" i="42"/>
  <c r="Q77" i="42"/>
  <c r="Q76" i="42"/>
  <c r="Q62" i="42"/>
  <c r="Q59" i="42"/>
  <c r="Q58" i="42"/>
  <c r="Q57" i="42"/>
  <c r="Q56" i="42"/>
  <c r="Q53" i="42"/>
  <c r="Q50" i="42"/>
  <c r="Q49" i="42"/>
  <c r="P48" i="42"/>
  <c r="Q48" i="42" s="1"/>
  <c r="Q47" i="42"/>
  <c r="Q46" i="42"/>
  <c r="Q45" i="42"/>
  <c r="Q44" i="42"/>
  <c r="Q43" i="42"/>
  <c r="Q42" i="42"/>
  <c r="P41" i="42"/>
  <c r="Q41" i="42" s="1"/>
  <c r="P40" i="42"/>
  <c r="Q40" i="42" s="1"/>
  <c r="P39" i="42"/>
  <c r="Q39" i="42" s="1"/>
  <c r="P38" i="42"/>
  <c r="Q38" i="42" s="1"/>
  <c r="Q37" i="42"/>
  <c r="P36" i="42"/>
  <c r="Q36" i="42" s="1"/>
  <c r="P35" i="42"/>
  <c r="Q35" i="42" s="1"/>
  <c r="P34" i="42"/>
  <c r="Q34" i="42" s="1"/>
  <c r="P33" i="42"/>
  <c r="Q33" i="42" s="1"/>
  <c r="P32" i="42"/>
  <c r="Q32" i="42" s="1"/>
  <c r="Q31" i="42"/>
  <c r="Q30" i="42"/>
  <c r="Q29" i="42"/>
  <c r="Q28" i="42"/>
  <c r="Q27" i="42"/>
  <c r="Q26" i="42"/>
  <c r="Q25" i="42"/>
  <c r="P24" i="42"/>
  <c r="Q24" i="42" s="1"/>
  <c r="P23" i="42"/>
  <c r="Q23" i="42" s="1"/>
  <c r="P22" i="42"/>
  <c r="Q22" i="42" s="1"/>
  <c r="P21" i="42"/>
  <c r="Q21" i="42" s="1"/>
  <c r="Q20" i="42"/>
  <c r="P19" i="42"/>
  <c r="Q19" i="42" s="1"/>
  <c r="P17" i="42"/>
  <c r="Q17" i="42" s="1"/>
  <c r="P16" i="42"/>
  <c r="Q16" i="42" s="1"/>
  <c r="P15" i="42"/>
  <c r="Q15" i="42" s="1"/>
  <c r="P14" i="42"/>
  <c r="Q14" i="42" s="1"/>
  <c r="P13" i="42"/>
  <c r="Q13" i="42" s="1"/>
  <c r="P12" i="42"/>
  <c r="Q12" i="42" s="1"/>
  <c r="Q11" i="42"/>
  <c r="Q10" i="42"/>
  <c r="L25" i="95" l="1"/>
  <c r="AF57" i="95" s="1"/>
  <c r="K25" i="95"/>
  <c r="AF56" i="95" s="1"/>
  <c r="AF61" i="95"/>
  <c r="AF62" i="95"/>
  <c r="AF59" i="95"/>
  <c r="J169" i="42"/>
  <c r="O16" i="95"/>
  <c r="J130" i="42"/>
  <c r="AF58" i="95"/>
  <c r="AF63" i="95"/>
  <c r="J213" i="42"/>
  <c r="AF60" i="95"/>
  <c r="AF54" i="95"/>
  <c r="AF50" i="95"/>
  <c r="AF48" i="95"/>
  <c r="AF51" i="95"/>
  <c r="AF52" i="95"/>
  <c r="AF53" i="95"/>
  <c r="AF49" i="95"/>
  <c r="AF55" i="95"/>
  <c r="AL1" i="15"/>
  <c r="E27" i="105" s="1"/>
  <c r="F27" i="105" s="1"/>
  <c r="K1" i="13"/>
  <c r="E25" i="105" s="1"/>
  <c r="F25" i="105" s="1"/>
  <c r="J1" i="18"/>
  <c r="E28" i="105" s="1"/>
  <c r="F28" i="105" s="1"/>
  <c r="J209" i="42"/>
  <c r="P91" i="42"/>
  <c r="Q91" i="42" s="1"/>
  <c r="P18" i="42"/>
  <c r="Q18" i="42" s="1"/>
  <c r="P213" i="42"/>
  <c r="W54" i="40"/>
  <c r="Q205" i="42"/>
  <c r="AF47" i="95"/>
  <c r="Q204" i="42"/>
  <c r="P130" i="42" l="1"/>
  <c r="Q130" i="42" s="1"/>
  <c r="P169" i="42"/>
  <c r="Q169" i="42" s="1"/>
  <c r="P209" i="42"/>
  <c r="Q209" i="42" s="1"/>
  <c r="P212" i="42"/>
  <c r="Q212" i="42" s="1"/>
  <c r="W53" i="40"/>
  <c r="AG47" i="95"/>
  <c r="AF36" i="95"/>
  <c r="AG36" i="95" s="1"/>
  <c r="AF34" i="95"/>
  <c r="AG34" i="95" s="1"/>
  <c r="AF39" i="95"/>
  <c r="AG39" i="95" s="1"/>
  <c r="N26" i="95"/>
  <c r="AG59" i="95"/>
  <c r="AF43" i="95"/>
  <c r="AF46" i="95"/>
  <c r="AF45" i="95"/>
  <c r="AF44" i="95"/>
  <c r="AF41" i="95"/>
  <c r="AF40" i="95"/>
  <c r="AF42" i="95"/>
  <c r="R26" i="95"/>
  <c r="AG63" i="95"/>
  <c r="AG57" i="95"/>
  <c r="L26" i="95"/>
  <c r="AG56" i="95"/>
  <c r="K26" i="95"/>
  <c r="AG62" i="95"/>
  <c r="Q26" i="95"/>
  <c r="AG53" i="95"/>
  <c r="AG49" i="95"/>
  <c r="Q213" i="42"/>
  <c r="AG52" i="95"/>
  <c r="AG48" i="95"/>
  <c r="AG55" i="95"/>
  <c r="AG51" i="95"/>
  <c r="AG54" i="95"/>
  <c r="AG50" i="95"/>
  <c r="AG61" i="95"/>
  <c r="P26" i="95"/>
  <c r="M26" i="95"/>
  <c r="AG58" i="95"/>
  <c r="AG60" i="95"/>
  <c r="O26" i="95"/>
  <c r="AF37" i="95"/>
  <c r="AG37" i="95" s="1"/>
  <c r="AF33" i="95"/>
  <c r="AG33" i="95" s="1"/>
  <c r="AF29" i="95"/>
  <c r="AG29" i="95" s="1"/>
  <c r="AF26" i="95"/>
  <c r="AG26" i="95" s="1"/>
  <c r="L15" i="95"/>
  <c r="AF32" i="95"/>
  <c r="AG32" i="95" s="1"/>
  <c r="AF28" i="95"/>
  <c r="AG28" i="95" s="1"/>
  <c r="AF25" i="95"/>
  <c r="AG25" i="95" s="1"/>
  <c r="AF31" i="95"/>
  <c r="AG31" i="95" s="1"/>
  <c r="AF24" i="95"/>
  <c r="AG24" i="95" s="1"/>
  <c r="AF35" i="95"/>
  <c r="AG35" i="95" s="1"/>
  <c r="AF27" i="95"/>
  <c r="AG27" i="95" s="1"/>
  <c r="AF38" i="95"/>
  <c r="AG38" i="95" s="1"/>
  <c r="AF30" i="95"/>
  <c r="AG30" i="95" s="1"/>
  <c r="Q90" i="42"/>
  <c r="Z25" i="95"/>
  <c r="AF71" i="95" s="1"/>
  <c r="P210" i="42" l="1"/>
  <c r="Q210" i="42" s="1"/>
  <c r="Q219" i="42" s="1"/>
  <c r="F1" i="42" s="1"/>
  <c r="E14" i="105" s="1"/>
  <c r="E17" i="105" s="1"/>
  <c r="U25" i="95"/>
  <c r="AG42" i="95"/>
  <c r="T25" i="95"/>
  <c r="AG41" i="95"/>
  <c r="Y25" i="95"/>
  <c r="AG46" i="95"/>
  <c r="AG43" i="95"/>
  <c r="S25" i="95"/>
  <c r="AG40" i="95"/>
  <c r="W25" i="95"/>
  <c r="AG44" i="95"/>
  <c r="X25" i="95"/>
  <c r="AG45" i="95"/>
  <c r="V25" i="95"/>
  <c r="B27" i="95"/>
  <c r="Z26" i="95"/>
  <c r="AG71" i="95"/>
  <c r="E21" i="105" l="1"/>
  <c r="F21" i="105" s="1"/>
  <c r="E22" i="105"/>
  <c r="F22" i="105" s="1"/>
  <c r="F17" i="105"/>
  <c r="E15" i="105"/>
  <c r="F15" i="105" s="1"/>
  <c r="E19" i="105"/>
  <c r="F19" i="105" s="1"/>
  <c r="E18" i="105"/>
  <c r="F18" i="105" s="1"/>
  <c r="E16" i="105"/>
  <c r="F16" i="105" s="1"/>
  <c r="E20" i="105"/>
  <c r="F20" i="105" s="1"/>
  <c r="AF67" i="95"/>
  <c r="AG67" i="95" s="1"/>
  <c r="Y26" i="95"/>
  <c r="AF70" i="95"/>
  <c r="AG70" i="95" s="1"/>
  <c r="W26" i="95"/>
  <c r="AF68" i="95"/>
  <c r="AG68" i="95" s="1"/>
  <c r="AF64" i="95"/>
  <c r="AG64" i="95" s="1"/>
  <c r="AF69" i="95"/>
  <c r="AG69" i="95" s="1"/>
  <c r="AF65" i="95"/>
  <c r="AG65" i="95" s="1"/>
  <c r="AF66" i="95"/>
  <c r="AG66" i="95" s="1"/>
  <c r="T26" i="95"/>
  <c r="S26" i="95"/>
  <c r="U26" i="95"/>
  <c r="X26" i="95"/>
  <c r="V26" i="95"/>
  <c r="B28" i="95"/>
  <c r="O1" i="95" l="1"/>
  <c r="AQ7" i="63"/>
</calcChain>
</file>

<file path=xl/sharedStrings.xml><?xml version="1.0" encoding="utf-8"?>
<sst xmlns="http://schemas.openxmlformats.org/spreadsheetml/2006/main" count="2687" uniqueCount="1236">
  <si>
    <t>入力項目は残り</t>
    <rPh sb="0" eb="2">
      <t>ニュウリョク</t>
    </rPh>
    <rPh sb="2" eb="4">
      <t>コウモク</t>
    </rPh>
    <rPh sb="5" eb="6">
      <t>ノコ</t>
    </rPh>
    <phoneticPr fontId="2"/>
  </si>
  <si>
    <t>項目です</t>
    <rPh sb="0" eb="2">
      <t>コウモク</t>
    </rPh>
    <phoneticPr fontId="2"/>
  </si>
  <si>
    <t>はじめに</t>
    <phoneticPr fontId="2"/>
  </si>
  <si>
    <t>【本書類の概要】</t>
    <rPh sb="1" eb="2">
      <t>ホン</t>
    </rPh>
    <rPh sb="2" eb="4">
      <t>ショルイ</t>
    </rPh>
    <rPh sb="5" eb="7">
      <t>ガイヨウ</t>
    </rPh>
    <phoneticPr fontId="2"/>
  </si>
  <si>
    <t>【本書類の作成手順】</t>
    <rPh sb="1" eb="2">
      <t>ホン</t>
    </rPh>
    <rPh sb="2" eb="4">
      <t>ショルイ</t>
    </rPh>
    <rPh sb="5" eb="7">
      <t>サクセイ</t>
    </rPh>
    <rPh sb="7" eb="9">
      <t>テジュン</t>
    </rPh>
    <phoneticPr fontId="2"/>
  </si>
  <si>
    <t>⑴ 本シート下部の</t>
    <rPh sb="2" eb="3">
      <t>ホン</t>
    </rPh>
    <rPh sb="6" eb="8">
      <t>カブ</t>
    </rPh>
    <phoneticPr fontId="2"/>
  </si>
  <si>
    <t>「入力シート」</t>
  </si>
  <si>
    <t>⑷ 最後に、</t>
    <rPh sb="2" eb="4">
      <t>サイゴ</t>
    </rPh>
    <phoneticPr fontId="2"/>
  </si>
  <si>
    <t>～各シートの見方～</t>
    <rPh sb="1" eb="2">
      <t>カク</t>
    </rPh>
    <rPh sb="6" eb="8">
      <t>ミカタ</t>
    </rPh>
    <phoneticPr fontId="2"/>
  </si>
  <si>
    <t>【事前のご確認】</t>
    <rPh sb="1" eb="3">
      <t>ジゼン</t>
    </rPh>
    <rPh sb="5" eb="7">
      <t>カクニン</t>
    </rPh>
    <phoneticPr fontId="2"/>
  </si>
  <si>
    <t>プルダウン用リスト</t>
    <rPh sb="5" eb="6">
      <t>ヨウ</t>
    </rPh>
    <phoneticPr fontId="2"/>
  </si>
  <si>
    <t>項目名</t>
    <rPh sb="0" eb="3">
      <t>コウモクメイ</t>
    </rPh>
    <phoneticPr fontId="2"/>
  </si>
  <si>
    <t>プルダウンリスト</t>
    <phoneticPr fontId="2"/>
  </si>
  <si>
    <t>【契約情報のご入力】</t>
    <rPh sb="1" eb="3">
      <t>ケイヤク</t>
    </rPh>
    <rPh sb="3" eb="5">
      <t>ジョウホウ</t>
    </rPh>
    <rPh sb="7" eb="9">
      <t>ニュウリョク</t>
    </rPh>
    <phoneticPr fontId="2"/>
  </si>
  <si>
    <t>契約種別（予定）</t>
    <rPh sb="5" eb="7">
      <t>ヨテイ</t>
    </rPh>
    <phoneticPr fontId="2"/>
  </si>
  <si>
    <t>一般送配電事業者又は配電事業者の同一法人又は親子法人等　該当有無</t>
    <phoneticPr fontId="2"/>
  </si>
  <si>
    <t>選択してください</t>
    <rPh sb="0" eb="2">
      <t>センタク</t>
    </rPh>
    <phoneticPr fontId="2"/>
  </si>
  <si>
    <t>有</t>
    <rPh sb="0" eb="1">
      <t>アリ</t>
    </rPh>
    <phoneticPr fontId="2"/>
  </si>
  <si>
    <t>無</t>
    <rPh sb="0" eb="1">
      <t>ナ</t>
    </rPh>
    <phoneticPr fontId="2"/>
  </si>
  <si>
    <t>既設アクセス設備の有無　
※アクセス設備：発電設備等を送電系統に連系するための流通設備</t>
    <phoneticPr fontId="2"/>
  </si>
  <si>
    <t>既設アクセス設備の受電地点特定番号</t>
    <phoneticPr fontId="2"/>
  </si>
  <si>
    <t>番号取得済み(下記記載)</t>
    <rPh sb="0" eb="2">
      <t>バンゴウ</t>
    </rPh>
    <rPh sb="2" eb="5">
      <t>シュトクズ</t>
    </rPh>
    <rPh sb="7" eb="9">
      <t>カキ</t>
    </rPh>
    <rPh sb="9" eb="11">
      <t>キサイ</t>
    </rPh>
    <phoneticPr fontId="2"/>
  </si>
  <si>
    <t>新築物件のため不明</t>
    <rPh sb="0" eb="4">
      <t>シンチクブッケン</t>
    </rPh>
    <rPh sb="7" eb="9">
      <t>フメイ</t>
    </rPh>
    <phoneticPr fontId="2"/>
  </si>
  <si>
    <t>発電設備等変更の有無</t>
  </si>
  <si>
    <t>新規</t>
    <rPh sb="0" eb="2">
      <t>シンキ</t>
    </rPh>
    <phoneticPr fontId="2"/>
  </si>
  <si>
    <t>有</t>
    <rPh sb="0" eb="1">
      <t>ア</t>
    </rPh>
    <phoneticPr fontId="2"/>
  </si>
  <si>
    <t>「有」を選択の方：変更内容</t>
    <rPh sb="1" eb="2">
      <t>アリ</t>
    </rPh>
    <rPh sb="4" eb="6">
      <t>センタク</t>
    </rPh>
    <rPh sb="7" eb="8">
      <t>ホウ</t>
    </rPh>
    <rPh sb="9" eb="13">
      <t>ヘンコウナイヨウ</t>
    </rPh>
    <phoneticPr fontId="2"/>
  </si>
  <si>
    <t>増設</t>
    <rPh sb="0" eb="2">
      <t>ゾウセツ</t>
    </rPh>
    <phoneticPr fontId="2"/>
  </si>
  <si>
    <t>技術的事項に関する連絡先　（上記連絡先と同様の場合、「上記同様」を選択）</t>
    <phoneticPr fontId="2"/>
  </si>
  <si>
    <t>上記同様</t>
    <rPh sb="0" eb="2">
      <t>ジョウキ</t>
    </rPh>
    <rPh sb="2" eb="4">
      <t>ドウヨウ</t>
    </rPh>
    <phoneticPr fontId="2"/>
  </si>
  <si>
    <t>上記以外</t>
    <rPh sb="0" eb="4">
      <t>ジョウキイガイ</t>
    </rPh>
    <phoneticPr fontId="2"/>
  </si>
  <si>
    <t>希望する売電方法</t>
    <rPh sb="0" eb="2">
      <t>キボウ</t>
    </rPh>
    <rPh sb="4" eb="6">
      <t>バイデン</t>
    </rPh>
    <rPh sb="6" eb="8">
      <t>ホウホウ</t>
    </rPh>
    <phoneticPr fontId="2"/>
  </si>
  <si>
    <t>全量売電</t>
    <rPh sb="0" eb="4">
      <t>ゼンリョウバイデン</t>
    </rPh>
    <phoneticPr fontId="2"/>
  </si>
  <si>
    <t>余剰売電</t>
    <rPh sb="0" eb="4">
      <t>ヨジョウバイデン</t>
    </rPh>
    <phoneticPr fontId="2"/>
  </si>
  <si>
    <t>発電設置場所</t>
    <rPh sb="0" eb="6">
      <t>ハツデンセッチバショ</t>
    </rPh>
    <phoneticPr fontId="2"/>
  </si>
  <si>
    <t>都・県</t>
    <rPh sb="0" eb="1">
      <t>ト</t>
    </rPh>
    <rPh sb="2" eb="3">
      <t>ケン</t>
    </rPh>
    <phoneticPr fontId="2"/>
  </si>
  <si>
    <t>東京都</t>
    <rPh sb="0" eb="3">
      <t>トウキョウト</t>
    </rPh>
    <phoneticPr fontId="2"/>
  </si>
  <si>
    <t>神奈川県</t>
    <rPh sb="0" eb="4">
      <t>カナガワケン</t>
    </rPh>
    <phoneticPr fontId="2"/>
  </si>
  <si>
    <t>埼玉県</t>
    <rPh sb="0" eb="3">
      <t>サイタマケン</t>
    </rPh>
    <phoneticPr fontId="2"/>
  </si>
  <si>
    <t>千葉県</t>
    <rPh sb="0" eb="3">
      <t>チバケン</t>
    </rPh>
    <phoneticPr fontId="2"/>
  </si>
  <si>
    <t>茨城県</t>
    <rPh sb="0" eb="3">
      <t>イバラキケン</t>
    </rPh>
    <phoneticPr fontId="2"/>
  </si>
  <si>
    <t>栃木県</t>
    <rPh sb="0" eb="3">
      <t>トチギケン</t>
    </rPh>
    <phoneticPr fontId="2"/>
  </si>
  <si>
    <t>群馬県</t>
    <rPh sb="0" eb="3">
      <t>グンマケン</t>
    </rPh>
    <phoneticPr fontId="2"/>
  </si>
  <si>
    <t>山梨県</t>
    <rPh sb="0" eb="3">
      <t>ヤマナシケン</t>
    </rPh>
    <phoneticPr fontId="2"/>
  </si>
  <si>
    <t>静岡県</t>
    <rPh sb="0" eb="3">
      <t>シズオカケン</t>
    </rPh>
    <phoneticPr fontId="2"/>
  </si>
  <si>
    <t>【発電設備概要のご記入】</t>
    <rPh sb="1" eb="5">
      <t>ハツデンセツビ</t>
    </rPh>
    <rPh sb="5" eb="7">
      <t>ガイヨウ</t>
    </rPh>
    <phoneticPr fontId="2"/>
  </si>
  <si>
    <t>予備電線路希望の有無</t>
  </si>
  <si>
    <t>無</t>
    <rPh sb="0" eb="1">
      <t>ナシ</t>
    </rPh>
    <phoneticPr fontId="2"/>
  </si>
  <si>
    <t>サイバーセキュリティ対策</t>
    <rPh sb="10" eb="12">
      <t>タイサク</t>
    </rPh>
    <phoneticPr fontId="2"/>
  </si>
  <si>
    <t>【連絡先】の記載と同じ</t>
    <rPh sb="1" eb="4">
      <t>レンラクサキ</t>
    </rPh>
    <rPh sb="6" eb="8">
      <t>キサイ</t>
    </rPh>
    <rPh sb="9" eb="10">
      <t>オナ</t>
    </rPh>
    <phoneticPr fontId="2"/>
  </si>
  <si>
    <t>【技術的事項に関する連絡先】の記載と同じ</t>
    <rPh sb="1" eb="6">
      <t>ギジュツテキジコウ</t>
    </rPh>
    <rPh sb="7" eb="8">
      <t>カン</t>
    </rPh>
    <rPh sb="10" eb="13">
      <t>レンラクサキ</t>
    </rPh>
    <rPh sb="15" eb="17">
      <t>キサイ</t>
    </rPh>
    <rPh sb="18" eb="19">
      <t>オナ</t>
    </rPh>
    <phoneticPr fontId="2"/>
  </si>
  <si>
    <t>設置変更の有無</t>
    <rPh sb="0" eb="4">
      <t>セッチヘンコウ</t>
    </rPh>
    <rPh sb="5" eb="7">
      <t>ウム</t>
    </rPh>
    <phoneticPr fontId="2"/>
  </si>
  <si>
    <t>既設</t>
    <rPh sb="0" eb="2">
      <t>キセツ</t>
    </rPh>
    <phoneticPr fontId="2"/>
  </si>
  <si>
    <t>電気方式</t>
    <rPh sb="0" eb="4">
      <t>デンキホウシキ</t>
    </rPh>
    <phoneticPr fontId="2"/>
  </si>
  <si>
    <t>三相３線式</t>
    <phoneticPr fontId="2"/>
  </si>
  <si>
    <t>単相３線式</t>
    <phoneticPr fontId="2"/>
  </si>
  <si>
    <t>単相２線式</t>
  </si>
  <si>
    <t>主回路方式</t>
    <rPh sb="0" eb="5">
      <t>シュカイロホウシキ</t>
    </rPh>
    <phoneticPr fontId="2"/>
  </si>
  <si>
    <t>自励式（電圧形）</t>
    <rPh sb="0" eb="3">
      <t>ジレイシキ</t>
    </rPh>
    <rPh sb="4" eb="6">
      <t>デンアツ</t>
    </rPh>
    <rPh sb="6" eb="7">
      <t>ケイ</t>
    </rPh>
    <phoneticPr fontId="2"/>
  </si>
  <si>
    <t>自励式（電流形）</t>
    <rPh sb="0" eb="3">
      <t>ジレイシキ</t>
    </rPh>
    <rPh sb="4" eb="6">
      <t>デンリュウ</t>
    </rPh>
    <rPh sb="6" eb="7">
      <t>ケイ</t>
    </rPh>
    <phoneticPr fontId="2"/>
  </si>
  <si>
    <t>他励式</t>
    <rPh sb="0" eb="2">
      <t>ホカハゲ</t>
    </rPh>
    <rPh sb="2" eb="3">
      <t>シキ</t>
    </rPh>
    <phoneticPr fontId="2"/>
  </si>
  <si>
    <t>事故時運転継続（ＦＲＴ）要件適用の有無</t>
  </si>
  <si>
    <t>自動電圧調整装置（AVR）の有無</t>
    <rPh sb="0" eb="2">
      <t>ジドウ</t>
    </rPh>
    <rPh sb="2" eb="4">
      <t>デンアツ</t>
    </rPh>
    <rPh sb="4" eb="6">
      <t>チョウセイ</t>
    </rPh>
    <rPh sb="6" eb="8">
      <t>ソウチ</t>
    </rPh>
    <rPh sb="14" eb="16">
      <t>ウム</t>
    </rPh>
    <phoneticPr fontId="2"/>
  </si>
  <si>
    <t>高調波発生機器の有無</t>
    <rPh sb="0" eb="3">
      <t>コウチョウハ</t>
    </rPh>
    <rPh sb="3" eb="5">
      <t>ハッセイ</t>
    </rPh>
    <rPh sb="5" eb="7">
      <t>キキ</t>
    </rPh>
    <rPh sb="8" eb="10">
      <t>ウム</t>
    </rPh>
    <phoneticPr fontId="2"/>
  </si>
  <si>
    <t>電化フリッカ発生源の有無</t>
    <rPh sb="0" eb="2">
      <t>デンカ</t>
    </rPh>
    <rPh sb="6" eb="8">
      <t>ハッセイ</t>
    </rPh>
    <rPh sb="8" eb="9">
      <t>ゲン</t>
    </rPh>
    <rPh sb="10" eb="12">
      <t>ウム</t>
    </rPh>
    <phoneticPr fontId="2"/>
  </si>
  <si>
    <t>電化フリッカ対策の有無</t>
    <rPh sb="0" eb="2">
      <t>デンカ</t>
    </rPh>
    <rPh sb="6" eb="8">
      <t>タイサク</t>
    </rPh>
    <rPh sb="9" eb="11">
      <t>ウム</t>
    </rPh>
    <phoneticPr fontId="2"/>
  </si>
  <si>
    <t>入力シート</t>
    <phoneticPr fontId="2"/>
  </si>
  <si>
    <t>入力欄1</t>
    <rPh sb="0" eb="2">
      <t>ニュウリョク</t>
    </rPh>
    <rPh sb="2" eb="3">
      <t>ラン</t>
    </rPh>
    <phoneticPr fontId="2"/>
  </si>
  <si>
    <t>入力欄2</t>
    <rPh sb="0" eb="3">
      <t>ニュウリョクラン</t>
    </rPh>
    <phoneticPr fontId="2"/>
  </si>
  <si>
    <t>備考</t>
    <rPh sb="0" eb="2">
      <t>ビコウ</t>
    </rPh>
    <phoneticPr fontId="2"/>
  </si>
  <si>
    <t>(参考) 入力シートから各様式への自動転記先</t>
    <rPh sb="1" eb="3">
      <t>サンコウ</t>
    </rPh>
    <rPh sb="5" eb="7">
      <t>ニュウリョク</t>
    </rPh>
    <rPh sb="12" eb="13">
      <t>カク</t>
    </rPh>
    <rPh sb="13" eb="15">
      <t>ヨウシキ</t>
    </rPh>
    <rPh sb="17" eb="22">
      <t>ジドウテンキサキ</t>
    </rPh>
    <phoneticPr fontId="2"/>
  </si>
  <si>
    <t>1.  契約情報のご入力</t>
    <rPh sb="4" eb="6">
      <t>ケイヤク</t>
    </rPh>
    <rPh sb="6" eb="8">
      <t>ジョウホウ</t>
    </rPh>
    <rPh sb="10" eb="12">
      <t>ニュウリョク</t>
    </rPh>
    <phoneticPr fontId="2"/>
  </si>
  <si>
    <t>本書類の記載日</t>
    <rPh sb="0" eb="1">
      <t>ホン</t>
    </rPh>
    <rPh sb="1" eb="3">
      <t>ショルイ</t>
    </rPh>
    <rPh sb="4" eb="6">
      <t>キサイ</t>
    </rPh>
    <rPh sb="6" eb="7">
      <t>ビ</t>
    </rPh>
    <phoneticPr fontId="2"/>
  </si>
  <si>
    <t>（フリガナ）</t>
    <phoneticPr fontId="2"/>
  </si>
  <si>
    <t>事業者名</t>
    <phoneticPr fontId="2"/>
  </si>
  <si>
    <t>東京電力パワーグリッド株式会社の子会社以外の場合は「無」を、​
子会社の場合は「有」をチェックしてください</t>
    <phoneticPr fontId="2"/>
  </si>
  <si>
    <t>東電PG管轄都県である、東京都、神奈川県、埼玉県、千葉県、茨城県、栃木県、群馬県、山梨県、静岡県以外の場合はお申込みできません</t>
    <rPh sb="48" eb="50">
      <t>イガイ</t>
    </rPh>
    <rPh sb="51" eb="53">
      <t>バアイ</t>
    </rPh>
    <rPh sb="55" eb="57">
      <t>モウシコ</t>
    </rPh>
    <phoneticPr fontId="2"/>
  </si>
  <si>
    <t>番地等、省略せずに記載ください</t>
    <rPh sb="0" eb="2">
      <t>バンチ</t>
    </rPh>
    <rPh sb="2" eb="3">
      <t>ナド</t>
    </rPh>
    <rPh sb="4" eb="6">
      <t>ショウリャク</t>
    </rPh>
    <rPh sb="9" eb="11">
      <t>キサイ</t>
    </rPh>
    <phoneticPr fontId="2"/>
  </si>
  <si>
    <t>既設アクセス設備の有無
　　※アクセス設備：発電設備等を送電系統に連系するための流通設備</t>
    <phoneticPr fontId="2"/>
  </si>
  <si>
    <t>以下の条件で選択ください ※ただし余剰売電を希望の場合は、既設・新規問わず「有」を選択ください
-「有」：既に設置済みの配電線を流用した系統連系希望の場合
-「無」：新規で配電線を設置し系統連系希望の場合</t>
    <phoneticPr fontId="2"/>
  </si>
  <si>
    <t>既設アクセス設備の受電地点特定番号がわかる場合、「番号取得済み(下記記載)」を選択し、下記入力欄に番号を記載ください
新築物件であるため番号が不明の場合、「新築物件のため不明」を選択ください</t>
    <rPh sb="21" eb="23">
      <t>バアイ</t>
    </rPh>
    <rPh sb="25" eb="27">
      <t>バンゴウ</t>
    </rPh>
    <rPh sb="27" eb="29">
      <t>シュトク</t>
    </rPh>
    <rPh sb="29" eb="30">
      <t>ズ</t>
    </rPh>
    <rPh sb="32" eb="34">
      <t>カキ</t>
    </rPh>
    <rPh sb="34" eb="36">
      <t>キサイ</t>
    </rPh>
    <rPh sb="39" eb="41">
      <t>センタク</t>
    </rPh>
    <rPh sb="43" eb="45">
      <t>カキ</t>
    </rPh>
    <rPh sb="45" eb="48">
      <t>ニュウリョクラン</t>
    </rPh>
    <rPh sb="49" eb="51">
      <t>バンゴウ</t>
    </rPh>
    <rPh sb="52" eb="54">
      <t>キサイ</t>
    </rPh>
    <rPh sb="59" eb="63">
      <t>シンチクブッケン</t>
    </rPh>
    <rPh sb="68" eb="70">
      <t>バンゴウ</t>
    </rPh>
    <rPh sb="71" eb="73">
      <t>フメイ</t>
    </rPh>
    <rPh sb="74" eb="76">
      <t>バアイ</t>
    </rPh>
    <rPh sb="78" eb="82">
      <t>シンチクブッケン</t>
    </rPh>
    <rPh sb="85" eb="87">
      <t>フメイ</t>
    </rPh>
    <rPh sb="89" eb="91">
      <t>センタク</t>
    </rPh>
    <phoneticPr fontId="2"/>
  </si>
  <si>
    <t>03から始まる22桁の番号を記載ください</t>
    <phoneticPr fontId="2"/>
  </si>
  <si>
    <t>発電設備等変更の有無（新規か有を選択）</t>
    <rPh sb="11" eb="13">
      <t>シンキ</t>
    </rPh>
    <rPh sb="14" eb="15">
      <t>ア</t>
    </rPh>
    <rPh sb="16" eb="18">
      <t>センタク</t>
    </rPh>
    <phoneticPr fontId="2"/>
  </si>
  <si>
    <t>下記に従って、いずれかを必ず選択ください
- 「新規」：初めて売電申込をする場合
- 「有」：新規本申込以降に発電設備の変更を希望する場合</t>
    <phoneticPr fontId="2"/>
  </si>
  <si>
    <t>「増設」を選択の方：案件が特定できる番号
（JK番号・MS番号 等）</t>
    <rPh sb="1" eb="3">
      <t>ゾウセツ</t>
    </rPh>
    <rPh sb="5" eb="7">
      <t>センタク</t>
    </rPh>
    <rPh sb="8" eb="9">
      <t>カタ</t>
    </rPh>
    <rPh sb="10" eb="12">
      <t>アンケン</t>
    </rPh>
    <rPh sb="13" eb="15">
      <t>トクテイ</t>
    </rPh>
    <rPh sb="18" eb="20">
      <t>バンゴウ</t>
    </rPh>
    <rPh sb="24" eb="26">
      <t>バンゴウ</t>
    </rPh>
    <rPh sb="29" eb="31">
      <t>バンゴウ</t>
    </rPh>
    <rPh sb="32" eb="33">
      <t>ナド</t>
    </rPh>
    <phoneticPr fontId="2"/>
  </si>
  <si>
    <t>(発電事業者情報をご記載ください)</t>
    <rPh sb="1" eb="3">
      <t>ハツデン</t>
    </rPh>
    <rPh sb="3" eb="6">
      <t>ジギョウシャ</t>
    </rPh>
    <rPh sb="6" eb="8">
      <t>ジョウホウ</t>
    </rPh>
    <rPh sb="10" eb="12">
      <t>キサイ</t>
    </rPh>
    <phoneticPr fontId="2"/>
  </si>
  <si>
    <t>事業者名</t>
    <rPh sb="0" eb="3">
      <t>ジギョウシャ</t>
    </rPh>
    <rPh sb="3" eb="4">
      <t>メイ</t>
    </rPh>
    <phoneticPr fontId="2"/>
  </si>
  <si>
    <t>所属</t>
    <rPh sb="0" eb="2">
      <t>ショゾク</t>
    </rPh>
    <phoneticPr fontId="2"/>
  </si>
  <si>
    <t>担当者</t>
    <rPh sb="0" eb="3">
      <t>タントウシャ</t>
    </rPh>
    <phoneticPr fontId="2"/>
  </si>
  <si>
    <t>電話</t>
    <rPh sb="0" eb="2">
      <t>デンワ</t>
    </rPh>
    <phoneticPr fontId="2"/>
  </si>
  <si>
    <t>e-mail</t>
    <phoneticPr fontId="2"/>
  </si>
  <si>
    <t>(設置事業者もしくは申込事業者情報</t>
    <phoneticPr fontId="2"/>
  </si>
  <si>
    <t>最寄りの電柱番号</t>
    <rPh sb="0" eb="2">
      <t>モヨ</t>
    </rPh>
    <rPh sb="4" eb="8">
      <t>デンチュウバンゴウ</t>
    </rPh>
    <phoneticPr fontId="2"/>
  </si>
  <si>
    <t>アクセス設備の運用開始希望日　</t>
    <rPh sb="4" eb="6">
      <t>セツビ</t>
    </rPh>
    <rPh sb="7" eb="9">
      <t>ウンヨウ</t>
    </rPh>
    <rPh sb="9" eb="11">
      <t>カイシ</t>
    </rPh>
    <rPh sb="11" eb="13">
      <t>キボウ</t>
    </rPh>
    <rPh sb="13" eb="14">
      <t>ビ</t>
    </rPh>
    <phoneticPr fontId="2"/>
  </si>
  <si>
    <t>日付をご記載ください　例）YYYY年MM月DD日
※本書類記載日よりも未来日を入力ください</t>
    <phoneticPr fontId="2"/>
  </si>
  <si>
    <t>発電設備等の連系開始希望日（試運転）</t>
    <rPh sb="0" eb="2">
      <t>ハツデン</t>
    </rPh>
    <rPh sb="2" eb="4">
      <t>セツビ</t>
    </rPh>
    <rPh sb="4" eb="5">
      <t>トウ</t>
    </rPh>
    <rPh sb="6" eb="8">
      <t>レンケイ</t>
    </rPh>
    <rPh sb="8" eb="10">
      <t>カイシ</t>
    </rPh>
    <rPh sb="10" eb="12">
      <t>キボウ</t>
    </rPh>
    <rPh sb="12" eb="13">
      <t>ビ</t>
    </rPh>
    <rPh sb="14" eb="17">
      <t>シウンテン</t>
    </rPh>
    <phoneticPr fontId="2"/>
  </si>
  <si>
    <t>日付をご記載ください　例）YYYY年MM月DD日
※前設問の希望日よりも未来日、もしくは同日を入力ください</t>
    <phoneticPr fontId="2"/>
  </si>
  <si>
    <t>本線だけでなく、予備電線路（緊急時などで本線が利用できない際に系統を利用する予備の電線）も接続検討予定の方は、「有」をご選択ください。
※「有」をご選択の場合は、原則、追加の接続検討量（22万円）を頂戴いたします。</t>
    <phoneticPr fontId="2"/>
  </si>
  <si>
    <t>希望する予備送電サービス</t>
    <rPh sb="0" eb="2">
      <t>キボウ</t>
    </rPh>
    <rPh sb="4" eb="6">
      <t>ヨビ</t>
    </rPh>
    <rPh sb="6" eb="8">
      <t>ソウデン</t>
    </rPh>
    <phoneticPr fontId="2"/>
  </si>
  <si>
    <t>予備電線路希望で「有」をご選択された方は、　希望する予備送電サービス（予備線もしくは予備電源)を選択ください。</t>
    <rPh sb="5" eb="7">
      <t>キボウ</t>
    </rPh>
    <rPh sb="18" eb="19">
      <t>カタ</t>
    </rPh>
    <rPh sb="35" eb="37">
      <t>ヨビ</t>
    </rPh>
    <rPh sb="37" eb="38">
      <t>セン</t>
    </rPh>
    <rPh sb="42" eb="44">
      <t>ヨビ</t>
    </rPh>
    <rPh sb="44" eb="46">
      <t>デンゲン</t>
    </rPh>
    <rPh sb="48" eb="50">
      <t>センタク</t>
    </rPh>
    <phoneticPr fontId="2"/>
  </si>
  <si>
    <t>希望する予備送電サービスの電圧</t>
    <rPh sb="0" eb="2">
      <t>キボウ</t>
    </rPh>
    <rPh sb="4" eb="6">
      <t>ヨビ</t>
    </rPh>
    <rPh sb="6" eb="8">
      <t>ソウデン</t>
    </rPh>
    <rPh sb="13" eb="15">
      <t>デンアツ</t>
    </rPh>
    <phoneticPr fontId="2"/>
  </si>
  <si>
    <t>kV</t>
    <phoneticPr fontId="2"/>
  </si>
  <si>
    <t>予備送電サービス契約電力</t>
    <phoneticPr fontId="2"/>
  </si>
  <si>
    <t>kW</t>
    <phoneticPr fontId="2"/>
  </si>
  <si>
    <t>系統連系技術要件に基づいたサイバーセキュリティ対策を実施しますか？</t>
    <rPh sb="26" eb="28">
      <t>ジッシ</t>
    </rPh>
    <phoneticPr fontId="2"/>
  </si>
  <si>
    <t>【サイバーセキュリティ対策】
・事業用電気工作物（発電事業の用に供するものに限る。）は、電力制御システムセキュリティガイドラインに準拠すること。
・自家用電気工作物（発電事業の用に供するもの及び小規模事業用電気工作物を除く。）に係る遠隔監視システム及び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rPh sb="11" eb="13">
      <t>タイサク</t>
    </rPh>
    <phoneticPr fontId="2"/>
  </si>
  <si>
    <t>セキュリティ管理責任者</t>
    <phoneticPr fontId="2"/>
  </si>
  <si>
    <t>台数</t>
    <rPh sb="0" eb="2">
      <t>ダイスウ</t>
    </rPh>
    <phoneticPr fontId="2"/>
  </si>
  <si>
    <t>台</t>
    <rPh sb="0" eb="1">
      <t>ダイ</t>
    </rPh>
    <phoneticPr fontId="2"/>
  </si>
  <si>
    <t>メーカ</t>
    <phoneticPr fontId="2"/>
  </si>
  <si>
    <t>様式５の４と様式５の６にも記載する場合は、同一内容を記載ください</t>
    <phoneticPr fontId="2"/>
  </si>
  <si>
    <t>型式</t>
    <rPh sb="0" eb="2">
      <t>カタシキ</t>
    </rPh>
    <phoneticPr fontId="2"/>
  </si>
  <si>
    <t>kVA</t>
    <phoneticPr fontId="2"/>
  </si>
  <si>
    <t>力率（定格）</t>
    <rPh sb="0" eb="2">
      <t>リキリツ</t>
    </rPh>
    <rPh sb="3" eb="5">
      <t>テイカク</t>
    </rPh>
    <phoneticPr fontId="2"/>
  </si>
  <si>
    <t>%</t>
    <phoneticPr fontId="2"/>
  </si>
  <si>
    <t>力率（運転可能範囲）</t>
    <rPh sb="0" eb="2">
      <t>リキリツ</t>
    </rPh>
    <rPh sb="3" eb="9">
      <t>ウンテンカノウハンイ</t>
    </rPh>
    <phoneticPr fontId="2"/>
  </si>
  <si>
    <t>～</t>
    <phoneticPr fontId="2"/>
  </si>
  <si>
    <t>運転可能周波数</t>
    <rPh sb="0" eb="7">
      <t>ウンテンカノウシュウハスウ</t>
    </rPh>
    <phoneticPr fontId="2"/>
  </si>
  <si>
    <t>Hz</t>
    <phoneticPr fontId="2"/>
  </si>
  <si>
    <t>メーカーの仕様書を確認して記載ください</t>
    <phoneticPr fontId="2"/>
  </si>
  <si>
    <t>連続運転可能周波数</t>
    <rPh sb="0" eb="6">
      <t>レンゾクウンテンカノウ</t>
    </rPh>
    <rPh sb="6" eb="9">
      <t>シュウハスウ</t>
    </rPh>
    <phoneticPr fontId="2"/>
  </si>
  <si>
    <t>周波数低下時の運転継続時間：0.97pu時</t>
    <rPh sb="0" eb="3">
      <t>シュウハスウ</t>
    </rPh>
    <rPh sb="3" eb="5">
      <t>テイカ</t>
    </rPh>
    <rPh sb="5" eb="6">
      <t>ジ</t>
    </rPh>
    <rPh sb="7" eb="9">
      <t>ウンテン</t>
    </rPh>
    <rPh sb="9" eb="11">
      <t>ケイゾク</t>
    </rPh>
    <rPh sb="11" eb="13">
      <t>ジカン</t>
    </rPh>
    <phoneticPr fontId="2"/>
  </si>
  <si>
    <t>分</t>
    <rPh sb="0" eb="1">
      <t>フン</t>
    </rPh>
    <phoneticPr fontId="2"/>
  </si>
  <si>
    <t>自動電圧調整装置（AVR）の定数（整定値）</t>
    <rPh sb="14" eb="16">
      <t>テイスウ</t>
    </rPh>
    <rPh sb="17" eb="20">
      <t>セイテイチ</t>
    </rPh>
    <phoneticPr fontId="2"/>
  </si>
  <si>
    <t>-</t>
    <phoneticPr fontId="2"/>
  </si>
  <si>
    <t>発電設備等の定格出力合計</t>
    <phoneticPr fontId="2"/>
  </si>
  <si>
    <t>（発電に必要な所内電力を含む）</t>
    <phoneticPr fontId="2"/>
  </si>
  <si>
    <t>発電設備等の自家消費電力</t>
    <rPh sb="0" eb="5">
      <t>ハツデンセツビナド</t>
    </rPh>
    <rPh sb="6" eb="10">
      <t>ジカショウヒ</t>
    </rPh>
    <rPh sb="10" eb="12">
      <t>デンリョク</t>
    </rPh>
    <phoneticPr fontId="2"/>
  </si>
  <si>
    <t>最大自家消費電力</t>
    <rPh sb="0" eb="6">
      <t>ジカショウヒデンリョク</t>
    </rPh>
    <phoneticPr fontId="2"/>
  </si>
  <si>
    <t>最小自家消費電力</t>
    <rPh sb="0" eb="2">
      <t>サイショウ</t>
    </rPh>
    <rPh sb="2" eb="8">
      <t>ジカショウヒデンリョク</t>
    </rPh>
    <phoneticPr fontId="2"/>
  </si>
  <si>
    <t>受電地点における受電電力</t>
    <phoneticPr fontId="2"/>
  </si>
  <si>
    <t>（変更前）最大受電電力</t>
    <phoneticPr fontId="2"/>
  </si>
  <si>
    <t>（送電系統への送電電力）</t>
    <phoneticPr fontId="2"/>
  </si>
  <si>
    <r>
      <t>（変更後）最大受電電力　</t>
    </r>
    <r>
      <rPr>
        <sz val="16"/>
        <color rgb="FFC00000"/>
        <rFont val="Meiryo UI"/>
        <family val="3"/>
        <charset val="128"/>
      </rPr>
      <t>※入力不要</t>
    </r>
    <phoneticPr fontId="2"/>
  </si>
  <si>
    <r>
      <t>（変更後）最小受電電力　</t>
    </r>
    <r>
      <rPr>
        <sz val="16"/>
        <color rgb="FFC00000"/>
        <rFont val="Meiryo UI"/>
        <family val="3"/>
        <charset val="128"/>
      </rPr>
      <t>※入力不要</t>
    </r>
    <rPh sb="5" eb="7">
      <t>サイショウ</t>
    </rPh>
    <rPh sb="7" eb="11">
      <t>ジュデンデンリョク</t>
    </rPh>
    <phoneticPr fontId="2"/>
  </si>
  <si>
    <t>【提出書類対応状況のご確認】</t>
    <rPh sb="1" eb="9">
      <t>テイシュツショルイタイオウジョウキョウ</t>
    </rPh>
    <rPh sb="11" eb="13">
      <t>カクニン</t>
    </rPh>
    <phoneticPr fontId="2"/>
  </si>
  <si>
    <t>提出書類</t>
    <rPh sb="0" eb="2">
      <t>テイシュツ</t>
    </rPh>
    <rPh sb="2" eb="4">
      <t>ショルイ</t>
    </rPh>
    <phoneticPr fontId="2"/>
  </si>
  <si>
    <t>対応状況</t>
    <rPh sb="0" eb="4">
      <t>タイオウジョウキョウ</t>
    </rPh>
    <phoneticPr fontId="2"/>
  </si>
  <si>
    <t>様式５の４（単線結線図）</t>
    <phoneticPr fontId="14"/>
  </si>
  <si>
    <t>様式５の５（設備配置関連-設備レイアウト図-）</t>
    <phoneticPr fontId="14"/>
  </si>
  <si>
    <t>様式５の６（設備配置関連-敷地平面図-）</t>
    <phoneticPr fontId="14"/>
  </si>
  <si>
    <t>様式５の７（発電場所周辺地図）</t>
    <phoneticPr fontId="14"/>
  </si>
  <si>
    <t>【申込方法のご確認】</t>
    <rPh sb="1" eb="3">
      <t>モウシコミ</t>
    </rPh>
    <rPh sb="3" eb="5">
      <t>ホウホウ</t>
    </rPh>
    <rPh sb="7" eb="9">
      <t>カクニン</t>
    </rPh>
    <phoneticPr fontId="2"/>
  </si>
  <si>
    <t>■申込方法</t>
    <rPh sb="1" eb="3">
      <t>モウシコミ</t>
    </rPh>
    <rPh sb="3" eb="5">
      <t>ホウホウ</t>
    </rPh>
    <phoneticPr fontId="2"/>
  </si>
  <si>
    <t>件名</t>
    <rPh sb="0" eb="2">
      <t>ケンメイ</t>
    </rPh>
    <phoneticPr fontId="2"/>
  </si>
  <si>
    <t>メール本文</t>
    <rPh sb="3" eb="5">
      <t>ホンブン</t>
    </rPh>
    <phoneticPr fontId="2"/>
  </si>
  <si>
    <t>＜入力シートへ</t>
    <phoneticPr fontId="2"/>
  </si>
  <si>
    <t>入力シートで記載した内容が反映されますので、情報の修正は入力シートでお願いいたします</t>
    <phoneticPr fontId="2"/>
  </si>
  <si>
    <t>おわりにへ＞</t>
    <phoneticPr fontId="2"/>
  </si>
  <si>
    <t>　</t>
    <phoneticPr fontId="2"/>
  </si>
  <si>
    <t>様式 2</t>
    <rPh sb="0" eb="2">
      <t>ヨウシキ</t>
    </rPh>
    <phoneticPr fontId="2"/>
  </si>
  <si>
    <t>項目数</t>
    <rPh sb="0" eb="3">
      <t>コウモクスウ</t>
    </rPh>
    <phoneticPr fontId="2"/>
  </si>
  <si>
    <t>残項目数</t>
    <rPh sb="0" eb="4">
      <t>ザンコウモクスウ</t>
    </rPh>
    <phoneticPr fontId="2"/>
  </si>
  <si>
    <t>/</t>
    <phoneticPr fontId="2"/>
  </si>
  <si>
    <t>おわりに＞</t>
  </si>
  <si>
    <t>ＯＶＧＲ</t>
  </si>
  <si>
    <t>ＤＳＲ</t>
  </si>
  <si>
    <t>ＯＶＲ</t>
  </si>
  <si>
    <t>ＵＶＲ</t>
  </si>
  <si>
    <t>おわりにへ＞</t>
  </si>
  <si>
    <t>様式５の３</t>
    <rPh sb="0" eb="2">
      <t>ヨウシキ</t>
    </rPh>
    <phoneticPr fontId="2"/>
  </si>
  <si>
    <t>※用紙の大きさは、日本産業規格Ａ３サイズとしてください。</t>
    <phoneticPr fontId="2"/>
  </si>
  <si>
    <t>発電設備等設置者名</t>
    <phoneticPr fontId="2"/>
  </si>
  <si>
    <t>設　備　運　用　方　法</t>
    <rPh sb="0" eb="1">
      <t>セツ</t>
    </rPh>
    <rPh sb="2" eb="3">
      <t>ソナエ</t>
    </rPh>
    <rPh sb="4" eb="5">
      <t>ウン</t>
    </rPh>
    <rPh sb="6" eb="7">
      <t>ヨウ</t>
    </rPh>
    <rPh sb="8" eb="9">
      <t>カタ</t>
    </rPh>
    <rPh sb="10" eb="11">
      <t>ホウ</t>
    </rPh>
    <phoneticPr fontId="2"/>
  </si>
  <si>
    <t>－　発電機運転パターン、受電地点における受電電力パターン　－</t>
    <rPh sb="2" eb="5">
      <t>ハツデンキ</t>
    </rPh>
    <rPh sb="5" eb="7">
      <t>ウンテン</t>
    </rPh>
    <rPh sb="12" eb="14">
      <t>ジュデン</t>
    </rPh>
    <rPh sb="14" eb="16">
      <t>チテン</t>
    </rPh>
    <rPh sb="20" eb="22">
      <t>ジュデン</t>
    </rPh>
    <rPh sb="22" eb="24">
      <t>デンリョク</t>
    </rPh>
    <phoneticPr fontId="2"/>
  </si>
  <si>
    <t>時刻</t>
    <rPh sb="0" eb="2">
      <t>ジコク</t>
    </rPh>
    <phoneticPr fontId="2"/>
  </si>
  <si>
    <t>1時</t>
    <rPh sb="1" eb="2">
      <t>ジ</t>
    </rPh>
    <phoneticPr fontId="2"/>
  </si>
  <si>
    <r>
      <t>2時</t>
    </r>
    <r>
      <rPr>
        <sz val="9"/>
        <rFont val="ＭＳ Ｐ明朝"/>
        <family val="1"/>
        <charset val="128"/>
      </rPr>
      <t/>
    </r>
    <rPh sb="1" eb="2">
      <t>ジ</t>
    </rPh>
    <phoneticPr fontId="2"/>
  </si>
  <si>
    <r>
      <t>3時</t>
    </r>
    <r>
      <rPr>
        <sz val="9"/>
        <rFont val="ＭＳ Ｐ明朝"/>
        <family val="1"/>
        <charset val="128"/>
      </rPr>
      <t/>
    </r>
    <rPh sb="1" eb="2">
      <t>ジ</t>
    </rPh>
    <phoneticPr fontId="2"/>
  </si>
  <si>
    <r>
      <t>4時</t>
    </r>
    <r>
      <rPr>
        <sz val="9"/>
        <rFont val="ＭＳ Ｐ明朝"/>
        <family val="1"/>
        <charset val="128"/>
      </rPr>
      <t/>
    </r>
    <rPh sb="1" eb="2">
      <t>ジ</t>
    </rPh>
    <phoneticPr fontId="2"/>
  </si>
  <si>
    <r>
      <t>5時</t>
    </r>
    <r>
      <rPr>
        <sz val="9"/>
        <rFont val="ＭＳ Ｐ明朝"/>
        <family val="1"/>
        <charset val="128"/>
      </rPr>
      <t/>
    </r>
    <rPh sb="1" eb="2">
      <t>ジ</t>
    </rPh>
    <phoneticPr fontId="2"/>
  </si>
  <si>
    <r>
      <t>6時</t>
    </r>
    <r>
      <rPr>
        <sz val="9"/>
        <rFont val="ＭＳ Ｐ明朝"/>
        <family val="1"/>
        <charset val="128"/>
      </rPr>
      <t/>
    </r>
    <rPh sb="1" eb="2">
      <t>ジ</t>
    </rPh>
    <phoneticPr fontId="2"/>
  </si>
  <si>
    <r>
      <t>7時</t>
    </r>
    <r>
      <rPr>
        <sz val="9"/>
        <rFont val="ＭＳ Ｐ明朝"/>
        <family val="1"/>
        <charset val="128"/>
      </rPr>
      <t/>
    </r>
    <rPh sb="1" eb="2">
      <t>ジ</t>
    </rPh>
    <phoneticPr fontId="2"/>
  </si>
  <si>
    <r>
      <t>8時</t>
    </r>
    <r>
      <rPr>
        <sz val="9"/>
        <rFont val="ＭＳ Ｐ明朝"/>
        <family val="1"/>
        <charset val="128"/>
      </rPr>
      <t/>
    </r>
    <rPh sb="1" eb="2">
      <t>ジ</t>
    </rPh>
    <phoneticPr fontId="2"/>
  </si>
  <si>
    <r>
      <t>9時</t>
    </r>
    <r>
      <rPr>
        <sz val="9"/>
        <rFont val="ＭＳ Ｐ明朝"/>
        <family val="1"/>
        <charset val="128"/>
      </rPr>
      <t/>
    </r>
    <rPh sb="1" eb="2">
      <t>ジ</t>
    </rPh>
    <phoneticPr fontId="2"/>
  </si>
  <si>
    <r>
      <t>10時</t>
    </r>
    <r>
      <rPr>
        <sz val="9"/>
        <rFont val="ＭＳ Ｐ明朝"/>
        <family val="1"/>
        <charset val="128"/>
      </rPr>
      <t/>
    </r>
    <rPh sb="2" eb="3">
      <t>ジ</t>
    </rPh>
    <phoneticPr fontId="2"/>
  </si>
  <si>
    <r>
      <t>11時</t>
    </r>
    <r>
      <rPr>
        <sz val="9"/>
        <rFont val="ＭＳ Ｐ明朝"/>
        <family val="1"/>
        <charset val="128"/>
      </rPr>
      <t/>
    </r>
    <rPh sb="2" eb="3">
      <t>ジ</t>
    </rPh>
    <phoneticPr fontId="2"/>
  </si>
  <si>
    <r>
      <t>12時</t>
    </r>
    <r>
      <rPr>
        <sz val="9"/>
        <rFont val="ＭＳ Ｐ明朝"/>
        <family val="1"/>
        <charset val="128"/>
      </rPr>
      <t/>
    </r>
    <rPh sb="2" eb="3">
      <t>ジ</t>
    </rPh>
    <phoneticPr fontId="2"/>
  </si>
  <si>
    <t>13時</t>
    <rPh sb="2" eb="3">
      <t>ジ</t>
    </rPh>
    <phoneticPr fontId="2"/>
  </si>
  <si>
    <r>
      <t>14時</t>
    </r>
    <r>
      <rPr>
        <sz val="9"/>
        <rFont val="ＭＳ Ｐ明朝"/>
        <family val="1"/>
        <charset val="128"/>
      </rPr>
      <t/>
    </r>
    <rPh sb="2" eb="3">
      <t>ジ</t>
    </rPh>
    <phoneticPr fontId="2"/>
  </si>
  <si>
    <r>
      <t>15時</t>
    </r>
    <r>
      <rPr>
        <sz val="9"/>
        <rFont val="ＭＳ Ｐ明朝"/>
        <family val="1"/>
        <charset val="128"/>
      </rPr>
      <t/>
    </r>
    <rPh sb="2" eb="3">
      <t>ジ</t>
    </rPh>
    <phoneticPr fontId="2"/>
  </si>
  <si>
    <r>
      <t>16時</t>
    </r>
    <r>
      <rPr>
        <sz val="9"/>
        <rFont val="ＭＳ Ｐ明朝"/>
        <family val="1"/>
        <charset val="128"/>
      </rPr>
      <t/>
    </r>
    <rPh sb="2" eb="3">
      <t>ジ</t>
    </rPh>
    <phoneticPr fontId="2"/>
  </si>
  <si>
    <r>
      <t>17時</t>
    </r>
    <r>
      <rPr>
        <sz val="9"/>
        <rFont val="ＭＳ Ｐ明朝"/>
        <family val="1"/>
        <charset val="128"/>
      </rPr>
      <t/>
    </r>
    <rPh sb="2" eb="3">
      <t>ジ</t>
    </rPh>
    <phoneticPr fontId="2"/>
  </si>
  <si>
    <r>
      <t>18時</t>
    </r>
    <r>
      <rPr>
        <sz val="9"/>
        <rFont val="ＭＳ Ｐ明朝"/>
        <family val="1"/>
        <charset val="128"/>
      </rPr>
      <t/>
    </r>
    <rPh sb="2" eb="3">
      <t>ジ</t>
    </rPh>
    <phoneticPr fontId="2"/>
  </si>
  <si>
    <r>
      <t>19時</t>
    </r>
    <r>
      <rPr>
        <sz val="9"/>
        <rFont val="ＭＳ Ｐ明朝"/>
        <family val="1"/>
        <charset val="128"/>
      </rPr>
      <t/>
    </r>
    <rPh sb="2" eb="3">
      <t>ジ</t>
    </rPh>
    <phoneticPr fontId="2"/>
  </si>
  <si>
    <r>
      <t>20時</t>
    </r>
    <r>
      <rPr>
        <sz val="9"/>
        <rFont val="ＭＳ Ｐ明朝"/>
        <family val="1"/>
        <charset val="128"/>
      </rPr>
      <t/>
    </r>
    <rPh sb="2" eb="3">
      <t>ジ</t>
    </rPh>
    <phoneticPr fontId="2"/>
  </si>
  <si>
    <r>
      <t>21時</t>
    </r>
    <r>
      <rPr>
        <sz val="9"/>
        <rFont val="ＭＳ Ｐ明朝"/>
        <family val="1"/>
        <charset val="128"/>
      </rPr>
      <t/>
    </r>
    <rPh sb="2" eb="3">
      <t>ジ</t>
    </rPh>
    <phoneticPr fontId="2"/>
  </si>
  <si>
    <r>
      <t>22時</t>
    </r>
    <r>
      <rPr>
        <sz val="9"/>
        <rFont val="ＭＳ Ｐ明朝"/>
        <family val="1"/>
        <charset val="128"/>
      </rPr>
      <t/>
    </r>
    <rPh sb="2" eb="3">
      <t>ジ</t>
    </rPh>
    <phoneticPr fontId="2"/>
  </si>
  <si>
    <r>
      <t>23時</t>
    </r>
    <r>
      <rPr>
        <sz val="9"/>
        <rFont val="ＭＳ Ｐ明朝"/>
        <family val="1"/>
        <charset val="128"/>
      </rPr>
      <t/>
    </r>
    <rPh sb="2" eb="3">
      <t>ジ</t>
    </rPh>
    <phoneticPr fontId="2"/>
  </si>
  <si>
    <r>
      <t>24時</t>
    </r>
    <r>
      <rPr>
        <sz val="9"/>
        <rFont val="ＭＳ Ｐ明朝"/>
        <family val="1"/>
        <charset val="128"/>
      </rPr>
      <t/>
    </r>
    <rPh sb="2" eb="3">
      <t>ジ</t>
    </rPh>
    <phoneticPr fontId="2"/>
  </si>
  <si>
    <t>入力済み項目数</t>
    <rPh sb="0" eb="3">
      <t>ニュウリョクズ</t>
    </rPh>
    <rPh sb="4" eb="7">
      <t>コウモクスウ</t>
    </rPh>
    <phoneticPr fontId="2"/>
  </si>
  <si>
    <t>おわりにへ</t>
  </si>
  <si>
    <t>様式５の４</t>
    <rPh sb="0" eb="2">
      <t>ヨウシキ</t>
    </rPh>
    <phoneticPr fontId="2"/>
  </si>
  <si>
    <t>単　線　結　線　図</t>
    <rPh sb="0" eb="1">
      <t>タン</t>
    </rPh>
    <rPh sb="2" eb="3">
      <t>セン</t>
    </rPh>
    <rPh sb="4" eb="5">
      <t>ムスブ</t>
    </rPh>
    <rPh sb="6" eb="7">
      <t>セン</t>
    </rPh>
    <rPh sb="8" eb="9">
      <t>ズ</t>
    </rPh>
    <phoneticPr fontId="2"/>
  </si>
  <si>
    <t>■単線結線図の各情報を添付ください</t>
    <rPh sb="1" eb="6">
      <t>タンセンケッセンズ</t>
    </rPh>
    <rPh sb="7" eb="10">
      <t>カクジョウホウ</t>
    </rPh>
    <rPh sb="11" eb="13">
      <t>テンプ</t>
    </rPh>
    <phoneticPr fontId="2"/>
  </si>
  <si>
    <t>入力シートの【1.  契約情報のご入力-発電設備等設置場所】にご記載の住所と相違はありませんか？（単線結線図に住所が記載されている場合）</t>
    <rPh sb="0" eb="2">
      <t>ニュウリョク</t>
    </rPh>
    <rPh sb="32" eb="34">
      <t>キサイ</t>
    </rPh>
    <rPh sb="35" eb="37">
      <t>ジュウショ</t>
    </rPh>
    <rPh sb="38" eb="40">
      <t>ソウイ</t>
    </rPh>
    <rPh sb="49" eb="51">
      <t>タンセン</t>
    </rPh>
    <rPh sb="51" eb="54">
      <t>ケッセンズ</t>
    </rPh>
    <rPh sb="55" eb="57">
      <t>ジュウショ</t>
    </rPh>
    <rPh sb="58" eb="60">
      <t>キサイ</t>
    </rPh>
    <rPh sb="65" eb="67">
      <t>バアイ</t>
    </rPh>
    <phoneticPr fontId="2"/>
  </si>
  <si>
    <t>電力会社の名前は東京電力パワーグリッド株式会社になっていますか？（単線結線図に電力会社名が記載されている場合）</t>
    <rPh sb="0" eb="4">
      <t>デンリョクガイシャ</t>
    </rPh>
    <rPh sb="5" eb="7">
      <t>ナマエ</t>
    </rPh>
    <rPh sb="8" eb="12">
      <t>トウキョウデンリョク</t>
    </rPh>
    <rPh sb="19" eb="23">
      <t>カブシキガイシャ</t>
    </rPh>
    <rPh sb="33" eb="35">
      <t>タンセン</t>
    </rPh>
    <rPh sb="35" eb="38">
      <t>ケッセンズ</t>
    </rPh>
    <rPh sb="39" eb="43">
      <t>デンリョクガイシャ</t>
    </rPh>
    <rPh sb="43" eb="44">
      <t>メイ</t>
    </rPh>
    <rPh sb="45" eb="47">
      <t>キサイ</t>
    </rPh>
    <rPh sb="52" eb="54">
      <t>バアイ</t>
    </rPh>
    <phoneticPr fontId="2"/>
  </si>
  <si>
    <t>VCTは1台、計量器は2台になっていますか？</t>
    <rPh sb="5" eb="6">
      <t>ダイ</t>
    </rPh>
    <rPh sb="7" eb="10">
      <t>ケイリョウキ</t>
    </rPh>
    <rPh sb="12" eb="13">
      <t>ダイ</t>
    </rPh>
    <phoneticPr fontId="2"/>
  </si>
  <si>
    <t>商用電源周波数は6（6.6）kV、50Hzになっていますか？</t>
    <rPh sb="0" eb="4">
      <t>ショウヨウデンゲン</t>
    </rPh>
    <rPh sb="4" eb="7">
      <t>シュウハスウ</t>
    </rPh>
    <phoneticPr fontId="2"/>
  </si>
  <si>
    <t>※添付する場合はこちらの枠内にお願いします。</t>
    <rPh sb="1" eb="3">
      <t>テンプ</t>
    </rPh>
    <rPh sb="5" eb="7">
      <t>バアイ</t>
    </rPh>
    <rPh sb="12" eb="14">
      <t>ワクナイ</t>
    </rPh>
    <rPh sb="16" eb="17">
      <t>ネガ</t>
    </rPh>
    <phoneticPr fontId="2"/>
  </si>
  <si>
    <t>様式５の５</t>
    <rPh sb="0" eb="2">
      <t>ヨウシキ</t>
    </rPh>
    <phoneticPr fontId="2"/>
  </si>
  <si>
    <t>設　備　配　置　関　連</t>
    <rPh sb="0" eb="1">
      <t>セツ</t>
    </rPh>
    <rPh sb="2" eb="3">
      <t>ソナエ</t>
    </rPh>
    <rPh sb="4" eb="5">
      <t>クバ</t>
    </rPh>
    <rPh sb="6" eb="7">
      <t>オキ</t>
    </rPh>
    <rPh sb="8" eb="9">
      <t>セキ</t>
    </rPh>
    <rPh sb="10" eb="11">
      <t>レン</t>
    </rPh>
    <phoneticPr fontId="2"/>
  </si>
  <si>
    <t>－　主要設備レイアウト図　－</t>
    <rPh sb="2" eb="4">
      <t>シュヨウ</t>
    </rPh>
    <rPh sb="4" eb="6">
      <t>セツビ</t>
    </rPh>
    <rPh sb="11" eb="12">
      <t>ズ</t>
    </rPh>
    <phoneticPr fontId="2"/>
  </si>
  <si>
    <t>■計量器、VCT、通信端末、受変電設備等の設置場所がわかる図面、装柱図、キュービクル等の図面を添付ください</t>
    <rPh sb="1" eb="4">
      <t>ケイリョウキ</t>
    </rPh>
    <rPh sb="9" eb="13">
      <t>ツウシンタンマツ</t>
    </rPh>
    <rPh sb="14" eb="20">
      <t>ジュヘンデンセツビトウ</t>
    </rPh>
    <rPh sb="21" eb="25">
      <t>セッチバショ</t>
    </rPh>
    <rPh sb="29" eb="31">
      <t>ズメン</t>
    </rPh>
    <rPh sb="32" eb="35">
      <t>ソウチュウズ</t>
    </rPh>
    <rPh sb="42" eb="43">
      <t>トウ</t>
    </rPh>
    <rPh sb="44" eb="46">
      <t>ズメン</t>
    </rPh>
    <rPh sb="47" eb="49">
      <t>テンプ</t>
    </rPh>
    <phoneticPr fontId="2"/>
  </si>
  <si>
    <t>計量器・VCT・通信端末並びに受電設備の設置場所がわかるように記載がありますか？</t>
    <rPh sb="0" eb="3">
      <t>ケイリョウキ</t>
    </rPh>
    <rPh sb="8" eb="10">
      <t>ツウシン</t>
    </rPh>
    <rPh sb="10" eb="12">
      <t>タンマツ</t>
    </rPh>
    <rPh sb="12" eb="13">
      <t>ナラ</t>
    </rPh>
    <rPh sb="15" eb="17">
      <t>ジュデン</t>
    </rPh>
    <rPh sb="17" eb="19">
      <t>セツビ</t>
    </rPh>
    <rPh sb="20" eb="22">
      <t>セッチ</t>
    </rPh>
    <rPh sb="22" eb="24">
      <t>バショ</t>
    </rPh>
    <rPh sb="31" eb="33">
      <t>キサイ</t>
    </rPh>
    <phoneticPr fontId="2"/>
  </si>
  <si>
    <t>※添付の場合はこちらの枠内にお願いします。</t>
    <rPh sb="1" eb="3">
      <t>テンプ</t>
    </rPh>
    <rPh sb="4" eb="6">
      <t>バアイ</t>
    </rPh>
    <rPh sb="11" eb="13">
      <t>ワクナイ</t>
    </rPh>
    <rPh sb="15" eb="16">
      <t>ネガ</t>
    </rPh>
    <phoneticPr fontId="2"/>
  </si>
  <si>
    <t>／</t>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</si>
  <si>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</si>
  <si>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縮　　　尺</t>
    <rPh sb="0" eb="1">
      <t>チヂミ</t>
    </rPh>
    <rPh sb="4" eb="5">
      <t>シャク</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</si>
  <si>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</si>
  <si>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※通信ケーブルの引込ルートの指定があればわかるよう記載</t>
    <rPh sb="1" eb="3">
      <t>ツウシン</t>
    </rPh>
    <rPh sb="8" eb="10">
      <t>ヒキコミ</t>
    </rPh>
    <rPh sb="14" eb="16">
      <t>シテイ</t>
    </rPh>
    <rPh sb="25" eb="27">
      <t>キサイ</t>
    </rPh>
    <phoneticPr fontId="2"/>
  </si>
  <si>
    <t>縮尺は1/25,000か1/50,000としてください。</t>
    <phoneticPr fontId="2"/>
  </si>
  <si>
    <t>＜入力シートへ</t>
  </si>
  <si>
    <t>様式５の６</t>
    <rPh sb="0" eb="2">
      <t>ヨウシキ</t>
    </rPh>
    <phoneticPr fontId="2"/>
  </si>
  <si>
    <t>－　敷　地　平　面　図　－</t>
    <rPh sb="2" eb="3">
      <t>シキ</t>
    </rPh>
    <rPh sb="4" eb="5">
      <t>チ</t>
    </rPh>
    <rPh sb="6" eb="7">
      <t>タイラ</t>
    </rPh>
    <rPh sb="8" eb="9">
      <t>メン</t>
    </rPh>
    <rPh sb="10" eb="11">
      <t>ズ</t>
    </rPh>
    <phoneticPr fontId="2"/>
  </si>
  <si>
    <t>■接道（公道）の位置、連系柱（東電柱）の位置、構内受電柱、受電設備、発電設備の設置場所の情報がわかる地図を添付ください</t>
    <rPh sb="1" eb="3">
      <t>セツドウ</t>
    </rPh>
    <rPh sb="4" eb="6">
      <t>コウドウ</t>
    </rPh>
    <rPh sb="8" eb="10">
      <t>イチ</t>
    </rPh>
    <rPh sb="11" eb="13">
      <t>レンケイ</t>
    </rPh>
    <rPh sb="13" eb="14">
      <t>ハシラ</t>
    </rPh>
    <rPh sb="15" eb="18">
      <t>トウデンチュウ</t>
    </rPh>
    <rPh sb="20" eb="22">
      <t>イチ</t>
    </rPh>
    <rPh sb="23" eb="25">
      <t>コウナイ</t>
    </rPh>
    <rPh sb="25" eb="27">
      <t>ジュデン</t>
    </rPh>
    <rPh sb="27" eb="28">
      <t>ハシラ</t>
    </rPh>
    <rPh sb="29" eb="31">
      <t>ジュデン</t>
    </rPh>
    <rPh sb="31" eb="33">
      <t>セツビ</t>
    </rPh>
    <rPh sb="34" eb="36">
      <t>ハツデン</t>
    </rPh>
    <rPh sb="36" eb="38">
      <t>セツビ</t>
    </rPh>
    <rPh sb="39" eb="41">
      <t>セッチ</t>
    </rPh>
    <rPh sb="41" eb="43">
      <t>バショ</t>
    </rPh>
    <rPh sb="44" eb="46">
      <t>ジョウホウ</t>
    </rPh>
    <rPh sb="50" eb="52">
      <t>チズ</t>
    </rPh>
    <rPh sb="53" eb="55">
      <t>テンプ</t>
    </rPh>
    <phoneticPr fontId="2"/>
  </si>
  <si>
    <t>発電設備の設置場所がわかるように記載されていますか？</t>
    <rPh sb="0" eb="4">
      <t>ハツデンセツビ</t>
    </rPh>
    <rPh sb="5" eb="7">
      <t>セッチ</t>
    </rPh>
    <rPh sb="7" eb="9">
      <t>バショ</t>
    </rPh>
    <rPh sb="16" eb="18">
      <t>キサイ</t>
    </rPh>
    <phoneticPr fontId="2"/>
  </si>
  <si>
    <t>連系柱(東電電柱)の位置が正確に記載されていますか？</t>
    <rPh sb="0" eb="2">
      <t>レンケイ</t>
    </rPh>
    <rPh sb="1" eb="2">
      <t>デンチュウ</t>
    </rPh>
    <rPh sb="2" eb="3">
      <t>チュウ</t>
    </rPh>
    <rPh sb="4" eb="6">
      <t>トウデン</t>
    </rPh>
    <rPh sb="6" eb="8">
      <t>デンチュウ</t>
    </rPh>
    <rPh sb="10" eb="12">
      <t>イチ</t>
    </rPh>
    <rPh sb="13" eb="15">
      <t>セイカク</t>
    </rPh>
    <rPh sb="16" eb="18">
      <t>キサイ</t>
    </rPh>
    <phoneticPr fontId="2"/>
  </si>
  <si>
    <t>構内受電柱(引込柱)の記載がありますか？</t>
    <rPh sb="0" eb="2">
      <t>コウナイ</t>
    </rPh>
    <rPh sb="2" eb="5">
      <t>ジュデンチュウ</t>
    </rPh>
    <rPh sb="6" eb="7">
      <t>ヒ</t>
    </rPh>
    <rPh sb="7" eb="8">
      <t>コ</t>
    </rPh>
    <rPh sb="8" eb="9">
      <t>ハシラ</t>
    </rPh>
    <rPh sb="11" eb="13">
      <t>キサイ</t>
    </rPh>
    <phoneticPr fontId="2"/>
  </si>
  <si>
    <t>受電設備(キュービクル)の記載がありますか？</t>
    <rPh sb="0" eb="4">
      <t>ジュデンセツビ</t>
    </rPh>
    <rPh sb="13" eb="15">
      <t>キサイ</t>
    </rPh>
    <phoneticPr fontId="2"/>
  </si>
  <si>
    <t>※添付の場合こちらの枠内にお願いします。</t>
    <rPh sb="1" eb="3">
      <t>テンプ</t>
    </rPh>
    <rPh sb="4" eb="6">
      <t>バアイ</t>
    </rPh>
    <rPh sb="10" eb="12">
      <t>ワクナイ</t>
    </rPh>
    <rPh sb="14" eb="15">
      <t>ネガ</t>
    </rPh>
    <phoneticPr fontId="2"/>
  </si>
  <si>
    <t>縮　　　　　尺</t>
    <rPh sb="0" eb="1">
      <t>チヂミ</t>
    </rPh>
    <rPh sb="6" eb="7">
      <t>シャク</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</si>
  <si>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</si>
  <si>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縮尺は1/25,000か1/50,000としてください。</t>
    <rPh sb="0" eb="2">
      <t>シュクシャク</t>
    </rPh>
    <phoneticPr fontId="2"/>
  </si>
  <si>
    <t>※通信ケーブルの引込ルートの指定があればわかるように記載</t>
    <rPh sb="1" eb="3">
      <t>ツウシン</t>
    </rPh>
    <rPh sb="8" eb="10">
      <t>ヒキコミ</t>
    </rPh>
    <rPh sb="14" eb="16">
      <t>シテイ</t>
    </rPh>
    <rPh sb="26" eb="28">
      <t>キサイ</t>
    </rPh>
    <phoneticPr fontId="2"/>
  </si>
  <si>
    <t>様式５の７</t>
    <rPh sb="0" eb="2">
      <t>ヨウシキ</t>
    </rPh>
    <phoneticPr fontId="2"/>
  </si>
  <si>
    <t>発　電　場　所　周　辺　地　図</t>
    <rPh sb="0" eb="1">
      <t>ハツ</t>
    </rPh>
    <rPh sb="2" eb="3">
      <t>デン</t>
    </rPh>
    <rPh sb="4" eb="5">
      <t>バ</t>
    </rPh>
    <rPh sb="6" eb="7">
      <t>ショ</t>
    </rPh>
    <rPh sb="8" eb="9">
      <t>シュウ</t>
    </rPh>
    <rPh sb="10" eb="11">
      <t>ヘン</t>
    </rPh>
    <rPh sb="12" eb="13">
      <t>チ</t>
    </rPh>
    <rPh sb="14" eb="15">
      <t>ズ</t>
    </rPh>
    <phoneticPr fontId="2"/>
  </si>
  <si>
    <t>■周辺の建物名が明記されている地図を添付ください</t>
    <rPh sb="1" eb="3">
      <t>シュウヘン</t>
    </rPh>
    <rPh sb="4" eb="7">
      <t>タテモノメイ</t>
    </rPh>
    <rPh sb="8" eb="10">
      <t>メイキ</t>
    </rPh>
    <rPh sb="15" eb="17">
      <t>チズ</t>
    </rPh>
    <rPh sb="18" eb="20">
      <t>テンプ</t>
    </rPh>
    <phoneticPr fontId="2"/>
  </si>
  <si>
    <t>入力済項目数</t>
    <rPh sb="0" eb="3">
      <t>ニュウリョクズ</t>
    </rPh>
    <rPh sb="3" eb="6">
      <t>コウモクスウ</t>
    </rPh>
    <phoneticPr fontId="2"/>
  </si>
  <si>
    <t>周辺の建物名が明記されていますか？</t>
  </si>
  <si>
    <t>　　縮尺は1/25,000か1/50,000としてください。</t>
    <rPh sb="2" eb="4">
      <t>シュクシャク</t>
    </rPh>
    <phoneticPr fontId="2"/>
  </si>
  <si>
    <t>様式５の８</t>
    <rPh sb="0" eb="2">
      <t>ヨウシキ</t>
    </rPh>
    <phoneticPr fontId="2"/>
  </si>
  <si>
    <t>工　事　工　程　表</t>
    <rPh sb="0" eb="1">
      <t>コウ</t>
    </rPh>
    <rPh sb="2" eb="3">
      <t>コト</t>
    </rPh>
    <rPh sb="4" eb="5">
      <t>コウ</t>
    </rPh>
    <rPh sb="6" eb="7">
      <t>ホド</t>
    </rPh>
    <rPh sb="8" eb="9">
      <t>オモテ</t>
    </rPh>
    <phoneticPr fontId="2"/>
  </si>
  <si>
    <t>■各工程のスケジュールを記載ください</t>
    <rPh sb="1" eb="4">
      <t>カクコウテイ</t>
    </rPh>
    <rPh sb="12" eb="14">
      <t>キサイ</t>
    </rPh>
    <phoneticPr fontId="2"/>
  </si>
  <si>
    <t>入力済項目数</t>
    <rPh sb="0" eb="6">
      <t>ニュウリョクズミコウモクスウ</t>
    </rPh>
    <phoneticPr fontId="2"/>
  </si>
  <si>
    <t>スケジュール表に記載の「アクセス設備の運用開始日」は入力シートで記載した、</t>
    <rPh sb="6" eb="7">
      <t>ヒョウ</t>
    </rPh>
    <rPh sb="8" eb="10">
      <t>キサイ</t>
    </rPh>
    <rPh sb="16" eb="18">
      <t>セツビ</t>
    </rPh>
    <rPh sb="19" eb="24">
      <t>ウンヨウカイシビ</t>
    </rPh>
    <rPh sb="26" eb="28">
      <t>ニュウリョク</t>
    </rPh>
    <rPh sb="32" eb="34">
      <t>キサイ</t>
    </rPh>
    <phoneticPr fontId="2"/>
  </si>
  <si>
    <t>と相違ありませんか？</t>
    <rPh sb="1" eb="3">
      <t>ソウイ</t>
    </rPh>
    <phoneticPr fontId="2"/>
  </si>
  <si>
    <t>■スケジュール表</t>
    <rPh sb="7" eb="8">
      <t>ヒョウ</t>
    </rPh>
    <phoneticPr fontId="2"/>
  </si>
  <si>
    <t>年度</t>
    <rPh sb="0" eb="2">
      <t>ネンド</t>
    </rPh>
    <phoneticPr fontId="2"/>
  </si>
  <si>
    <t>月</t>
    <rPh sb="0" eb="1">
      <t>ツキ</t>
    </rPh>
    <phoneticPr fontId="2"/>
  </si>
  <si>
    <t>アクセス設備の運用開始</t>
    <rPh sb="4" eb="6">
      <t>セツビ</t>
    </rPh>
    <rPh sb="7" eb="11">
      <t>ウンヨウカイシ</t>
    </rPh>
    <phoneticPr fontId="2"/>
  </si>
  <si>
    <t>基礎工事</t>
    <rPh sb="0" eb="4">
      <t>キソコウジ</t>
    </rPh>
    <phoneticPr fontId="2"/>
  </si>
  <si>
    <t>架台工事</t>
    <rPh sb="0" eb="2">
      <t>カダイ</t>
    </rPh>
    <rPh sb="2" eb="4">
      <t>コウジ</t>
    </rPh>
    <phoneticPr fontId="2"/>
  </si>
  <si>
    <t>配管・配線工事</t>
    <rPh sb="0" eb="2">
      <t>ハイカン</t>
    </rPh>
    <rPh sb="3" eb="7">
      <t>ハイセンコウジ</t>
    </rPh>
    <phoneticPr fontId="2"/>
  </si>
  <si>
    <t>モジュール取付</t>
    <rPh sb="5" eb="6">
      <t>ト</t>
    </rPh>
    <rPh sb="6" eb="7">
      <t>ツ</t>
    </rPh>
    <phoneticPr fontId="2"/>
  </si>
  <si>
    <t>機器設置</t>
    <rPh sb="0" eb="4">
      <t>キキセッチ</t>
    </rPh>
    <phoneticPr fontId="2"/>
  </si>
  <si>
    <t>建柱工事</t>
    <rPh sb="0" eb="1">
      <t>タ</t>
    </rPh>
    <rPh sb="1" eb="2">
      <t>ハシラ</t>
    </rPh>
    <rPh sb="2" eb="4">
      <t>コウジ</t>
    </rPh>
    <phoneticPr fontId="2"/>
  </si>
  <si>
    <t>外構工事</t>
    <rPh sb="0" eb="2">
      <t>ガイコウ</t>
    </rPh>
    <rPh sb="2" eb="4">
      <t>コウジ</t>
    </rPh>
    <phoneticPr fontId="2"/>
  </si>
  <si>
    <t>各種試験</t>
    <rPh sb="0" eb="2">
      <t>カクシュ</t>
    </rPh>
    <rPh sb="2" eb="4">
      <t>シケン</t>
    </rPh>
    <phoneticPr fontId="2"/>
  </si>
  <si>
    <t>2.  発電設備概要のご入力</t>
    <rPh sb="4" eb="8">
      <t>ハツデンセツビ</t>
    </rPh>
    <rPh sb="8" eb="10">
      <t>ガイヨウ</t>
    </rPh>
    <rPh sb="12" eb="14">
      <t>ニュウリョク</t>
    </rPh>
    <phoneticPr fontId="2"/>
  </si>
  <si>
    <t>　　　　　　　　　　　　入力項目は残り</t>
    <rPh sb="12" eb="14">
      <t>ニュウリョク</t>
    </rPh>
    <rPh sb="14" eb="16">
      <t>コウモク</t>
    </rPh>
    <rPh sb="17" eb="18">
      <t>ノコ</t>
    </rPh>
    <phoneticPr fontId="2"/>
  </si>
  <si>
    <t xml:space="preserve">  　　　　　　　　　　　　入力項目は残り</t>
    <rPh sb="14" eb="16">
      <t>ニュウリョク</t>
    </rPh>
    <rPh sb="16" eb="18">
      <t>コウモク</t>
    </rPh>
    <rPh sb="19" eb="20">
      <t>ノコ</t>
    </rPh>
    <phoneticPr fontId="2"/>
  </si>
  <si>
    <t>　※主要設備レイアウト図が下図と同じ場合はそのままご提出することも可能です。レイアウト図が異なる場合は下図を削除し、記載をお願いします</t>
    <rPh sb="2" eb="6">
      <t>シュヨウセツビ</t>
    </rPh>
    <rPh sb="11" eb="12">
      <t>ズ</t>
    </rPh>
    <rPh sb="13" eb="15">
      <t>シタズ</t>
    </rPh>
    <rPh sb="16" eb="17">
      <t>オナ</t>
    </rPh>
    <rPh sb="18" eb="20">
      <t>バアイ</t>
    </rPh>
    <rPh sb="26" eb="28">
      <t>テイシュツ</t>
    </rPh>
    <rPh sb="33" eb="35">
      <t>カノウ</t>
    </rPh>
    <rPh sb="43" eb="44">
      <t>ズ</t>
    </rPh>
    <rPh sb="45" eb="46">
      <t>コト</t>
    </rPh>
    <rPh sb="48" eb="50">
      <t>バアイ</t>
    </rPh>
    <rPh sb="51" eb="53">
      <t>カズ</t>
    </rPh>
    <rPh sb="54" eb="56">
      <t>サクジョ</t>
    </rPh>
    <rPh sb="58" eb="60">
      <t>キサイ</t>
    </rPh>
    <rPh sb="62" eb="63">
      <t>ネガ</t>
    </rPh>
    <phoneticPr fontId="2"/>
  </si>
  <si>
    <t>　・シート右側に記載例を載せておりますのでご参考ください。</t>
    <phoneticPr fontId="2"/>
  </si>
  <si>
    <t>kW 以下で記載ください。</t>
    <phoneticPr fontId="2"/>
  </si>
  <si>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rPh sb="45" eb="49">
      <t>ベットテイシュツ</t>
    </rPh>
    <rPh sb="51" eb="52">
      <t>サイ</t>
    </rPh>
    <rPh sb="62" eb="64">
      <t>カクニン</t>
    </rPh>
    <phoneticPr fontId="2"/>
  </si>
  <si>
    <t>　・下記のフォーマットをご利用の場合は青い長方形の図形を用いて各工程のスケジュールを表し、それぞれの開始日と終了日を記載ください。（ご自由に長さを調節してください）</t>
    <rPh sb="2" eb="4">
      <t>カキ</t>
    </rPh>
    <rPh sb="13" eb="15">
      <t>リヨウ</t>
    </rPh>
    <rPh sb="16" eb="18">
      <t>バアイ</t>
    </rPh>
    <rPh sb="19" eb="20">
      <t>アオ</t>
    </rPh>
    <rPh sb="21" eb="24">
      <t>チョウホウケイ</t>
    </rPh>
    <rPh sb="25" eb="27">
      <t>ズケイ</t>
    </rPh>
    <rPh sb="28" eb="29">
      <t>モチ</t>
    </rPh>
    <rPh sb="31" eb="34">
      <t>カクコウテイ</t>
    </rPh>
    <rPh sb="42" eb="43">
      <t>アラワ</t>
    </rPh>
    <rPh sb="50" eb="53">
      <t>カイシビ</t>
    </rPh>
    <rPh sb="54" eb="57">
      <t>シュウリョウビ</t>
    </rPh>
    <rPh sb="58" eb="60">
      <t>キサイ</t>
    </rPh>
    <rPh sb="67" eb="69">
      <t>ジユウ</t>
    </rPh>
    <rPh sb="70" eb="71">
      <t>ナガ</t>
    </rPh>
    <rPh sb="73" eb="75">
      <t>チョウセツ</t>
    </rPh>
    <phoneticPr fontId="2"/>
  </si>
  <si>
    <t>　　入力項目は残り</t>
    <rPh sb="2" eb="4">
      <t>ニュウリョク</t>
    </rPh>
    <rPh sb="4" eb="6">
      <t>コウモク</t>
    </rPh>
    <rPh sb="7" eb="8">
      <t>ノコ</t>
    </rPh>
    <phoneticPr fontId="2"/>
  </si>
  <si>
    <t>入力項目は残り</t>
    <phoneticPr fontId="2"/>
  </si>
  <si>
    <t>■こちらは高圧用の申込書です。高圧-蓄電池のお申込みでお間違いないですか？　</t>
    <rPh sb="5" eb="7">
      <t>コウアツ</t>
    </rPh>
    <rPh sb="7" eb="8">
      <t>ヨウ</t>
    </rPh>
    <rPh sb="9" eb="12">
      <t>モウシコミショ</t>
    </rPh>
    <rPh sb="15" eb="17">
      <t>コウアツ</t>
    </rPh>
    <rPh sb="18" eb="21">
      <t>チクデンチ</t>
    </rPh>
    <rPh sb="23" eb="25">
      <t>モウシコ</t>
    </rPh>
    <rPh sb="28" eb="30">
      <t>マチガ</t>
    </rPh>
    <phoneticPr fontId="2"/>
  </si>
  <si>
    <t>【PCS1台あたりの蓄電池容量】</t>
    <rPh sb="10" eb="15">
      <t>チクデンチヨウリョウ</t>
    </rPh>
    <phoneticPr fontId="2"/>
  </si>
  <si>
    <t>kWh</t>
  </si>
  <si>
    <t>kWh</t>
    <phoneticPr fontId="2"/>
  </si>
  <si>
    <r>
      <t>（変更後）定格出力合計　放電側　</t>
    </r>
    <r>
      <rPr>
        <sz val="16"/>
        <color rgb="FFC00000"/>
        <rFont val="Meiryo UI"/>
        <family val="3"/>
        <charset val="128"/>
      </rPr>
      <t>※入力不要</t>
    </r>
    <rPh sb="12" eb="15">
      <t>ホウデンガワ</t>
    </rPh>
    <rPh sb="17" eb="21">
      <t>ニュウリョクフヨウ</t>
    </rPh>
    <phoneticPr fontId="2"/>
  </si>
  <si>
    <r>
      <t>（変更後）定格出力合計　充電側　</t>
    </r>
    <r>
      <rPr>
        <sz val="16"/>
        <color rgb="FFC00000"/>
        <rFont val="Meiryo UI"/>
        <family val="3"/>
        <charset val="128"/>
      </rPr>
      <t>※入力不要</t>
    </r>
    <rPh sb="12" eb="15">
      <t>ジュウデンガワ</t>
    </rPh>
    <rPh sb="17" eb="21">
      <t>ニュウリョクフヨウ</t>
    </rPh>
    <phoneticPr fontId="2"/>
  </si>
  <si>
    <t>蓄電池</t>
    <rPh sb="0" eb="3">
      <t>チクデンチ</t>
    </rPh>
    <phoneticPr fontId="2"/>
  </si>
  <si>
    <r>
      <t>発電（放電）</t>
    </r>
    <r>
      <rPr>
        <sz val="8"/>
        <rFont val="Meiryo UI"/>
        <family val="3"/>
        <charset val="128"/>
      </rPr>
      <t>（kW）</t>
    </r>
    <rPh sb="0" eb="2">
      <t>ハツデン</t>
    </rPh>
    <rPh sb="3" eb="5">
      <t>ホウデン</t>
    </rPh>
    <phoneticPr fontId="2"/>
  </si>
  <si>
    <t>　・0~24時（１日）における最大連続時間が1回ずつわかる表を記載ください。</t>
    <rPh sb="31" eb="33">
      <t>キサイ</t>
    </rPh>
    <phoneticPr fontId="2"/>
  </si>
  <si>
    <t>　・時間ごとで想定しうる発電（放電）、買電（充電）の最大値を記載ください。</t>
    <rPh sb="2" eb="4">
      <t>ジカン</t>
    </rPh>
    <rPh sb="7" eb="9">
      <t>ソウテイ</t>
    </rPh>
    <rPh sb="12" eb="14">
      <t>ハツデン</t>
    </rPh>
    <rPh sb="15" eb="17">
      <t>ホウデン</t>
    </rPh>
    <rPh sb="19" eb="21">
      <t>カイデン</t>
    </rPh>
    <rPh sb="22" eb="24">
      <t>ジュウデン</t>
    </rPh>
    <rPh sb="26" eb="29">
      <t>サイダイチ</t>
    </rPh>
    <rPh sb="30" eb="32">
      <t>キサイ</t>
    </rPh>
    <phoneticPr fontId="2"/>
  </si>
  <si>
    <t>　・発電（放電）、買電（充電）が「0kw」の場合、表への「0」の記載を忘れずに行ってください。</t>
    <rPh sb="2" eb="4">
      <t>ハツデン</t>
    </rPh>
    <rPh sb="5" eb="7">
      <t>ホウデン</t>
    </rPh>
    <rPh sb="9" eb="11">
      <t>カイデン</t>
    </rPh>
    <rPh sb="12" eb="14">
      <t>ジュウデン</t>
    </rPh>
    <rPh sb="22" eb="24">
      <t>バアイ</t>
    </rPh>
    <rPh sb="25" eb="26">
      <t>ヒョウ</t>
    </rPh>
    <phoneticPr fontId="2"/>
  </si>
  <si>
    <r>
      <t>買電（充電）</t>
    </r>
    <r>
      <rPr>
        <sz val="8"/>
        <rFont val="Meiryo UI"/>
        <family val="3"/>
        <charset val="128"/>
      </rPr>
      <t>（kW）</t>
    </r>
    <rPh sb="0" eb="2">
      <t>カイデン</t>
    </rPh>
    <rPh sb="3" eb="5">
      <t>ジュウデン</t>
    </rPh>
    <phoneticPr fontId="2"/>
  </si>
  <si>
    <t>グラフ作成用</t>
    <rPh sb="3" eb="5">
      <t>サクセイ</t>
    </rPh>
    <rPh sb="5" eb="6">
      <t>ヨウ</t>
    </rPh>
    <phoneticPr fontId="2"/>
  </si>
  <si>
    <t>　・発電（放電）の最大値は【受電地点における受電電力の（変更後）最大受電電力】である、</t>
    <rPh sb="5" eb="7">
      <t>ホウデン</t>
    </rPh>
    <rPh sb="9" eb="12">
      <t>サイダイチ</t>
    </rPh>
    <phoneticPr fontId="2"/>
  </si>
  <si>
    <t>　・買電（充電）の最大値は【受電地点における受電電力の（変更後）最小受電電力】からマイナスを取った値である、</t>
    <rPh sb="2" eb="3">
      <t>カ</t>
    </rPh>
    <rPh sb="5" eb="7">
      <t>ジュウデン</t>
    </rPh>
    <rPh sb="9" eb="12">
      <t>サイダイチ</t>
    </rPh>
    <rPh sb="28" eb="31">
      <t>ヘンコウゴ</t>
    </rPh>
    <rPh sb="32" eb="34">
      <t>サイショウ</t>
    </rPh>
    <rPh sb="34" eb="36">
      <t>ジュデン</t>
    </rPh>
    <rPh sb="36" eb="38">
      <t>デンリョク</t>
    </rPh>
    <rPh sb="46" eb="47">
      <t>ト</t>
    </rPh>
    <rPh sb="49" eb="50">
      <t>アタイ</t>
    </rPh>
    <phoneticPr fontId="2"/>
  </si>
  <si>
    <t>　一例として、9時から充電、17時から放電の受電地点における受電電力（送電系統への送電電力）の運転パターンを表示しております。</t>
    <phoneticPr fontId="2"/>
  </si>
  <si>
    <t>■ご自身で運転パターンを記載する場合は、以下を参考に表の値を修正ください。(修正せずご提出いただいても問題ございません)</t>
    <rPh sb="2" eb="4">
      <t>ジシン</t>
    </rPh>
    <rPh sb="5" eb="7">
      <t>ウンテン</t>
    </rPh>
    <rPh sb="12" eb="14">
      <t>キサイ</t>
    </rPh>
    <rPh sb="16" eb="18">
      <t>バアイ</t>
    </rPh>
    <rPh sb="20" eb="22">
      <t>イカ</t>
    </rPh>
    <rPh sb="23" eb="25">
      <t>サンコウ</t>
    </rPh>
    <rPh sb="26" eb="27">
      <t>ヒョウ</t>
    </rPh>
    <rPh sb="28" eb="29">
      <t>アタイ</t>
    </rPh>
    <rPh sb="30" eb="32">
      <t>シュウセイ</t>
    </rPh>
    <rPh sb="38" eb="40">
      <t>シュウセイ</t>
    </rPh>
    <rPh sb="43" eb="45">
      <t>テイシュツ</t>
    </rPh>
    <rPh sb="51" eb="53">
      <t>モンダイ</t>
    </rPh>
    <phoneticPr fontId="2"/>
  </si>
  <si>
    <t>■入力シート記載の【蓄電総容量】、【（変更後）定格出力合計】、【受電地点における受電電力の（変更後）最大/最小受電電力】をもとに、</t>
    <rPh sb="1" eb="3">
      <t>ニュウリョク</t>
    </rPh>
    <rPh sb="6" eb="8">
      <t>キサイ</t>
    </rPh>
    <rPh sb="19" eb="22">
      <t>ヘンコウゴ</t>
    </rPh>
    <rPh sb="23" eb="25">
      <t>テイカク</t>
    </rPh>
    <rPh sb="27" eb="29">
      <t>ゴウケイ</t>
    </rPh>
    <rPh sb="32" eb="36">
      <t>ジュデンチテン</t>
    </rPh>
    <rPh sb="40" eb="44">
      <t>ジュデンデンリョク</t>
    </rPh>
    <rPh sb="46" eb="49">
      <t>ヘンコウゴ</t>
    </rPh>
    <rPh sb="50" eb="52">
      <t>サイダイ</t>
    </rPh>
    <rPh sb="53" eb="55">
      <t>サイショウ</t>
    </rPh>
    <rPh sb="55" eb="57">
      <t>ジュデン</t>
    </rPh>
    <rPh sb="57" eb="59">
      <t>デンリョク</t>
    </rPh>
    <phoneticPr fontId="2"/>
  </si>
  <si>
    <t>入力シートで記載した【電柱番号】</t>
    <rPh sb="0" eb="2">
      <t>ニュウリョク</t>
    </rPh>
    <rPh sb="6" eb="8">
      <t>キサイ</t>
    </rPh>
    <phoneticPr fontId="2"/>
  </si>
  <si>
    <t>入力シートで記載した【1.  契約情報のご入力-発電設備等設置場所】の住所と地図(設置位置)が相違ありませんか？</t>
    <rPh sb="6" eb="8">
      <t>キサイ</t>
    </rPh>
    <rPh sb="35" eb="37">
      <t>ジュウショ</t>
    </rPh>
    <rPh sb="38" eb="40">
      <t>チズ</t>
    </rPh>
    <rPh sb="41" eb="45">
      <t>セッチイチ</t>
    </rPh>
    <rPh sb="47" eb="49">
      <t>ソウイ</t>
    </rPh>
    <phoneticPr fontId="2"/>
  </si>
  <si>
    <t>セット</t>
  </si>
  <si>
    <t>セット</t>
    <phoneticPr fontId="2"/>
  </si>
  <si>
    <t>　【蓄電池の情報】</t>
    <rPh sb="2" eb="5">
      <t>チクデンチ</t>
    </rPh>
    <rPh sb="6" eb="8">
      <t>ジョウホウ</t>
    </rPh>
    <phoneticPr fontId="2"/>
  </si>
  <si>
    <t>　【蓄電池の情報】</t>
    <rPh sb="2" eb="5">
      <t>チクデンチ</t>
    </rPh>
    <phoneticPr fontId="2"/>
  </si>
  <si>
    <t>種類</t>
    <rPh sb="0" eb="2">
      <t>シュルイ</t>
    </rPh>
    <phoneticPr fontId="2"/>
  </si>
  <si>
    <t>4.  定格出力合計等のご入力</t>
    <rPh sb="4" eb="6">
      <t>テイカク</t>
    </rPh>
    <rPh sb="5" eb="7">
      <t>シュツリョク</t>
    </rPh>
    <rPh sb="7" eb="9">
      <t>ゴウケイ</t>
    </rPh>
    <rPh sb="9" eb="10">
      <t>ナド</t>
    </rPh>
    <phoneticPr fontId="2"/>
  </si>
  <si>
    <t>5.  負荷設備等のご入力</t>
    <rPh sb="4" eb="8">
      <t>フカセツビ</t>
    </rPh>
    <rPh sb="8" eb="9">
      <t>ナド</t>
    </rPh>
    <phoneticPr fontId="2"/>
  </si>
  <si>
    <t>【セット数】</t>
    <phoneticPr fontId="2"/>
  </si>
  <si>
    <t>【セット数】</t>
    <rPh sb="4" eb="5">
      <t>スウ</t>
    </rPh>
    <phoneticPr fontId="2"/>
  </si>
  <si>
    <t>　蓄電池容量1種類目</t>
    <rPh sb="7" eb="9">
      <t>シュルイ</t>
    </rPh>
    <rPh sb="9" eb="10">
      <t>メ</t>
    </rPh>
    <phoneticPr fontId="2"/>
  </si>
  <si>
    <t>　蓄電池容量2種類目</t>
    <rPh sb="7" eb="9">
      <t>シュルイ</t>
    </rPh>
    <rPh sb="9" eb="10">
      <t>メ</t>
    </rPh>
    <phoneticPr fontId="2"/>
  </si>
  <si>
    <t>　蓄電池容量3種類目</t>
    <rPh sb="7" eb="9">
      <t>シュルイ</t>
    </rPh>
    <rPh sb="9" eb="10">
      <t>メ</t>
    </rPh>
    <phoneticPr fontId="2"/>
  </si>
  <si>
    <t>　蓄電池容量4種類目</t>
    <rPh sb="7" eb="9">
      <t>シュルイ</t>
    </rPh>
    <rPh sb="9" eb="10">
      <t>メ</t>
    </rPh>
    <phoneticPr fontId="2"/>
  </si>
  <si>
    <t>　蓄電池容量5種類目</t>
    <rPh sb="7" eb="9">
      <t>シュルイ</t>
    </rPh>
    <rPh sb="9" eb="10">
      <t>メ</t>
    </rPh>
    <phoneticPr fontId="2"/>
  </si>
  <si>
    <r>
      <t xml:space="preserve">蓄電池総容量/セット数合計
</t>
    </r>
    <r>
      <rPr>
        <sz val="16"/>
        <color rgb="FFC00000"/>
        <rFont val="Meiryo UI"/>
        <family val="3"/>
        <charset val="128"/>
      </rPr>
      <t>※入力不要</t>
    </r>
    <rPh sb="0" eb="6">
      <t>チクデンチソウヨウリョウ</t>
    </rPh>
    <rPh sb="10" eb="11">
      <t>スウ</t>
    </rPh>
    <rPh sb="11" eb="13">
      <t>ゴウケイ</t>
    </rPh>
    <phoneticPr fontId="2"/>
  </si>
  <si>
    <t>- 申請ガイドにて、他電源種別のお申込み書類等の記載がございますので、ご確認ください。</t>
    <rPh sb="2" eb="4">
      <t>シンセイ</t>
    </rPh>
    <rPh sb="10" eb="15">
      <t>ホカデンゲンシュベツ</t>
    </rPh>
    <rPh sb="17" eb="19">
      <t>モウシコ</t>
    </rPh>
    <rPh sb="20" eb="22">
      <t>ショルイ</t>
    </rPh>
    <rPh sb="22" eb="23">
      <t>ナド</t>
    </rPh>
    <rPh sb="24" eb="26">
      <t>キサイ</t>
    </rPh>
    <rPh sb="36" eb="38">
      <t>カクニン</t>
    </rPh>
    <phoneticPr fontId="2"/>
  </si>
  <si>
    <t>入力必須項目です</t>
    <rPh sb="0" eb="2">
      <t>ニュウリョク</t>
    </rPh>
    <rPh sb="2" eb="4">
      <t>ヒッス</t>
    </rPh>
    <rPh sb="4" eb="6">
      <t>コウモク</t>
    </rPh>
    <phoneticPr fontId="2"/>
  </si>
  <si>
    <t>入力不要項目です</t>
    <rPh sb="0" eb="2">
      <t>ニュウリョク</t>
    </rPh>
    <rPh sb="2" eb="4">
      <t>フヨウ</t>
    </rPh>
    <rPh sb="4" eb="6">
      <t>コウモク</t>
    </rPh>
    <phoneticPr fontId="2"/>
  </si>
  <si>
    <t>■下記の【定格出力合計・契約受電電力の求め方】をご確認のうえ、入力シートをご記載ください。</t>
    <rPh sb="1" eb="3">
      <t>カキ</t>
    </rPh>
    <rPh sb="5" eb="9">
      <t>テイカクシュツリョク</t>
    </rPh>
    <rPh sb="9" eb="11">
      <t>ゴウケイ</t>
    </rPh>
    <rPh sb="12" eb="14">
      <t>ケイヤク</t>
    </rPh>
    <rPh sb="14" eb="16">
      <t>ジュデン</t>
    </rPh>
    <rPh sb="16" eb="18">
      <t>デンリョク</t>
    </rPh>
    <rPh sb="19" eb="20">
      <t>モト</t>
    </rPh>
    <rPh sb="21" eb="22">
      <t>カタ</t>
    </rPh>
    <rPh sb="25" eb="27">
      <t>カクニン</t>
    </rPh>
    <rPh sb="31" eb="33">
      <t>ニュウリョク</t>
    </rPh>
    <rPh sb="38" eb="40">
      <t>キサイ</t>
    </rPh>
    <phoneticPr fontId="2"/>
  </si>
  <si>
    <t>【定格出力合計・契約受電電力の求め方】</t>
    <rPh sb="1" eb="5">
      <t>テイカクシュツリョク</t>
    </rPh>
    <rPh sb="5" eb="7">
      <t>ゴウケイ</t>
    </rPh>
    <rPh sb="8" eb="10">
      <t>ケイヤク</t>
    </rPh>
    <rPh sb="10" eb="14">
      <t>ジュデンデンリョク</t>
    </rPh>
    <rPh sb="15" eb="16">
      <t>モト</t>
    </rPh>
    <rPh sb="17" eb="18">
      <t>カタ</t>
    </rPh>
    <phoneticPr fontId="2"/>
  </si>
  <si>
    <t>イメージ例</t>
    <rPh sb="4" eb="5">
      <t>レイ</t>
    </rPh>
    <phoneticPr fontId="2"/>
  </si>
  <si>
    <t>単相2線式は定格出力合計が10kW以上の場合は、受付できない場合がございますのでご了承ください</t>
    <rPh sb="0" eb="2">
      <t>タンソウ</t>
    </rPh>
    <rPh sb="3" eb="5">
      <t>センシキ</t>
    </rPh>
    <rPh sb="6" eb="12">
      <t>テイカクシュツリョクゴウケイ</t>
    </rPh>
    <rPh sb="17" eb="19">
      <t>イジョウ</t>
    </rPh>
    <rPh sb="20" eb="22">
      <t>バアイ</t>
    </rPh>
    <rPh sb="24" eb="26">
      <t>ウケツケ</t>
    </rPh>
    <rPh sb="30" eb="32">
      <t>バアイ</t>
    </rPh>
    <rPh sb="41" eb="43">
      <t>リョウショウ</t>
    </rPh>
    <phoneticPr fontId="2"/>
  </si>
  <si>
    <r>
      <rPr>
        <b/>
        <sz val="12"/>
        <color theme="1" tint="0.249977111117893"/>
        <rFont val="Meiryo UI"/>
        <family val="3"/>
        <charset val="128"/>
      </rPr>
      <t xml:space="preserve">  </t>
    </r>
    <r>
      <rPr>
        <b/>
        <u/>
        <sz val="12"/>
        <color theme="1" tint="0.249977111117893"/>
        <rFont val="Meiryo UI"/>
        <family val="3"/>
        <charset val="128"/>
      </rPr>
      <t xml:space="preserve">出力の異なるPCSごとの設備情報をご準備ください。  </t>
    </r>
    <rPh sb="20" eb="22">
      <t>ジュンビ</t>
    </rPh>
    <phoneticPr fontId="2"/>
  </si>
  <si>
    <t>※¹以降、逆変換装置(PCS)はPCSとして表記を統一いたします</t>
    <rPh sb="2" eb="4">
      <t>イコウ</t>
    </rPh>
    <rPh sb="5" eb="10">
      <t>ギャクヘンカンソウチ</t>
    </rPh>
    <rPh sb="22" eb="24">
      <t>ヒョウキ</t>
    </rPh>
    <rPh sb="25" eb="27">
      <t>トウイツ</t>
    </rPh>
    <phoneticPr fontId="2"/>
  </si>
  <si>
    <t>- 当社は、蓄電池用逆変換装置(PCS)※¹の定格出力合計から自家消費電力を差し引いた数値を、契約電力（受電電力）として設定します。</t>
    <rPh sb="6" eb="10">
      <t>チクデンチヨウ</t>
    </rPh>
    <rPh sb="10" eb="15">
      <t>ギャクヘンカンソウチ</t>
    </rPh>
    <rPh sb="27" eb="29">
      <t>ゴウケイ</t>
    </rPh>
    <phoneticPr fontId="2"/>
  </si>
  <si>
    <t>3.  発電設備仕様のご入力（PCS/蓄電池に関して）</t>
    <rPh sb="4" eb="6">
      <t>ハツデン</t>
    </rPh>
    <rPh sb="6" eb="8">
      <t>セツビ</t>
    </rPh>
    <rPh sb="8" eb="10">
      <t>シヨウ</t>
    </rPh>
    <rPh sb="12" eb="14">
      <t>ニュウリョク</t>
    </rPh>
    <rPh sb="19" eb="22">
      <t>チクデンチ</t>
    </rPh>
    <rPh sb="23" eb="24">
      <t>カン</t>
    </rPh>
    <phoneticPr fontId="2"/>
  </si>
  <si>
    <t>　・PCS/蓄電池の情報について、定格出力合計および受電電力を正確に把握するため、出力の異なるPCSごとの情報が必要になります。出力の異なるPCSごとに設備情報を記載ください。</t>
    <rPh sb="6" eb="9">
      <t>チクデンチ</t>
    </rPh>
    <phoneticPr fontId="2"/>
  </si>
  <si>
    <t>定格出力が異なる設備（PCS/蓄電池)は何種類ありますか？</t>
    <rPh sb="0" eb="2">
      <t>テイカク</t>
    </rPh>
    <rPh sb="2" eb="4">
      <t>シュツリョク</t>
    </rPh>
    <rPh sb="5" eb="6">
      <t>コト</t>
    </rPh>
    <rPh sb="8" eb="10">
      <t>セツビ</t>
    </rPh>
    <rPh sb="15" eb="18">
      <t>チクデンチ</t>
    </rPh>
    <rPh sb="20" eb="23">
      <t>ナンシュルイ</t>
    </rPh>
    <phoneticPr fontId="2"/>
  </si>
  <si>
    <t>PCSの定格出力：放電側</t>
    <rPh sb="4" eb="6">
      <t>テイカク</t>
    </rPh>
    <rPh sb="6" eb="8">
      <t>シュツリョク</t>
    </rPh>
    <rPh sb="9" eb="12">
      <t>ホウデンガワ</t>
    </rPh>
    <phoneticPr fontId="2"/>
  </si>
  <si>
    <t>PCSの定格出力：充電側</t>
    <rPh sb="4" eb="6">
      <t>テイカク</t>
    </rPh>
    <rPh sb="6" eb="8">
      <t>シュツリョク</t>
    </rPh>
    <rPh sb="9" eb="12">
      <t>ジュウデンガワ</t>
    </rPh>
    <phoneticPr fontId="2"/>
  </si>
  <si>
    <t>PCSの定格容量：放電側</t>
    <rPh sb="4" eb="8">
      <t>テイカクヨウリョウ</t>
    </rPh>
    <phoneticPr fontId="2"/>
  </si>
  <si>
    <t>PCSの定格容量：充電側</t>
    <rPh sb="9" eb="11">
      <t>ジュウデン</t>
    </rPh>
    <rPh sb="11" eb="12">
      <t>ガワ</t>
    </rPh>
    <phoneticPr fontId="2"/>
  </si>
  <si>
    <t>定格出力1種類目の設備の中で、PCS1台当たりの蓄電池容量の構成は何種類ありますか？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</si>
  <si>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PCS1台当たりの蓄電池容量構成の内訳</t>
    <rPh sb="5" eb="6">
      <t>ア</t>
    </rPh>
    <rPh sb="14" eb="16">
      <t>コウセイ</t>
    </rPh>
    <rPh sb="17" eb="19">
      <t>ウチワケ</t>
    </rPh>
    <phoneticPr fontId="2"/>
  </si>
  <si>
    <t>定格出力2種類目の設備の中で、PCS1台当たりの蓄電池容量の構成は何種類ありますか？</t>
    <rPh sb="0" eb="2">
      <t>テイカク</t>
    </rPh>
    <rPh sb="2" eb="4">
      <t>シュツリョク</t>
    </rPh>
    <rPh sb="5" eb="8">
      <t>シュルイメ</t>
    </rPh>
    <rPh sb="9" eb="11">
      <t>セツビ</t>
    </rPh>
    <rPh sb="12" eb="13">
      <t>ナカ</t>
    </rPh>
    <rPh sb="19" eb="20">
      <t>ダイ</t>
    </rPh>
    <rPh sb="20" eb="21">
      <t>ア</t>
    </rPh>
    <rPh sb="24" eb="27">
      <t>チクデンチ</t>
    </rPh>
    <rPh sb="27" eb="29">
      <t>ヨウリョウ</t>
    </rPh>
    <rPh sb="30" eb="32">
      <t>コウセイ</t>
    </rPh>
    <rPh sb="33" eb="34">
      <t>ナン</t>
    </rPh>
    <rPh sb="34" eb="36">
      <t>シュルイ</t>
    </rPh>
    <phoneticPr fontId="2"/>
  </si>
  <si>
    <t>PCSの定格出力 放電側の合計値が自動で表示されます
【入力方法】シートご参考</t>
    <rPh sb="8" eb="9">
      <t>ズ</t>
    </rPh>
    <rPh sb="9" eb="11">
      <t>サンコウ</t>
    </rPh>
    <rPh sb="17" eb="19">
      <t>ジドウ</t>
    </rPh>
    <rPh sb="37" eb="39">
      <t>サンコウ</t>
    </rPh>
    <phoneticPr fontId="2"/>
  </si>
  <si>
    <t>事故時運転継続（FRT）要件適用の有無</t>
  </si>
  <si>
    <t>EMSによる出力制御有無</t>
    <rPh sb="6" eb="8">
      <t>シュツリョク</t>
    </rPh>
    <rPh sb="8" eb="10">
      <t>セイギョ</t>
    </rPh>
    <rPh sb="10" eb="12">
      <t>ウム</t>
    </rPh>
    <phoneticPr fontId="2"/>
  </si>
  <si>
    <t>【発電設備仕様のご入力（PCS/パネルに関して）】</t>
    <phoneticPr fontId="2"/>
  </si>
  <si>
    <t>　【PCSの情報】</t>
    <phoneticPr fontId="2"/>
  </si>
  <si>
    <t>出力制限の有無</t>
    <rPh sb="0" eb="2">
      <t>シュツリョク</t>
    </rPh>
    <rPh sb="2" eb="4">
      <t>セイゲン</t>
    </rPh>
    <rPh sb="5" eb="6">
      <t>アリ</t>
    </rPh>
    <rPh sb="6" eb="7">
      <t>ナシ</t>
    </rPh>
    <phoneticPr fontId="2"/>
  </si>
  <si>
    <t>同値定格出力のPCS/逆変換装置群</t>
    <phoneticPr fontId="2"/>
  </si>
  <si>
    <t>出力制限の有無</t>
    <rPh sb="0" eb="2">
      <t>シュツリョク</t>
    </rPh>
    <rPh sb="2" eb="4">
      <t>セイゲン</t>
    </rPh>
    <rPh sb="5" eb="7">
      <t>ウム</t>
    </rPh>
    <phoneticPr fontId="2"/>
  </si>
  <si>
    <t>（変更前）台数</t>
    <rPh sb="5" eb="7">
      <t>ダイスウ</t>
    </rPh>
    <phoneticPr fontId="2"/>
  </si>
  <si>
    <t>（EMS制御後）定格出力合計　放電側</t>
    <rPh sb="4" eb="6">
      <t>セイギョ</t>
    </rPh>
    <rPh sb="6" eb="7">
      <t>ゴ</t>
    </rPh>
    <rPh sb="15" eb="18">
      <t>ホウデンガワ</t>
    </rPh>
    <phoneticPr fontId="2"/>
  </si>
  <si>
    <t>（EMS制御後）定格出力合計　充電側</t>
    <rPh sb="4" eb="6">
      <t>セイギョ</t>
    </rPh>
    <rPh sb="6" eb="7">
      <t>ゴ</t>
    </rPh>
    <rPh sb="15" eb="18">
      <t>ジュウデンガワ</t>
    </rPh>
    <phoneticPr fontId="2"/>
  </si>
  <si>
    <t>PCSの定格出力 1種類目の設備</t>
    <rPh sb="4" eb="8">
      <t>テイカクシュツリョク</t>
    </rPh>
    <rPh sb="10" eb="12">
      <t>シュルイ</t>
    </rPh>
    <rPh sb="12" eb="13">
      <t>メ</t>
    </rPh>
    <rPh sb="14" eb="16">
      <t>セツビ</t>
    </rPh>
    <phoneticPr fontId="2"/>
  </si>
  <si>
    <t>PCSの定格出力 2種類目の設備</t>
    <rPh sb="4" eb="8">
      <t>テイカクシュツリョク</t>
    </rPh>
    <rPh sb="10" eb="12">
      <t>シュルイ</t>
    </rPh>
    <rPh sb="12" eb="13">
      <t>メ</t>
    </rPh>
    <rPh sb="14" eb="16">
      <t>セツビ</t>
    </rPh>
    <phoneticPr fontId="2"/>
  </si>
  <si>
    <t>PCSの定格出力3種類目の設備</t>
    <rPh sb="4" eb="8">
      <t>テイカクシュツリョク</t>
    </rPh>
    <rPh sb="9" eb="11">
      <t>シュルイ</t>
    </rPh>
    <rPh sb="11" eb="12">
      <t>モク</t>
    </rPh>
    <rPh sb="13" eb="15">
      <t>セツビ</t>
    </rPh>
    <phoneticPr fontId="2"/>
  </si>
  <si>
    <r>
      <rPr>
        <sz val="16"/>
        <color theme="1" tint="0.249977111117893"/>
        <rFont val="Meiryo UI"/>
        <family val="3"/>
        <charset val="128"/>
      </rPr>
      <t>高調波発生機器を有する場合には、お申込み時に「高調波抑制対策技術指針（JEAG9702)」の高調波流出電流計算書をメールに添付してください。</t>
    </r>
    <r>
      <rPr>
        <sz val="16"/>
        <color rgb="FF0070C0"/>
        <rFont val="Meiryo UI"/>
        <family val="3"/>
        <charset val="128"/>
      </rPr>
      <t>（</t>
    </r>
    <r>
      <rPr>
        <b/>
        <u/>
        <sz val="16"/>
        <color rgb="FF0070C0"/>
        <rFont val="Meiryo UI"/>
        <family val="3"/>
        <charset val="128"/>
      </rPr>
      <t>Link</t>
    </r>
    <r>
      <rPr>
        <sz val="16"/>
        <color rgb="FF0070C0"/>
        <rFont val="Meiryo UI"/>
        <family val="3"/>
        <charset val="128"/>
      </rPr>
      <t>）</t>
    </r>
    <phoneticPr fontId="2"/>
  </si>
  <si>
    <t>+</t>
    <phoneticPr fontId="2"/>
  </si>
  <si>
    <t>※充電側とは系統からの買電電力のことを指し、様式3該当箇所に－表記で自動転記されます</t>
    <phoneticPr fontId="2"/>
  </si>
  <si>
    <t>※放電側とは系統への売電電力のことを指し、様式2該当箇所に＋表記で自動転記されます</t>
    <phoneticPr fontId="2"/>
  </si>
  <si>
    <t>※充電側とは系統からの買電電力のことを指し、様式2該当箇所に－表記で自動転記されます</t>
    <phoneticPr fontId="2"/>
  </si>
  <si>
    <t>EMSにて出力制御時の放電側定格出力合計を入力ください</t>
    <rPh sb="5" eb="7">
      <t>シュツリョク</t>
    </rPh>
    <rPh sb="7" eb="9">
      <t>セイギョ</t>
    </rPh>
    <rPh sb="9" eb="10">
      <t>ジ</t>
    </rPh>
    <rPh sb="11" eb="14">
      <t>ホウデンガワ</t>
    </rPh>
    <rPh sb="14" eb="16">
      <t>テイカク</t>
    </rPh>
    <rPh sb="16" eb="18">
      <t>シュツリョク</t>
    </rPh>
    <rPh sb="18" eb="20">
      <t>ゴウケイ</t>
    </rPh>
    <rPh sb="21" eb="23">
      <t>ニュウリョク</t>
    </rPh>
    <phoneticPr fontId="2"/>
  </si>
  <si>
    <t>EMSにて出力制御時の充電側定格出力合計を入力ください</t>
    <rPh sb="5" eb="7">
      <t>シュツリョク</t>
    </rPh>
    <rPh sb="7" eb="9">
      <t>セイギョ</t>
    </rPh>
    <rPh sb="9" eb="10">
      <t>ジ</t>
    </rPh>
    <rPh sb="11" eb="14">
      <t>ジュウデンガワ</t>
    </rPh>
    <rPh sb="14" eb="16">
      <t>テイカク</t>
    </rPh>
    <rPh sb="16" eb="18">
      <t>シュツリョク</t>
    </rPh>
    <rPh sb="18" eb="20">
      <t>ゴウケイ</t>
    </rPh>
    <rPh sb="21" eb="23">
      <t>ニュウリョク</t>
    </rPh>
    <phoneticPr fontId="2"/>
  </si>
  <si>
    <t>需要場所(発電設備を含めた敷地)がわかるように枠などが記載されていますか？</t>
    <rPh sb="23" eb="24">
      <t>ワク</t>
    </rPh>
    <rPh sb="27" eb="29">
      <t>キサイ</t>
    </rPh>
    <phoneticPr fontId="2"/>
  </si>
  <si>
    <t>PCSの台数は、入力シートの【3.  発電設備仕様のご入力（PCS/蓄電池に関して）】にご記載のPCS台数と相違はありませんか？</t>
    <rPh sb="4" eb="6">
      <t>ダイスウ</t>
    </rPh>
    <rPh sb="8" eb="10">
      <t>ニュウリョク</t>
    </rPh>
    <rPh sb="45" eb="47">
      <t>キサイ</t>
    </rPh>
    <rPh sb="51" eb="53">
      <t>ダイスウ</t>
    </rPh>
    <rPh sb="54" eb="56">
      <t>ソウイ</t>
    </rPh>
    <phoneticPr fontId="2"/>
  </si>
  <si>
    <t>需要場所に接する道路(進入路含めて)が記載されていますか？</t>
    <rPh sb="0" eb="2">
      <t>ジュヨウ</t>
    </rPh>
    <rPh sb="2" eb="4">
      <t>バショ</t>
    </rPh>
    <rPh sb="5" eb="6">
      <t>セッ</t>
    </rPh>
    <rPh sb="8" eb="10">
      <t>ドウロ</t>
    </rPh>
    <rPh sb="11" eb="13">
      <t>シンニュウ</t>
    </rPh>
    <rPh sb="13" eb="14">
      <t>ロ</t>
    </rPh>
    <rPh sb="14" eb="15">
      <t>フク</t>
    </rPh>
    <rPh sb="19" eb="21">
      <t>キサイ</t>
    </rPh>
    <phoneticPr fontId="2"/>
  </si>
  <si>
    <t>様式5の6敷地平面図で記載した発電設備場所が分かるように枠などが記載されていますか？</t>
    <phoneticPr fontId="2"/>
  </si>
  <si>
    <t>住所：郵便番号</t>
    <rPh sb="0" eb="2">
      <t>ジュウショ</t>
    </rPh>
    <rPh sb="3" eb="7">
      <t>ユウビンバンゴウ</t>
    </rPh>
    <phoneticPr fontId="2"/>
  </si>
  <si>
    <t>　　  ：都道府県</t>
    <rPh sb="5" eb="9">
      <t>トドウフケン</t>
    </rPh>
    <phoneticPr fontId="2"/>
  </si>
  <si>
    <t>　　  ：市区町村以下</t>
    <rPh sb="5" eb="11">
      <t>シクチョウソンイカ</t>
    </rPh>
    <phoneticPr fontId="2"/>
  </si>
  <si>
    <t>住所：都・県</t>
    <rPh sb="0" eb="2">
      <t>ジュウショ</t>
    </rPh>
    <rPh sb="3" eb="4">
      <t>ト</t>
    </rPh>
    <rPh sb="5" eb="6">
      <t>ケン</t>
    </rPh>
    <phoneticPr fontId="2"/>
  </si>
  <si>
    <t>入力方法</t>
    <rPh sb="2" eb="4">
      <t>ホウホウ</t>
    </rPh>
    <phoneticPr fontId="2"/>
  </si>
  <si>
    <t>定格出力3種類目の設備の中で、PCS1台当たりの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</si>
  <si>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定格出力2種類目の設備の中で、PCS1台当たりの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</si>
  <si>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定格出力1種類目の設備の中で、PCS1台当たりの
蓄電池容量の構成は何種類ありますか？</t>
    <rPh sb="0" eb="2">
      <t>テイカク</t>
    </rPh>
    <rPh sb="2" eb="4">
      <t>シュツリョク</t>
    </rPh>
    <rPh sb="5" eb="8">
      <t>シュルイメ</t>
    </rPh>
    <rPh sb="9" eb="11">
      <t>セツビ</t>
    </rPh>
    <rPh sb="12" eb="13">
      <t>ナカ</t>
    </rPh>
    <rPh sb="19" eb="20">
      <t>ダイ</t>
    </rPh>
    <rPh sb="20" eb="21">
      <t>ア</t>
    </rPh>
    <rPh sb="25" eb="28">
      <t>チクデンチ</t>
    </rPh>
    <rPh sb="28" eb="30">
      <t>ヨウリョウ</t>
    </rPh>
    <rPh sb="31" eb="33">
      <t>コウセイ</t>
    </rPh>
    <rPh sb="34" eb="35">
      <t>ナン</t>
    </rPh>
    <rPh sb="35" eb="37">
      <t>シュルイ</t>
    </rPh>
    <phoneticPr fontId="2"/>
  </si>
  <si>
    <t>〇〇〇〇</t>
    <phoneticPr fontId="2"/>
  </si>
  <si>
    <t>三相３線式</t>
  </si>
  <si>
    <t>▲▲▲</t>
    <phoneticPr fontId="2"/>
  </si>
  <si>
    <t>【イメージ図】</t>
    <rPh sb="5" eb="6">
      <t>ズ</t>
    </rPh>
    <phoneticPr fontId="2"/>
  </si>
  <si>
    <t>【イメージ図の場合の入力内容】</t>
    <rPh sb="5" eb="6">
      <t>ズ</t>
    </rPh>
    <rPh sb="7" eb="9">
      <t>バアイ</t>
    </rPh>
    <rPh sb="10" eb="12">
      <t>ニュウリョク</t>
    </rPh>
    <rPh sb="12" eb="14">
      <t>ナイヨウ</t>
    </rPh>
    <phoneticPr fontId="2"/>
  </si>
  <si>
    <t>・本書類は東京電力パワーグリッド専用の申込書のため、他一般送配電事業者へのお申込みには使用できませんのでご注意ください。</t>
    <rPh sb="1" eb="4">
      <t>ホンショルイ</t>
    </rPh>
    <rPh sb="5" eb="7">
      <t>トウキョウ</t>
    </rPh>
    <rPh sb="7" eb="9">
      <t>デンリョク</t>
    </rPh>
    <rPh sb="16" eb="18">
      <t>センヨウ</t>
    </rPh>
    <rPh sb="19" eb="22">
      <t>モウシコミショ</t>
    </rPh>
    <rPh sb="26" eb="27">
      <t>ホカ</t>
    </rPh>
    <rPh sb="27" eb="29">
      <t>イッパン</t>
    </rPh>
    <rPh sb="29" eb="30">
      <t>ソウ</t>
    </rPh>
    <rPh sb="30" eb="32">
      <t>ハイデン</t>
    </rPh>
    <rPh sb="32" eb="34">
      <t>ジギョウ</t>
    </rPh>
    <rPh sb="34" eb="35">
      <t>シャ</t>
    </rPh>
    <rPh sb="38" eb="40">
      <t>モウシコ</t>
    </rPh>
    <rPh sb="43" eb="45">
      <t>シヨウ</t>
    </rPh>
    <rPh sb="53" eb="55">
      <t>チュウイ</t>
    </rPh>
    <phoneticPr fontId="2"/>
  </si>
  <si>
    <t>その他(氏名：                   　　)</t>
    <rPh sb="4" eb="6">
      <t>シメイ</t>
    </rPh>
    <phoneticPr fontId="2"/>
  </si>
  <si>
    <t>関数を使用せず、手入力で入力ください　例）YYYY年MM月DD日</t>
    <phoneticPr fontId="2"/>
  </si>
  <si>
    <r>
      <t>が記載されていますか？</t>
    </r>
    <r>
      <rPr>
        <sz val="6"/>
        <rFont val="Meiryo UI"/>
        <family val="3"/>
        <charset val="128"/>
      </rPr>
      <t>(不明の場合は不明と入力シートに記載ください)</t>
    </r>
    <rPh sb="1" eb="3">
      <t>キサイ</t>
    </rPh>
    <rPh sb="21" eb="23">
      <t>ニュウリョク</t>
    </rPh>
    <phoneticPr fontId="2"/>
  </si>
  <si>
    <t>入力シートで記載した【1.  契約情報のご入力-発電設備等設置場所】の住所と相違ありませんか？（周辺地図に住所を記載している場合）</t>
    <rPh sb="6" eb="8">
      <t>キサイ</t>
    </rPh>
    <rPh sb="35" eb="37">
      <t>ジュウショ</t>
    </rPh>
    <rPh sb="38" eb="40">
      <t>ソウイ</t>
    </rPh>
    <rPh sb="48" eb="52">
      <t>シュウヘンチズ</t>
    </rPh>
    <rPh sb="53" eb="55">
      <t>ジュウショ</t>
    </rPh>
    <rPh sb="56" eb="58">
      <t>キサイ</t>
    </rPh>
    <rPh sb="62" eb="64">
      <t>バアイ</t>
    </rPh>
    <phoneticPr fontId="2"/>
  </si>
  <si>
    <t>PCSの単体（1台あたり）の定格容量を、【PCSの定格出力：放電側】以上の数値で記載ください</t>
    <rPh sb="14" eb="18">
      <t>テイカクヨウリョウ</t>
    </rPh>
    <rPh sb="30" eb="33">
      <t>ホウデンガワ</t>
    </rPh>
    <rPh sb="34" eb="36">
      <t>イジョウ</t>
    </rPh>
    <rPh sb="37" eb="39">
      <t>スウチ</t>
    </rPh>
    <phoneticPr fontId="2"/>
  </si>
  <si>
    <t>電圧フリッカ対策「有」の場合は「様式４の5対策設備の概要欄」に資料を添付してください。
※資料を添付する場合は別紙でも構いません。</t>
    <phoneticPr fontId="2"/>
  </si>
  <si>
    <t>発電設備等の連系開始
（試運転）</t>
    <rPh sb="0" eb="5">
      <t>ハツデンセツビトウ</t>
    </rPh>
    <rPh sb="6" eb="8">
      <t>レンケイ</t>
    </rPh>
    <rPh sb="8" eb="10">
      <t>カイシ</t>
    </rPh>
    <rPh sb="12" eb="15">
      <t>シウンテン</t>
    </rPh>
    <phoneticPr fontId="2"/>
  </si>
  <si>
    <t>発電設備等の連系開始
（営業運転開始）</t>
    <rPh sb="0" eb="5">
      <t>ハツデンセツビトウ</t>
    </rPh>
    <rPh sb="6" eb="8">
      <t>レンケイ</t>
    </rPh>
    <rPh sb="8" eb="10">
      <t>カイシ</t>
    </rPh>
    <rPh sb="12" eb="18">
      <t>エイギョウウンテンカイシ</t>
    </rPh>
    <phoneticPr fontId="2"/>
  </si>
  <si>
    <t>■ 入力シートの「3.  発電設備仕様のご入力（PCS/蓄電池に関して)」「4.  定格出力合計等のご入力」の【入力の流れ】、【イメージ図】、【イメージ図の場合の入力内容】を記載しておりますので、ご確認ください</t>
    <rPh sb="2" eb="4">
      <t>ニュウリョク</t>
    </rPh>
    <rPh sb="13" eb="15">
      <t>ハツデン</t>
    </rPh>
    <rPh sb="15" eb="17">
      <t>セツビ</t>
    </rPh>
    <rPh sb="17" eb="19">
      <t>シヨウ</t>
    </rPh>
    <rPh sb="21" eb="23">
      <t>ニュウリョク</t>
    </rPh>
    <rPh sb="28" eb="31">
      <t>チクデンチ</t>
    </rPh>
    <rPh sb="32" eb="33">
      <t>カン</t>
    </rPh>
    <rPh sb="87" eb="89">
      <t>キサイ</t>
    </rPh>
    <rPh sb="99" eb="101">
      <t>カクニン</t>
    </rPh>
    <phoneticPr fontId="2"/>
  </si>
  <si>
    <t>発電事業者さまがご自身の敷地内電柱に連系を希望している東電電柱の番号を記載ください
※電柱番号は電柱の番札を参考ください（不明な場合は不明と記載ください）</t>
    <rPh sb="18" eb="20">
      <t>レンケイ</t>
    </rPh>
    <phoneticPr fontId="2"/>
  </si>
  <si>
    <t>発電契約者様の名称をご記載ください</t>
    <phoneticPr fontId="2"/>
  </si>
  <si>
    <t>番地等、省略せずに記載ください</t>
    <phoneticPr fontId="2"/>
  </si>
  <si>
    <t>PCSの単体（1台あたり）の定格容量を、【PCSの定格出力：充電側】以上の数値で記載ください
※マイナス表記をとった【PCSの定格出力：充電側】の数値以上</t>
    <rPh sb="30" eb="32">
      <t>ジュウデン</t>
    </rPh>
    <rPh sb="32" eb="33">
      <t>ガワ</t>
    </rPh>
    <phoneticPr fontId="2"/>
  </si>
  <si>
    <t>PCSの定格出力 充電側の合計値が自動で表示されます
【入力方法】シートご参考</t>
    <rPh sb="9" eb="12">
      <t>ジュウデンガワ</t>
    </rPh>
    <rPh sb="13" eb="16">
      <t>ゴウケイアタイ</t>
    </rPh>
    <phoneticPr fontId="2"/>
  </si>
  <si>
    <t>確認して✓をご選択ください</t>
  </si>
  <si>
    <t>運転パターン図は本紙にて提出されますか、それとも添付にて提出されますか？</t>
    <rPh sb="0" eb="2">
      <t>ウンテン</t>
    </rPh>
    <rPh sb="6" eb="7">
      <t>ズ</t>
    </rPh>
    <rPh sb="8" eb="10">
      <t>ホンシ</t>
    </rPh>
    <rPh sb="12" eb="14">
      <t>テイシュツ</t>
    </rPh>
    <rPh sb="24" eb="26">
      <t>テンプ</t>
    </rPh>
    <rPh sb="28" eb="30">
      <t>テイシュツ</t>
    </rPh>
    <phoneticPr fontId="2"/>
  </si>
  <si>
    <t>選択ください</t>
  </si>
  <si>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</si>
  <si>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</si>
  <si>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r>
      <t>■提出前チェックリスト</t>
    </r>
    <r>
      <rPr>
        <b/>
        <sz val="14"/>
        <color theme="5"/>
        <rFont val="Meiryo UI"/>
        <family val="3"/>
        <charset val="128"/>
      </rPr>
      <t>（別途提出する際や本シートに記載しない項目であっても、提出前に必ずご確認して✓ください。）</t>
    </r>
    <phoneticPr fontId="2"/>
  </si>
  <si>
    <r>
      <t>■提出前チェックリスト</t>
    </r>
    <r>
      <rPr>
        <b/>
        <sz val="12"/>
        <color theme="5"/>
        <rFont val="Meiryo UI"/>
        <family val="3"/>
        <charset val="128"/>
      </rPr>
      <t>（別途提出する際や本シートに記載しない項目であっても、提出前に必ずご確認して✓ください。）</t>
    </r>
    <phoneticPr fontId="2"/>
  </si>
  <si>
    <t>希望する売電方法</t>
    <phoneticPr fontId="2"/>
  </si>
  <si>
    <t>「全量売電」もしくは「余剰売電」で記載ください。 
全量売電：発電した電気を発電設備の維持・管理のみに消費し、発電した電気全てを売電する方法
余剰売電：発電した電気を発電設備の維持・管理以外に自ら消費し、余った電気を売電する方法</t>
    <rPh sb="1" eb="3">
      <t>ゼンリョウ</t>
    </rPh>
    <rPh sb="11" eb="13">
      <t>ヨジョウ</t>
    </rPh>
    <phoneticPr fontId="2"/>
  </si>
  <si>
    <t>既設アクセス設備の受電地点特定番号取得有無</t>
    <rPh sb="0" eb="2">
      <t>キセツ</t>
    </rPh>
    <rPh sb="6" eb="8">
      <t>セツビ</t>
    </rPh>
    <rPh sb="9" eb="11">
      <t>ジュデン</t>
    </rPh>
    <rPh sb="11" eb="13">
      <t>チテン</t>
    </rPh>
    <rPh sb="13" eb="15">
      <t>トクテイ</t>
    </rPh>
    <rPh sb="15" eb="17">
      <t>バンゴウ</t>
    </rPh>
    <rPh sb="17" eb="19">
      <t>シュトク</t>
    </rPh>
    <rPh sb="19" eb="21">
      <t>ウム</t>
    </rPh>
    <phoneticPr fontId="2"/>
  </si>
  <si>
    <t>受電地点特定番号</t>
    <phoneticPr fontId="2"/>
  </si>
  <si>
    <r>
      <t xml:space="preserve">PCSの定格出力：充電側
</t>
    </r>
    <r>
      <rPr>
        <sz val="14"/>
        <color theme="3"/>
        <rFont val="Meiryo UI"/>
        <family val="3"/>
        <charset val="128"/>
      </rPr>
      <t>※充電側とは系統からの買電電力のことを指し、様式3該当箇所に
－表記で自動転記されます</t>
    </r>
    <rPh sb="4" eb="6">
      <t>テイカク</t>
    </rPh>
    <rPh sb="6" eb="8">
      <t>シュツリョク</t>
    </rPh>
    <rPh sb="9" eb="12">
      <t>ジュウデンガワ</t>
    </rPh>
    <phoneticPr fontId="2"/>
  </si>
  <si>
    <t>各様式　右上日付</t>
    <rPh sb="0" eb="3">
      <t>カクヨウシキ</t>
    </rPh>
    <rPh sb="4" eb="5">
      <t>ミギ</t>
    </rPh>
    <rPh sb="5" eb="6">
      <t>ウエ</t>
    </rPh>
    <rPh sb="6" eb="8">
      <t>ヒヅケ</t>
    </rPh>
    <phoneticPr fontId="2"/>
  </si>
  <si>
    <t>様式１（９）特記事項</t>
    <rPh sb="0" eb="2">
      <t>ヨウシキ</t>
    </rPh>
    <phoneticPr fontId="2"/>
  </si>
  <si>
    <t>様式１（６）発電設備等変更の有無</t>
    <rPh sb="0" eb="2">
      <t>ヨウシキ</t>
    </rPh>
    <phoneticPr fontId="2"/>
  </si>
  <si>
    <t>様式１（８）連絡先</t>
    <rPh sb="0" eb="2">
      <t>ヨウシキ</t>
    </rPh>
    <phoneticPr fontId="2"/>
  </si>
  <si>
    <t>様式４の４．高調波発生機器</t>
    <rPh sb="0" eb="2">
      <t>ヨウシキ</t>
    </rPh>
    <phoneticPr fontId="2"/>
  </si>
  <si>
    <t>様式４の５．電圧フリッカ発生源</t>
    <rPh sb="0" eb="2">
      <t>ヨウシキ</t>
    </rPh>
    <phoneticPr fontId="2"/>
  </si>
  <si>
    <t>-</t>
  </si>
  <si>
    <t>様式１（７）契約種別</t>
    <rPh sb="0" eb="2">
      <t>ヨウシキ</t>
    </rPh>
    <phoneticPr fontId="2"/>
  </si>
  <si>
    <t>様式１（５）既設アクセス設備の有無</t>
    <rPh sb="0" eb="2">
      <t>ヨウシキ</t>
    </rPh>
    <phoneticPr fontId="2"/>
  </si>
  <si>
    <t>様式２の４．発電設備等の定格出力合計（１）変更前</t>
    <rPh sb="0" eb="2">
      <t>ヨウシキ</t>
    </rPh>
    <rPh sb="21" eb="24">
      <t>ヘンコウマエ</t>
    </rPh>
    <phoneticPr fontId="2"/>
  </si>
  <si>
    <t>様式２の４．発電設備等の定格出力合計（２）変更後　放電側</t>
    <rPh sb="0" eb="2">
      <t>ヨウシキ</t>
    </rPh>
    <rPh sb="21" eb="24">
      <t>ヘンコウアト</t>
    </rPh>
    <rPh sb="25" eb="28">
      <t>ホウデンガワ</t>
    </rPh>
    <phoneticPr fontId="2"/>
  </si>
  <si>
    <t>様式２の４．発電設備等の定格出力合計（２）変更後　充電側</t>
    <rPh sb="0" eb="2">
      <t>ヨウシキ</t>
    </rPh>
    <rPh sb="21" eb="24">
      <t>ヘンコウアト</t>
    </rPh>
    <rPh sb="25" eb="28">
      <t>ジュウデンガワ</t>
    </rPh>
    <phoneticPr fontId="2"/>
  </si>
  <si>
    <t>様式２の５．受電地点における受電電力（１）最大</t>
    <rPh sb="0" eb="2">
      <t>ヨウシキ</t>
    </rPh>
    <rPh sb="21" eb="23">
      <t>サイダイ</t>
    </rPh>
    <phoneticPr fontId="2"/>
  </si>
  <si>
    <t>様式２の５．受電地点における受電電力（２）最大</t>
    <rPh sb="0" eb="2">
      <t>ヨウシキ</t>
    </rPh>
    <rPh sb="21" eb="23">
      <t>サイダイ</t>
    </rPh>
    <phoneticPr fontId="2"/>
  </si>
  <si>
    <t>様式２の５．受電地点における受電電力（２）最小</t>
    <rPh sb="0" eb="2">
      <t>ヨウシキ</t>
    </rPh>
    <rPh sb="21" eb="23">
      <t>サイショウ</t>
    </rPh>
    <phoneticPr fontId="2"/>
  </si>
  <si>
    <t>様式２の６．自家消費電力　最小</t>
    <rPh sb="0" eb="2">
      <t>ヨウシキ</t>
    </rPh>
    <rPh sb="13" eb="15">
      <t>サイショウ</t>
    </rPh>
    <phoneticPr fontId="2"/>
  </si>
  <si>
    <t>・利用者さまが円滑にお申し込みいただけますよう、また東京電力パワーグリッドの業務効率化のため独自に改訂を行った申込書となっております。</t>
    <rPh sb="1" eb="4">
      <t>リヨウシャ</t>
    </rPh>
    <rPh sb="7" eb="9">
      <t>エンカツ</t>
    </rPh>
    <rPh sb="11" eb="12">
      <t>モウ</t>
    </rPh>
    <rPh sb="13" eb="14">
      <t>コ</t>
    </rPh>
    <rPh sb="26" eb="28">
      <t>トウキョウ</t>
    </rPh>
    <rPh sb="28" eb="30">
      <t>デンリョク</t>
    </rPh>
    <rPh sb="38" eb="40">
      <t>ギョウム</t>
    </rPh>
    <rPh sb="46" eb="48">
      <t>ドクジ</t>
    </rPh>
    <rPh sb="49" eb="51">
      <t>カイテイ</t>
    </rPh>
    <rPh sb="52" eb="53">
      <t>オコナ</t>
    </rPh>
    <rPh sb="55" eb="58">
      <t>モウシコミショ</t>
    </rPh>
    <phoneticPr fontId="2"/>
  </si>
  <si>
    <r>
      <t>・本書類は</t>
    </r>
    <r>
      <rPr>
        <b/>
        <u/>
        <sz val="11"/>
        <color theme="1" tint="0.249977111117893"/>
        <rFont val="Meiryo UI"/>
        <family val="3"/>
        <charset val="128"/>
      </rPr>
      <t>単独の蓄電池のみ対応</t>
    </r>
    <r>
      <rPr>
        <sz val="11"/>
        <color theme="1" tint="0.249977111117893"/>
        <rFont val="Meiryo UI"/>
        <family val="3"/>
        <charset val="128"/>
      </rPr>
      <t>しており、他電源種別のお申込には対応していませんのでご注意ください。</t>
    </r>
    <rPh sb="1" eb="2">
      <t>ホン</t>
    </rPh>
    <rPh sb="2" eb="4">
      <t>ショルイ</t>
    </rPh>
    <rPh sb="5" eb="7">
      <t>タンドク</t>
    </rPh>
    <rPh sb="8" eb="11">
      <t>チクデンチ</t>
    </rPh>
    <rPh sb="13" eb="15">
      <t>タイオウ</t>
    </rPh>
    <rPh sb="20" eb="23">
      <t>ホカデンゲン</t>
    </rPh>
    <rPh sb="23" eb="25">
      <t>シュベツ</t>
    </rPh>
    <rPh sb="27" eb="29">
      <t>モウシコミ</t>
    </rPh>
    <rPh sb="31" eb="33">
      <t>タイオウ</t>
    </rPh>
    <rPh sb="42" eb="44">
      <t>チュウイ</t>
    </rPh>
    <phoneticPr fontId="2"/>
  </si>
  <si>
    <t xml:space="preserve"> - 灰色セル（入力不要項目）に記載がないかご確認ください。入力シートの最上部入力項目数が０であっても灰色セル（入力不要項目）に記載がある状態でご提出しないようよろしくお願いいたします。</t>
    <rPh sb="3" eb="5">
      <t>ハイイロ</t>
    </rPh>
    <rPh sb="8" eb="10">
      <t>ニュウリョク</t>
    </rPh>
    <rPh sb="10" eb="12">
      <t>フヨウ</t>
    </rPh>
    <rPh sb="12" eb="14">
      <t>コウモク</t>
    </rPh>
    <rPh sb="16" eb="18">
      <t>キサイ</t>
    </rPh>
    <rPh sb="23" eb="25">
      <t>カクニン</t>
    </rPh>
    <rPh sb="30" eb="32">
      <t>ニュウリョク</t>
    </rPh>
    <rPh sb="36" eb="39">
      <t>サイジョウブ</t>
    </rPh>
    <rPh sb="39" eb="41">
      <t>ニュウリョク</t>
    </rPh>
    <rPh sb="41" eb="44">
      <t>コウモクスウ</t>
    </rPh>
    <rPh sb="51" eb="53">
      <t>ハイイロ</t>
    </rPh>
    <rPh sb="56" eb="58">
      <t>ニュウリョク</t>
    </rPh>
    <rPh sb="58" eb="60">
      <t>フヨウ</t>
    </rPh>
    <rPh sb="60" eb="62">
      <t>コウモク</t>
    </rPh>
    <rPh sb="64" eb="66">
      <t>キサイ</t>
    </rPh>
    <rPh sb="69" eb="71">
      <t>ジョウタイ</t>
    </rPh>
    <rPh sb="73" eb="75">
      <t>テイシュツ</t>
    </rPh>
    <rPh sb="85" eb="86">
      <t>ネガ</t>
    </rPh>
    <phoneticPr fontId="2"/>
  </si>
  <si>
    <t xml:space="preserve"> - ご提出の前に、入力シートの入力項目に誤りが無いか、入力不要項目（灰色セル）に記載がないか、各様式が検討内容に合っているかをお確かめの上ご提出いただきますようお願いいたします。</t>
    <rPh sb="32" eb="34">
      <t>コウモク</t>
    </rPh>
    <rPh sb="35" eb="37">
      <t>ハイイロ</t>
    </rPh>
    <rPh sb="41" eb="43">
      <t>キサイ</t>
    </rPh>
    <phoneticPr fontId="2"/>
  </si>
  <si>
    <t>任意入力項目です</t>
    <rPh sb="0" eb="2">
      <t>ニンイ</t>
    </rPh>
    <rPh sb="2" eb="4">
      <t>ニュウリョク</t>
    </rPh>
    <rPh sb="4" eb="6">
      <t>コウモク</t>
    </rPh>
    <phoneticPr fontId="2"/>
  </si>
  <si>
    <t>※入力必須ではございませんが、入力できる場合は入力ください</t>
    <rPh sb="1" eb="3">
      <t>ニュウリョク</t>
    </rPh>
    <rPh sb="3" eb="5">
      <t>ヒッス</t>
    </rPh>
    <rPh sb="15" eb="17">
      <t>ニュウリョク</t>
    </rPh>
    <rPh sb="20" eb="22">
      <t>バアイ</t>
    </rPh>
    <rPh sb="23" eb="25">
      <t>ニュウリョク</t>
    </rPh>
    <phoneticPr fontId="2"/>
  </si>
  <si>
    <t>※灰色セルは自動計算が正確に行われなくなる可能性がございますので入力の必要はございません。</t>
    <rPh sb="1" eb="3">
      <t>ハイイロ</t>
    </rPh>
    <rPh sb="35" eb="37">
      <t>ヒツヨウ</t>
    </rPh>
    <phoneticPr fontId="2"/>
  </si>
  <si>
    <r>
      <t>台数　</t>
    </r>
    <r>
      <rPr>
        <sz val="16"/>
        <color rgb="FFC00000"/>
        <rFont val="Meiryo UI"/>
        <family val="3"/>
        <charset val="128"/>
      </rPr>
      <t>※入力不要</t>
    </r>
    <rPh sb="0" eb="2">
      <t>ダイスウ</t>
    </rPh>
    <rPh sb="4" eb="8">
      <t>ニュウリョクフヨウ</t>
    </rPh>
    <phoneticPr fontId="2"/>
  </si>
  <si>
    <t>一般送配電事業者又は配電事業者の同一法人又は
親子法人等　該当有無</t>
    <phoneticPr fontId="2"/>
  </si>
  <si>
    <t>色の任意入力項目に入力できる場合は入力ください）</t>
    <phoneticPr fontId="2"/>
  </si>
  <si>
    <r>
      <t xml:space="preserve">系統連系技術要件に基づいたサイバーセキュリティ対策を実施しますか？
</t>
    </r>
    <r>
      <rPr>
        <sz val="16"/>
        <color rgb="FFC00000"/>
        <rFont val="Meiryo UI"/>
        <family val="3"/>
        <charset val="128"/>
      </rPr>
      <t>※✓のない場合は申込ができませんのでご注意ください</t>
    </r>
    <rPh sb="26" eb="28">
      <t>ジッシ</t>
    </rPh>
    <phoneticPr fontId="2"/>
  </si>
  <si>
    <r>
      <rPr>
        <b/>
        <sz val="22"/>
        <color theme="3"/>
        <rFont val="Meiryo UI"/>
        <family val="3"/>
        <charset val="128"/>
      </rPr>
      <t>出力制限をしている場合は出力制限後の数値を
記載ください</t>
    </r>
    <r>
      <rPr>
        <sz val="22"/>
        <color theme="3"/>
        <rFont val="Meiryo UI"/>
        <family val="3"/>
        <charset val="128"/>
      </rPr>
      <t>→</t>
    </r>
    <rPh sb="0" eb="2">
      <t>シュツリョク</t>
    </rPh>
    <rPh sb="2" eb="4">
      <t>セイゲン</t>
    </rPh>
    <rPh sb="9" eb="11">
      <t>バアイ</t>
    </rPh>
    <rPh sb="12" eb="14">
      <t>シュツリョク</t>
    </rPh>
    <rPh sb="14" eb="16">
      <t>セイゲン</t>
    </rPh>
    <rPh sb="16" eb="17">
      <t>ゴ</t>
    </rPh>
    <rPh sb="18" eb="20">
      <t>スウチ</t>
    </rPh>
    <rPh sb="22" eb="24">
      <t>キサイ</t>
    </rPh>
    <phoneticPr fontId="2"/>
  </si>
  <si>
    <t>単独の系統用蓄電池でのお申込みの場合、FIT制度は適応対象外となります</t>
    <rPh sb="0" eb="2">
      <t>タンドク</t>
    </rPh>
    <rPh sb="12" eb="14">
      <t>モウシコ</t>
    </rPh>
    <rPh sb="16" eb="18">
      <t>バアイ</t>
    </rPh>
    <phoneticPr fontId="2"/>
  </si>
  <si>
    <t>選択してください</t>
    <phoneticPr fontId="2"/>
  </si>
  <si>
    <t>一般送配電事業者又は配電事業者と受給契約を締結予定（FIT制度の適用予定の場合）</t>
    <phoneticPr fontId="2"/>
  </si>
  <si>
    <t>上記以外の事業者と受給契約を締結予定（FIP制度の適用含む）</t>
    <phoneticPr fontId="2"/>
  </si>
  <si>
    <t>未定</t>
    <phoneticPr fontId="2"/>
  </si>
  <si>
    <t>【定格出力合計等のご入力】</t>
    <rPh sb="1" eb="7">
      <t>テイカクシュツリョクゴウケイ</t>
    </rPh>
    <rPh sb="7" eb="8">
      <t>ナド</t>
    </rPh>
    <rPh sb="10" eb="12">
      <t>ニュウリョク</t>
    </rPh>
    <phoneticPr fontId="2"/>
  </si>
  <si>
    <t>【負荷設備等のご入力】</t>
    <rPh sb="1" eb="5">
      <t>フカセツビ</t>
    </rPh>
    <rPh sb="5" eb="6">
      <t>ナド</t>
    </rPh>
    <rPh sb="8" eb="10">
      <t>ニュウリョク</t>
    </rPh>
    <phoneticPr fontId="2"/>
  </si>
  <si>
    <t xml:space="preserve"> </t>
    <phoneticPr fontId="2"/>
  </si>
  <si>
    <t>■ 本シートの黄色セル（入力必須項目）がなくなるように入力ください（セル内が空白スペースのみですと黄色のまま残り続けますので空白スペースのみとならないように入力ください）</t>
    <rPh sb="2" eb="3">
      <t>ホン</t>
    </rPh>
    <rPh sb="7" eb="9">
      <t>キイロ</t>
    </rPh>
    <rPh sb="12" eb="14">
      <t>ニュウリョク</t>
    </rPh>
    <rPh sb="14" eb="18">
      <t>ヒッスコウモク</t>
    </rPh>
    <rPh sb="27" eb="29">
      <t>ニュウリョク</t>
    </rPh>
    <phoneticPr fontId="2"/>
  </si>
  <si>
    <r>
      <t xml:space="preserve">PCSの定格出力：放電側
</t>
    </r>
    <r>
      <rPr>
        <sz val="14"/>
        <color theme="3"/>
        <rFont val="Meiryo UI"/>
        <family val="3"/>
        <charset val="128"/>
      </rPr>
      <t>※放電側とは系統への売電電力のことを指し、様式3該当箇所に
＋表記で自動転記されます</t>
    </r>
    <rPh sb="4" eb="6">
      <t>テイカク</t>
    </rPh>
    <rPh sb="6" eb="8">
      <t>シュツリョク</t>
    </rPh>
    <rPh sb="9" eb="12">
      <t>ホウデンガワ</t>
    </rPh>
    <rPh sb="34" eb="36">
      <t>ヨウシキ</t>
    </rPh>
    <phoneticPr fontId="2"/>
  </si>
  <si>
    <t>様式１</t>
    <rPh sb="0" eb="2">
      <t>ヨウシキ</t>
    </rPh>
    <phoneticPr fontId="116"/>
  </si>
  <si>
    <t>【高圧】</t>
    <rPh sb="1" eb="3">
      <t>コウアツ</t>
    </rPh>
    <phoneticPr fontId="116"/>
  </si>
  <si>
    <t>御中</t>
    <rPh sb="0" eb="2">
      <t>オンチュウ</t>
    </rPh>
    <phoneticPr fontId="116"/>
  </si>
  <si>
    <t>【申込者】</t>
    <rPh sb="1" eb="4">
      <t>モウシコミシャ</t>
    </rPh>
    <phoneticPr fontId="116"/>
  </si>
  <si>
    <t>住所</t>
    <rPh sb="0" eb="1">
      <t>ジュウ</t>
    </rPh>
    <rPh sb="1" eb="2">
      <t>ショ</t>
    </rPh>
    <phoneticPr fontId="116"/>
  </si>
  <si>
    <t>〒</t>
    <phoneticPr fontId="116"/>
  </si>
  <si>
    <t>(フリガナ)</t>
    <phoneticPr fontId="116"/>
  </si>
  <si>
    <t>事業者名</t>
    <rPh sb="0" eb="4">
      <t>ジギョウシャメイ</t>
    </rPh>
    <phoneticPr fontId="116"/>
  </si>
  <si>
    <t>代表者氏名</t>
    <rPh sb="0" eb="3">
      <t>ダイヒョウシャ</t>
    </rPh>
    <rPh sb="3" eb="5">
      <t>シメイ</t>
    </rPh>
    <phoneticPr fontId="116"/>
  </si>
  <si>
    <t>フリガナ</t>
    <phoneticPr fontId="116"/>
  </si>
  <si>
    <t>一般送配電事業者又は配電事業者の
同一法人又は親子法人等 該当有無</t>
    <phoneticPr fontId="116"/>
  </si>
  <si>
    <t>（２）発電所名（仮称可）</t>
    <phoneticPr fontId="116"/>
  </si>
  <si>
    <t>フリガナ</t>
    <phoneticPr fontId="116"/>
  </si>
  <si>
    <t>（３）発電設備等設置場所の住所</t>
    <phoneticPr fontId="116"/>
  </si>
  <si>
    <t>（４）連系先一般送配電事業者又は配電事業者</t>
    <phoneticPr fontId="116"/>
  </si>
  <si>
    <t>※１：アクセス設備：発電設備等を送電系統に連系するための流通設備</t>
    <rPh sb="7" eb="9">
      <t>セツビ</t>
    </rPh>
    <rPh sb="10" eb="12">
      <t>ハツデン</t>
    </rPh>
    <rPh sb="12" eb="14">
      <t>セツビ</t>
    </rPh>
    <rPh sb="14" eb="15">
      <t>トウ</t>
    </rPh>
    <rPh sb="16" eb="18">
      <t>ソウデン</t>
    </rPh>
    <rPh sb="18" eb="20">
      <t>ケイトウ</t>
    </rPh>
    <rPh sb="21" eb="23">
      <t>レンケイ</t>
    </rPh>
    <rPh sb="28" eb="30">
      <t>リュウツウ</t>
    </rPh>
    <rPh sb="30" eb="32">
      <t>セツビ</t>
    </rPh>
    <phoneticPr fontId="116"/>
  </si>
  <si>
    <t>（６）発電設備等変更の有無</t>
    <rPh sb="3" eb="8">
      <t>ハツデンセツビトウ</t>
    </rPh>
    <rPh sb="8" eb="10">
      <t>ヘンコウ</t>
    </rPh>
    <rPh sb="11" eb="13">
      <t>ウム</t>
    </rPh>
    <phoneticPr fontId="116"/>
  </si>
  <si>
    <t>）</t>
    <phoneticPr fontId="116"/>
  </si>
  <si>
    <r>
      <t>（７）契約種別</t>
    </r>
    <r>
      <rPr>
        <vertAlign val="superscript"/>
        <sz val="10"/>
        <color theme="1"/>
        <rFont val="ＭＳ 明朝"/>
        <family val="1"/>
        <charset val="128"/>
      </rPr>
      <t>※２</t>
    </r>
    <r>
      <rPr>
        <sz val="10"/>
        <color theme="1"/>
        <rFont val="ＭＳ 明朝"/>
        <family val="1"/>
        <charset val="128"/>
      </rPr>
      <t>（予定）</t>
    </r>
    <phoneticPr fontId="116"/>
  </si>
  <si>
    <t>※２：入札の対象（FIT/FIP）をご確認のうえ、選択して下さい。</t>
    <rPh sb="25" eb="27">
      <t>センタク</t>
    </rPh>
    <phoneticPr fontId="116"/>
  </si>
  <si>
    <t>住所　〒</t>
    <phoneticPr fontId="116"/>
  </si>
  <si>
    <t>事業者名：</t>
    <phoneticPr fontId="116"/>
  </si>
  <si>
    <t>所属：</t>
    <phoneticPr fontId="116"/>
  </si>
  <si>
    <t>担当者名：</t>
    <phoneticPr fontId="116"/>
  </si>
  <si>
    <t>電話：</t>
    <phoneticPr fontId="116"/>
  </si>
  <si>
    <t>e - mail：</t>
    <phoneticPr fontId="116"/>
  </si>
  <si>
    <t>住所　〒</t>
    <phoneticPr fontId="116"/>
  </si>
  <si>
    <t>事業者名：</t>
    <phoneticPr fontId="116"/>
  </si>
  <si>
    <t>所属：</t>
    <phoneticPr fontId="116"/>
  </si>
  <si>
    <t>担当者名：</t>
    <phoneticPr fontId="116"/>
  </si>
  <si>
    <t>電話：</t>
    <phoneticPr fontId="116"/>
  </si>
  <si>
    <t>e - mail：</t>
    <phoneticPr fontId="116"/>
  </si>
  <si>
    <t>【接続検討回答書の送付先】</t>
    <phoneticPr fontId="116"/>
  </si>
  <si>
    <t>※電力広域的運営推進機関、一般送配電事業者又は配電事業者は、本申込書の情報を系統アクセス業務の実施のために使用します。</t>
    <phoneticPr fontId="116"/>
  </si>
  <si>
    <t>発電設備等の概要</t>
    <phoneticPr fontId="116"/>
  </si>
  <si>
    <t>１．希望時期</t>
    <phoneticPr fontId="116"/>
  </si>
  <si>
    <r>
      <t>（１）アクセス設備</t>
    </r>
    <r>
      <rPr>
        <vertAlign val="superscript"/>
        <sz val="10"/>
        <rFont val="ＭＳ 明朝"/>
        <family val="1"/>
        <charset val="128"/>
      </rPr>
      <t>※１</t>
    </r>
    <r>
      <rPr>
        <sz val="10"/>
        <rFont val="ＭＳ 明朝"/>
        <family val="1"/>
        <charset val="128"/>
      </rPr>
      <t>の運用開始希望日（一般送配電等側設備への接続希望日）</t>
    </r>
    <phoneticPr fontId="116"/>
  </si>
  <si>
    <r>
      <t>（２）発電設備等の連系開始希望日（試運転）</t>
    </r>
    <r>
      <rPr>
        <vertAlign val="superscript"/>
        <sz val="10"/>
        <rFont val="ＭＳ 明朝"/>
        <family val="1"/>
        <charset val="128"/>
      </rPr>
      <t>※２</t>
    </r>
    <phoneticPr fontId="116"/>
  </si>
  <si>
    <t>（３）発電設備等の連系開始希望日（営業運転開始日）</t>
    <rPh sb="21" eb="24">
      <t>カイシビ</t>
    </rPh>
    <phoneticPr fontId="116"/>
  </si>
  <si>
    <t>※１：アクセス設備：発電場所と送電系統を接続する設備　※２：運転開始前の試運転など、送電系統への送電電力を初めて発生させる希望日を記載</t>
    <phoneticPr fontId="116"/>
  </si>
  <si>
    <t>２．希望受電電圧・予備電線路希望の有無</t>
    <phoneticPr fontId="116"/>
  </si>
  <si>
    <r>
      <t>（１）希望受電電圧</t>
    </r>
    <r>
      <rPr>
        <vertAlign val="superscript"/>
        <sz val="10"/>
        <rFont val="ＭＳ 明朝"/>
        <family val="1"/>
        <charset val="128"/>
      </rPr>
      <t>※３</t>
    </r>
    <phoneticPr fontId="116"/>
  </si>
  <si>
    <t>[kV]</t>
    <phoneticPr fontId="116"/>
  </si>
  <si>
    <t>（２）予備電線路希望の有無</t>
    <phoneticPr fontId="116"/>
  </si>
  <si>
    <t>希望する予備送電サービス（有の場合）</t>
    <rPh sb="13" eb="14">
      <t>アリ</t>
    </rPh>
    <rPh sb="15" eb="17">
      <t>バアイ</t>
    </rPh>
    <phoneticPr fontId="116"/>
  </si>
  <si>
    <t>予備送電サービス契約電力（有の場合）</t>
    <rPh sb="13" eb="14">
      <t>アリ</t>
    </rPh>
    <rPh sb="15" eb="17">
      <t>バアイ</t>
    </rPh>
    <phoneticPr fontId="116"/>
  </si>
  <si>
    <t>[kW]</t>
    <phoneticPr fontId="116"/>
  </si>
  <si>
    <t>※３：接続検討の結果、希望受電電圧以外となる場合もございます。</t>
    <phoneticPr fontId="116"/>
  </si>
  <si>
    <t>３．電源種別</t>
    <phoneticPr fontId="116"/>
  </si>
  <si>
    <t>新設・増設する電源種別</t>
    <rPh sb="0" eb="2">
      <t>シンセツ</t>
    </rPh>
    <rPh sb="3" eb="5">
      <t>ゾウセツ</t>
    </rPh>
    <rPh sb="7" eb="9">
      <t>デンゲン</t>
    </rPh>
    <rPh sb="9" eb="11">
      <t>シュベツ</t>
    </rPh>
    <phoneticPr fontId="116"/>
  </si>
  <si>
    <t>初期設定は「なし」</t>
    <rPh sb="0" eb="4">
      <t>ショキセッテイ</t>
    </rPh>
    <phoneticPr fontId="116"/>
  </si>
  <si>
    <r>
      <t>特別措置の適用予定</t>
    </r>
    <r>
      <rPr>
        <vertAlign val="superscript"/>
        <sz val="10"/>
        <rFont val="ＭＳ 明朝"/>
        <family val="1"/>
        <charset val="128"/>
      </rPr>
      <t>※10</t>
    </r>
    <rPh sb="0" eb="4">
      <t>トクベツソチ</t>
    </rPh>
    <rPh sb="5" eb="7">
      <t>テキヨウ</t>
    </rPh>
    <rPh sb="7" eb="9">
      <t>ヨテイ</t>
    </rPh>
    <phoneticPr fontId="116"/>
  </si>
  <si>
    <t>（揚水・蓄電池の場合のみ選択して下さい）</t>
  </si>
  <si>
    <r>
      <t>早期連系追加対策
(充電制限)の適用希望</t>
    </r>
    <r>
      <rPr>
        <vertAlign val="superscript"/>
        <sz val="10"/>
        <rFont val="ＭＳ 明朝"/>
        <family val="1"/>
        <charset val="128"/>
      </rPr>
      <t>※11</t>
    </r>
    <rPh sb="0" eb="4">
      <t>ソウキレンケイ</t>
    </rPh>
    <rPh sb="4" eb="6">
      <t>ツイカ</t>
    </rPh>
    <rPh sb="6" eb="8">
      <t>タイサク</t>
    </rPh>
    <rPh sb="10" eb="14">
      <t>ジュウデンセイゲン</t>
    </rPh>
    <rPh sb="16" eb="20">
      <t>テキヨウキボウ</t>
    </rPh>
    <phoneticPr fontId="116"/>
  </si>
  <si>
    <t>（蓄電池の場合のみ選択して下さい）</t>
  </si>
  <si>
    <t>備考欄</t>
    <rPh sb="0" eb="3">
      <t>ビコウラン</t>
    </rPh>
    <phoneticPr fontId="116"/>
  </si>
  <si>
    <r>
      <t>（２）－１　既設の電源種別（既設電源がある場合）</t>
    </r>
    <r>
      <rPr>
        <vertAlign val="superscript"/>
        <sz val="10"/>
        <rFont val="ＭＳ 明朝"/>
        <family val="1"/>
        <charset val="128"/>
      </rPr>
      <t>※9</t>
    </r>
    <rPh sb="14" eb="18">
      <t>キセツデンゲン</t>
    </rPh>
    <rPh sb="21" eb="23">
      <t>バアイ</t>
    </rPh>
    <phoneticPr fontId="116"/>
  </si>
  <si>
    <t>既設電源種別</t>
    <rPh sb="0" eb="2">
      <t>キセツ</t>
    </rPh>
    <rPh sb="2" eb="4">
      <t>デンゲン</t>
    </rPh>
    <rPh sb="4" eb="6">
      <t>シュベツ</t>
    </rPh>
    <phoneticPr fontId="116"/>
  </si>
  <si>
    <t>※４：発電機定格出力1,000kWを超えるもの。　      ※５：発電機定格出力1,000kW以下のもの。</t>
    <phoneticPr fontId="116"/>
  </si>
  <si>
    <t>※６：バイオマスに該当する廃棄物のみを燃焼するものを含みます。</t>
    <phoneticPr fontId="116"/>
  </si>
  <si>
    <t>※８：新設、増設時に電源種別が複数ある場合は、「（１）－２　新設・増設の電源種別」を使用ください。（初期設定は「なし」）</t>
    <rPh sb="3" eb="5">
      <t>シンセツ</t>
    </rPh>
    <rPh sb="6" eb="8">
      <t>ゾウセツ</t>
    </rPh>
    <rPh sb="8" eb="9">
      <t>ジ</t>
    </rPh>
    <rPh sb="12" eb="14">
      <t>シュベツ</t>
    </rPh>
    <rPh sb="42" eb="44">
      <t>シヨウ</t>
    </rPh>
    <phoneticPr fontId="120"/>
  </si>
  <si>
    <t>※９：既設電源種別について選択ください。既設電源種別が複数ある場合は、「（２）－２　既設の電源種別」を使用ください。（初期設定は「なし」)</t>
    <rPh sb="3" eb="5">
      <t>キセツ</t>
    </rPh>
    <rPh sb="5" eb="7">
      <t>デンゲン</t>
    </rPh>
    <rPh sb="7" eb="9">
      <t>シュベツ</t>
    </rPh>
    <rPh sb="20" eb="22">
      <t>キセツ</t>
    </rPh>
    <rPh sb="22" eb="24">
      <t>デンゲン</t>
    </rPh>
    <rPh sb="24" eb="26">
      <t>シュベツ</t>
    </rPh>
    <rPh sb="42" eb="44">
      <t>キセツ</t>
    </rPh>
    <rPh sb="51" eb="53">
      <t>シヨウ</t>
    </rPh>
    <phoneticPr fontId="120"/>
  </si>
  <si>
    <t>※10：電源種別が「揚水」または「蓄電池」の場合は、「特別措置の適用予定」の有無についてご選択ください。</t>
    <rPh sb="4" eb="6">
      <t>デンゲン</t>
    </rPh>
    <rPh sb="6" eb="8">
      <t>シュベツ</t>
    </rPh>
    <rPh sb="10" eb="12">
      <t>ヨウスイ</t>
    </rPh>
    <rPh sb="17" eb="20">
      <t>チクデンチ</t>
    </rPh>
    <rPh sb="22" eb="24">
      <t>バアイ</t>
    </rPh>
    <rPh sb="27" eb="29">
      <t>トクベツ</t>
    </rPh>
    <rPh sb="29" eb="31">
      <t>ソチ</t>
    </rPh>
    <rPh sb="32" eb="34">
      <t>テキヨウ</t>
    </rPh>
    <rPh sb="34" eb="36">
      <t>ヨテイ</t>
    </rPh>
    <rPh sb="38" eb="40">
      <t>ウム</t>
    </rPh>
    <rPh sb="45" eb="47">
      <t>センタク</t>
    </rPh>
    <phoneticPr fontId="120"/>
  </si>
  <si>
    <t>　　　なお、「有」の場合のその他負荷とは、揚水発電設備または蓄電池に付随する負荷以外の負荷を指します。</t>
    <rPh sb="7" eb="8">
      <t>ア</t>
    </rPh>
    <rPh sb="10" eb="12">
      <t>バアイ</t>
    </rPh>
    <phoneticPr fontId="116"/>
  </si>
  <si>
    <t>※11：電源種別が「蓄電池」の場合に「早期連系追加対策（充電制限）」の適用希望有無についてご選択ください。</t>
    <phoneticPr fontId="120"/>
  </si>
  <si>
    <t>　　　早期連系追加対策（充電制限）とは、順潮流側混雑に対する早期連系対策として、特定の断面における充電を制限することへの同意等を前提に、</t>
    <phoneticPr fontId="116"/>
  </si>
  <si>
    <t>　　　熱容量面の系統増強をすることなく系統接続を認める対策を指します。</t>
    <phoneticPr fontId="116"/>
  </si>
  <si>
    <t>（１）変更前</t>
    <rPh sb="3" eb="6">
      <t>ヘンコウマエ</t>
    </rPh>
    <phoneticPr fontId="116"/>
  </si>
  <si>
    <t>[台]</t>
    <rPh sb="1" eb="2">
      <t>ダイ</t>
    </rPh>
    <phoneticPr fontId="116"/>
  </si>
  <si>
    <t>[kW]</t>
    <phoneticPr fontId="116"/>
  </si>
  <si>
    <t>(</t>
    <phoneticPr fontId="116"/>
  </si>
  <si>
    <t>[℃]</t>
    <phoneticPr fontId="116"/>
  </si>
  <si>
    <t>)</t>
    <phoneticPr fontId="116"/>
  </si>
  <si>
    <t>[kW]</t>
    <phoneticPr fontId="116"/>
  </si>
  <si>
    <t>[℃]</t>
    <phoneticPr fontId="116"/>
  </si>
  <si>
    <t>)</t>
    <phoneticPr fontId="116"/>
  </si>
  <si>
    <t>(</t>
    <phoneticPr fontId="116"/>
  </si>
  <si>
    <t>[℃]</t>
    <phoneticPr fontId="116"/>
  </si>
  <si>
    <t>(</t>
    <phoneticPr fontId="116"/>
  </si>
  <si>
    <t>（２）変更後</t>
    <rPh sb="3" eb="5">
      <t>ヘンコウ</t>
    </rPh>
    <rPh sb="5" eb="6">
      <t>アト</t>
    </rPh>
    <phoneticPr fontId="116"/>
  </si>
  <si>
    <t>[℃]</t>
    <phoneticPr fontId="116"/>
  </si>
  <si>
    <t>)</t>
    <phoneticPr fontId="116"/>
  </si>
  <si>
    <t>※12：ガスタービン等、外気温により発電出力が変化する場合には、各温度における発電出力を記載</t>
    <phoneticPr fontId="116"/>
  </si>
  <si>
    <r>
      <t>最大</t>
    </r>
    <r>
      <rPr>
        <vertAlign val="superscript"/>
        <sz val="10"/>
        <rFont val="ＭＳ 明朝"/>
        <family val="1"/>
        <charset val="128"/>
      </rPr>
      <t>※14</t>
    </r>
    <phoneticPr fontId="116"/>
  </si>
  <si>
    <t>[kW]</t>
    <phoneticPr fontId="116"/>
  </si>
  <si>
    <t>（２）変更後</t>
    <rPh sb="3" eb="5">
      <t>ヘンコウ</t>
    </rPh>
    <rPh sb="5" eb="6">
      <t>ゴ</t>
    </rPh>
    <phoneticPr fontId="116"/>
  </si>
  <si>
    <t>最大</t>
    <phoneticPr fontId="116"/>
  </si>
  <si>
    <t>最小</t>
    <phoneticPr fontId="116"/>
  </si>
  <si>
    <t>（記載例の計算式に拠らない場合は、考え方や理由を記載）：</t>
    <rPh sb="1" eb="4">
      <t>キサイレイ</t>
    </rPh>
    <rPh sb="5" eb="8">
      <t>ケイサンシキ</t>
    </rPh>
    <rPh sb="9" eb="10">
      <t>ヨ</t>
    </rPh>
    <rPh sb="13" eb="15">
      <t>バアイ</t>
    </rPh>
    <rPh sb="17" eb="18">
      <t>カンガ</t>
    </rPh>
    <rPh sb="19" eb="20">
      <t>カタ</t>
    </rPh>
    <rPh sb="21" eb="23">
      <t>リユウ</t>
    </rPh>
    <rPh sb="24" eb="26">
      <t>キサイ</t>
    </rPh>
    <phoneticPr fontId="116"/>
  </si>
  <si>
    <t>※13：ガスタービン等、外気温により発電出力が変化する場合には、各温度における受電電力を記載（発電出力が最大になる外気温の受電電力記載は必須）</t>
    <phoneticPr fontId="116"/>
  </si>
  <si>
    <t>※14：連系地点において、受電電力がない（連系地点からの需要供給のみ）場合は、０を記載</t>
    <phoneticPr fontId="116"/>
  </si>
  <si>
    <t>６．自家消費電力（発電に必要な所内電力を含む）</t>
    <phoneticPr fontId="116"/>
  </si>
  <si>
    <t>最大</t>
    <phoneticPr fontId="116"/>
  </si>
  <si>
    <t>力率</t>
    <rPh sb="0" eb="2">
      <t>リキリツ</t>
    </rPh>
    <phoneticPr fontId="116"/>
  </si>
  <si>
    <t>[%]</t>
    <phoneticPr fontId="116"/>
  </si>
  <si>
    <r>
      <t>最小</t>
    </r>
    <r>
      <rPr>
        <vertAlign val="superscript"/>
        <sz val="10"/>
        <color theme="1"/>
        <rFont val="ＭＳ 明朝"/>
        <family val="1"/>
        <charset val="128"/>
      </rPr>
      <t>※15</t>
    </r>
    <rPh sb="0" eb="2">
      <t>サイショウ</t>
    </rPh>
    <phoneticPr fontId="116"/>
  </si>
  <si>
    <t>※15：発電の有無に拘わらず必要となる負荷設備の容量を記載</t>
    <phoneticPr fontId="116"/>
  </si>
  <si>
    <t>７．サイバーセキュリティ対策</t>
    <phoneticPr fontId="116"/>
  </si>
  <si>
    <t>【留意事項】系統連系に際して、サイバーセキュリティ対策の実施、セキュリティ管理責任者を通知いただく必要があるため、その確認をさせていただきます。</t>
    <phoneticPr fontId="116"/>
  </si>
  <si>
    <t>　　　　　　下記の対策について、同意の上、☐にチェックを反映いただくとともに、セキュリティ管理責任者を記載ください。</t>
    <rPh sb="6" eb="8">
      <t>カキ</t>
    </rPh>
    <rPh sb="9" eb="11">
      <t>タイサク</t>
    </rPh>
    <rPh sb="16" eb="18">
      <t>ドウイ</t>
    </rPh>
    <rPh sb="19" eb="20">
      <t>ウエ</t>
    </rPh>
    <rPh sb="28" eb="30">
      <t>ハンエイ</t>
    </rPh>
    <rPh sb="45" eb="50">
      <t>カンリセキニンシャ</t>
    </rPh>
    <rPh sb="51" eb="53">
      <t>キサイ</t>
    </rPh>
    <phoneticPr fontId="116"/>
  </si>
  <si>
    <t>対策</t>
    <rPh sb="0" eb="2">
      <t>タイサク</t>
    </rPh>
    <phoneticPr fontId="116"/>
  </si>
  <si>
    <t>系統連系技術要件に基づいた以下のサイバーセキュリティ対策を実施します。</t>
    <rPh sb="0" eb="8">
      <t>ケイトウレンケイギジュツヨウケン</t>
    </rPh>
    <rPh sb="9" eb="10">
      <t>モト</t>
    </rPh>
    <rPh sb="13" eb="15">
      <t>イカ</t>
    </rPh>
    <rPh sb="26" eb="28">
      <t>タイサク</t>
    </rPh>
    <rPh sb="29" eb="31">
      <t>ジッシ</t>
    </rPh>
    <phoneticPr fontId="116"/>
  </si>
  <si>
    <t>セキュリティ管理責任者：</t>
    <rPh sb="6" eb="8">
      <t>カンリ</t>
    </rPh>
    <rPh sb="8" eb="11">
      <t>セキニンシャ</t>
    </rPh>
    <phoneticPr fontId="116"/>
  </si>
  <si>
    <t>【接続検討回答書の送付先】</t>
    <phoneticPr fontId="2"/>
  </si>
  <si>
    <t>【接続検討回答書の送付先】</t>
    <phoneticPr fontId="2"/>
  </si>
  <si>
    <t>申込書に関する連絡先窓口と同じ</t>
    <phoneticPr fontId="2"/>
  </si>
  <si>
    <t>様式３の２</t>
    <rPh sb="0" eb="2">
      <t>ヨウシキ</t>
    </rPh>
    <phoneticPr fontId="116"/>
  </si>
  <si>
    <t>発電設備仕様（直流発電設備等）</t>
    <rPh sb="7" eb="9">
      <t>チョクリュウ</t>
    </rPh>
    <rPh sb="9" eb="13">
      <t>ハツデンセツビ</t>
    </rPh>
    <rPh sb="13" eb="14">
      <t>トウ</t>
    </rPh>
    <phoneticPr fontId="116"/>
  </si>
  <si>
    <t>号発電機</t>
    <phoneticPr fontId="116"/>
  </si>
  <si>
    <t>１．全般</t>
    <rPh sb="2" eb="4">
      <t>ゼンパン</t>
    </rPh>
    <phoneticPr fontId="116"/>
  </si>
  <si>
    <t>（１）原動機の種類（ｶﾞｽｴﾝｼﾞﾝ、風力、太陽光など）</t>
    <rPh sb="19" eb="21">
      <t>フウリョク</t>
    </rPh>
    <rPh sb="22" eb="25">
      <t>タイヨウコウ</t>
    </rPh>
    <phoneticPr fontId="116"/>
  </si>
  <si>
    <t>（２）発電機台数（PCSまたは逆変換装置の台数）</t>
    <rPh sb="3" eb="5">
      <t>ハツデン</t>
    </rPh>
    <rPh sb="5" eb="6">
      <t>キ</t>
    </rPh>
    <rPh sb="6" eb="8">
      <t>ダイスウ</t>
    </rPh>
    <rPh sb="15" eb="16">
      <t>ギャク</t>
    </rPh>
    <rPh sb="16" eb="18">
      <t>ヘンカン</t>
    </rPh>
    <rPh sb="18" eb="20">
      <t>ソウチ</t>
    </rPh>
    <rPh sb="21" eb="23">
      <t>ダイスウ</t>
    </rPh>
    <phoneticPr fontId="116"/>
  </si>
  <si>
    <t>[台]</t>
    <phoneticPr fontId="116"/>
  </si>
  <si>
    <t>２．昇圧用変圧器</t>
    <rPh sb="2" eb="8">
      <t>ショウアツヨウヘンアツキ</t>
    </rPh>
    <phoneticPr fontId="116"/>
  </si>
  <si>
    <t>（１）定格容量</t>
    <rPh sb="3" eb="5">
      <t>テイカク</t>
    </rPh>
    <rPh sb="5" eb="7">
      <t>ヨウリョウ</t>
    </rPh>
    <phoneticPr fontId="116"/>
  </si>
  <si>
    <t>[kVA]</t>
    <phoneticPr fontId="116"/>
  </si>
  <si>
    <t>（２）定格１次電圧／２次電圧</t>
    <rPh sb="3" eb="5">
      <t>テイカク</t>
    </rPh>
    <rPh sb="6" eb="7">
      <t>ツギ</t>
    </rPh>
    <rPh sb="7" eb="9">
      <t>デンアツ</t>
    </rPh>
    <rPh sb="11" eb="12">
      <t>ツギ</t>
    </rPh>
    <rPh sb="12" eb="14">
      <t>デンアツ</t>
    </rPh>
    <phoneticPr fontId="116"/>
  </si>
  <si>
    <t>[V]／</t>
    <phoneticPr fontId="116"/>
  </si>
  <si>
    <t>[kV]</t>
    <phoneticPr fontId="116"/>
  </si>
  <si>
    <t>（３）タップ切替器仕様</t>
    <rPh sb="6" eb="8">
      <t>キリカエ</t>
    </rPh>
    <rPh sb="9" eb="11">
      <t>シヨウ</t>
    </rPh>
    <phoneticPr fontId="116"/>
  </si>
  <si>
    <t>タップ数</t>
    <rPh sb="3" eb="4">
      <t>スウ</t>
    </rPh>
    <phoneticPr fontId="116"/>
  </si>
  <si>
    <t>電圧調整範囲</t>
    <rPh sb="0" eb="6">
      <t>デンアツチョウセイハンイ</t>
    </rPh>
    <phoneticPr fontId="116"/>
  </si>
  <si>
    <t>（４）％インピーダンス（変圧器定格容量ベース）</t>
    <rPh sb="12" eb="15">
      <t>ヘンアツキ</t>
    </rPh>
    <rPh sb="15" eb="17">
      <t>テイカク</t>
    </rPh>
    <rPh sb="17" eb="19">
      <t>ヨウリョウ</t>
    </rPh>
    <phoneticPr fontId="116"/>
  </si>
  <si>
    <t>[%]</t>
    <phoneticPr fontId="116"/>
  </si>
  <si>
    <t>３．直流発電機</t>
    <rPh sb="2" eb="4">
      <t>チョクリュウ</t>
    </rPh>
    <rPh sb="4" eb="7">
      <t>ハツデンキ</t>
    </rPh>
    <phoneticPr fontId="116"/>
  </si>
  <si>
    <t>直流発電装置</t>
    <rPh sb="0" eb="2">
      <t>チョクリュウ</t>
    </rPh>
    <rPh sb="2" eb="4">
      <t>ハツデン</t>
    </rPh>
    <rPh sb="4" eb="6">
      <t>ソウチ</t>
    </rPh>
    <phoneticPr fontId="116"/>
  </si>
  <si>
    <t>直流最大出力</t>
    <rPh sb="0" eb="2">
      <t>チョクリュウ</t>
    </rPh>
    <rPh sb="2" eb="6">
      <t>サイダイシュツリョク</t>
    </rPh>
    <phoneticPr fontId="116"/>
  </si>
  <si>
    <t>[kW]</t>
    <phoneticPr fontId="116"/>
  </si>
  <si>
    <t>最高使用電圧</t>
    <rPh sb="0" eb="2">
      <t>サイコウ</t>
    </rPh>
    <rPh sb="2" eb="4">
      <t>シヨウ</t>
    </rPh>
    <rPh sb="4" eb="6">
      <t>デンアツ</t>
    </rPh>
    <phoneticPr fontId="116"/>
  </si>
  <si>
    <t>[V]</t>
    <phoneticPr fontId="116"/>
  </si>
  <si>
    <t>その他特記事項</t>
    <rPh sb="2" eb="3">
      <t>タ</t>
    </rPh>
    <rPh sb="3" eb="7">
      <t>トッキジコウ</t>
    </rPh>
    <phoneticPr fontId="116"/>
  </si>
  <si>
    <t>逆変換装置（インバータ）</t>
    <rPh sb="0" eb="5">
      <t>ギャクヘンカンソウチ</t>
    </rPh>
    <phoneticPr fontId="116"/>
  </si>
  <si>
    <t>電気方式</t>
    <rPh sb="0" eb="4">
      <t>デンキホウシキ</t>
    </rPh>
    <phoneticPr fontId="116"/>
  </si>
  <si>
    <t>定格電圧</t>
    <rPh sb="0" eb="2">
      <t>テイカク</t>
    </rPh>
    <rPh sb="2" eb="4">
      <t>デンアツ</t>
    </rPh>
    <phoneticPr fontId="116"/>
  </si>
  <si>
    <t>定格出力</t>
    <rPh sb="0" eb="4">
      <t>テイカクシュツリョク</t>
    </rPh>
    <phoneticPr fontId="116"/>
  </si>
  <si>
    <t>力率（定格）</t>
    <rPh sb="0" eb="2">
      <t>リキリツ</t>
    </rPh>
    <rPh sb="3" eb="5">
      <t>テイカク</t>
    </rPh>
    <phoneticPr fontId="116"/>
  </si>
  <si>
    <t>力率（運転可能範囲）</t>
    <phoneticPr fontId="116"/>
  </si>
  <si>
    <t>遅れ</t>
    <rPh sb="0" eb="1">
      <t>オク</t>
    </rPh>
    <phoneticPr fontId="116"/>
  </si>
  <si>
    <t>運転可能周波数</t>
    <rPh sb="0" eb="7">
      <t>ウンテンカノウシュウハスウ</t>
    </rPh>
    <phoneticPr fontId="116"/>
  </si>
  <si>
    <t>[Hz]～</t>
    <phoneticPr fontId="116"/>
  </si>
  <si>
    <t>[Hz]</t>
    <phoneticPr fontId="116"/>
  </si>
  <si>
    <t>連続運転可能周波数</t>
    <rPh sb="0" eb="9">
      <t>レンゾクウンテンカノウシュウハスウ</t>
    </rPh>
    <phoneticPr fontId="116"/>
  </si>
  <si>
    <t>周波数低下時の運転継続時間</t>
    <rPh sb="0" eb="6">
      <t>シュウハスウテイカジ</t>
    </rPh>
    <rPh sb="7" eb="13">
      <t>ウンテンケイゾクジカン</t>
    </rPh>
    <phoneticPr fontId="116"/>
  </si>
  <si>
    <t>0.97pu時（50Hzエリア：48.5/60Hzエリア：58.2［Hz］）</t>
    <phoneticPr fontId="116"/>
  </si>
  <si>
    <t>[分]</t>
    <rPh sb="1" eb="2">
      <t>フン</t>
    </rPh>
    <phoneticPr fontId="116"/>
  </si>
  <si>
    <t>0.96pu時（50Hzエリア：48.0/60Hzエリア：57.6［Hz］）</t>
    <phoneticPr fontId="116"/>
  </si>
  <si>
    <t>並列時許容周波数（上限）</t>
    <rPh sb="0" eb="3">
      <t>ヘイレツジ</t>
    </rPh>
    <rPh sb="3" eb="8">
      <t>キョヨウシュウハスウ</t>
    </rPh>
    <rPh sb="9" eb="11">
      <t>ジョウゲン</t>
    </rPh>
    <phoneticPr fontId="116"/>
  </si>
  <si>
    <t>自動電圧調整装置（AVR）の有無</t>
    <rPh sb="0" eb="8">
      <t>ジドウデンアツチョウセイソウチ</t>
    </rPh>
    <rPh sb="14" eb="16">
      <t>ウム</t>
    </rPh>
    <phoneticPr fontId="116"/>
  </si>
  <si>
    <t>自動電圧調整装置（AVR）の定数（整定値）</t>
    <rPh sb="0" eb="8">
      <t>ジドウデンアツチョウセイソウチ</t>
    </rPh>
    <rPh sb="14" eb="16">
      <t>テイスウ</t>
    </rPh>
    <rPh sb="17" eb="20">
      <t>セイテイチ</t>
    </rPh>
    <phoneticPr fontId="116"/>
  </si>
  <si>
    <t>有の場合　整定値：</t>
    <rPh sb="0" eb="1">
      <t>アリ</t>
    </rPh>
    <rPh sb="2" eb="4">
      <t>バアイ</t>
    </rPh>
    <rPh sb="5" eb="7">
      <t>セイテイチ</t>
    </rPh>
    <phoneticPr fontId="116"/>
  </si>
  <si>
    <t>（整定可能範囲：</t>
    <phoneticPr fontId="116"/>
  </si>
  <si>
    <t>[V]、</t>
    <phoneticPr fontId="116"/>
  </si>
  <si>
    <t>[V]刻み）</t>
    <rPh sb="3" eb="4">
      <t>キザ</t>
    </rPh>
    <phoneticPr fontId="116"/>
  </si>
  <si>
    <t>主回路方式</t>
    <rPh sb="0" eb="5">
      <t>シュカイロホウシキ</t>
    </rPh>
    <phoneticPr fontId="116"/>
  </si>
  <si>
    <t>出力制御方式</t>
    <rPh sb="0" eb="4">
      <t>シュツリョクセイギョ</t>
    </rPh>
    <rPh sb="4" eb="6">
      <t>ホウシキ</t>
    </rPh>
    <phoneticPr fontId="116"/>
  </si>
  <si>
    <t>絶縁変圧器</t>
    <rPh sb="0" eb="5">
      <t>ゼツエンヘンアツキ</t>
    </rPh>
    <phoneticPr fontId="116"/>
  </si>
  <si>
    <t>（直流分検出レベル</t>
    <rPh sb="0" eb="2">
      <t>チョクリュウ</t>
    </rPh>
    <rPh sb="2" eb="3">
      <t>ブン</t>
    </rPh>
    <rPh sb="3" eb="4">
      <t>ケン</t>
    </rPh>
    <rPh sb="4" eb="6">
      <t>ケンシュツ</t>
    </rPh>
    <phoneticPr fontId="116"/>
  </si>
  <si>
    <t>[A]）</t>
    <phoneticPr fontId="116"/>
  </si>
  <si>
    <t>通電電流制限値・遮断時間</t>
    <rPh sb="0" eb="4">
      <t>ツウデンデンリュウ</t>
    </rPh>
    <rPh sb="4" eb="7">
      <t>セイゲンチ</t>
    </rPh>
    <rPh sb="8" eb="12">
      <t>シャダンジカン</t>
    </rPh>
    <phoneticPr fontId="116"/>
  </si>
  <si>
    <t>[%]・</t>
    <phoneticPr fontId="116"/>
  </si>
  <si>
    <t>[ms]</t>
    <phoneticPr fontId="116"/>
  </si>
  <si>
    <t>ＦＲＴ要件適用の有無</t>
    <rPh sb="3" eb="5">
      <t>ヨウケン</t>
    </rPh>
    <rPh sb="5" eb="7">
      <t>テキヨウ</t>
    </rPh>
    <rPh sb="8" eb="10">
      <t>ウム</t>
    </rPh>
    <phoneticPr fontId="116"/>
  </si>
  <si>
    <t>（測定データ）</t>
    <rPh sb="1" eb="3">
      <t>ソクテイ</t>
    </rPh>
    <phoneticPr fontId="116"/>
  </si>
  <si>
    <t>高周波</t>
    <rPh sb="0" eb="3">
      <t>コウシュウハ</t>
    </rPh>
    <phoneticPr fontId="116"/>
  </si>
  <si>
    <t>（電波障害，伝導障害）対策</t>
    <rPh sb="0" eb="4">
      <t>デンパショウガイ</t>
    </rPh>
    <rPh sb="5" eb="7">
      <t>デンドウ</t>
    </rPh>
    <rPh sb="7" eb="9">
      <t>ショウガイ</t>
    </rPh>
    <rPh sb="10" eb="12">
      <t>タイサク</t>
    </rPh>
    <phoneticPr fontId="116"/>
  </si>
  <si>
    <t>高調波電流歪率</t>
    <phoneticPr fontId="116"/>
  </si>
  <si>
    <t>総合</t>
    <rPh sb="0" eb="2">
      <t>ソウゴウ</t>
    </rPh>
    <phoneticPr fontId="116"/>
  </si>
  <si>
    <t>[%]以下</t>
    <rPh sb="3" eb="5">
      <t>イカ</t>
    </rPh>
    <phoneticPr fontId="116"/>
  </si>
  <si>
    <t>各次最大</t>
    <rPh sb="0" eb="1">
      <t>カク</t>
    </rPh>
    <rPh sb="1" eb="2">
      <t>ツギ</t>
    </rPh>
    <rPh sb="2" eb="4">
      <t>サイダイ</t>
    </rPh>
    <phoneticPr fontId="116"/>
  </si>
  <si>
    <t>第</t>
    <rPh sb="0" eb="1">
      <t>ダイ</t>
    </rPh>
    <phoneticPr fontId="116"/>
  </si>
  <si>
    <t>次</t>
    <rPh sb="0" eb="1">
      <t>ジ</t>
    </rPh>
    <phoneticPr fontId="116"/>
  </si>
  <si>
    <t>その他</t>
    <rPh sb="2" eb="3">
      <t>タ</t>
    </rPh>
    <phoneticPr fontId="116"/>
  </si>
  <si>
    <t>【留意事項】</t>
    <rPh sb="1" eb="3">
      <t>リュウイ</t>
    </rPh>
    <rPh sb="3" eb="5">
      <t>ジコウ</t>
    </rPh>
    <phoneticPr fontId="120"/>
  </si>
  <si>
    <t>○異なる仕様の発電機がある場合は、本様式を複写し、仕様毎にご記載ください。</t>
    <rPh sb="1" eb="2">
      <t>コト</t>
    </rPh>
    <rPh sb="4" eb="6">
      <t>シヨウ</t>
    </rPh>
    <rPh sb="25" eb="27">
      <t>シヨウ</t>
    </rPh>
    <rPh sb="30" eb="32">
      <t>キサイ</t>
    </rPh>
    <phoneticPr fontId="120"/>
  </si>
  <si>
    <t>○異なる種別の電源を併設し連系する場合は、電源種毎に該当する様式３を作成し、ご提出ください。</t>
    <phoneticPr fontId="116"/>
  </si>
  <si>
    <t>○系統安定度の検討などで、さらに詳細な資料を確認させていただく場合があります。</t>
    <rPh sb="1" eb="3">
      <t>ケイトウ</t>
    </rPh>
    <rPh sb="3" eb="6">
      <t>アンテイド</t>
    </rPh>
    <rPh sb="7" eb="9">
      <t>ケントウ</t>
    </rPh>
    <phoneticPr fontId="120"/>
  </si>
  <si>
    <t>様式３の３</t>
    <rPh sb="0" eb="2">
      <t>ヨウシキ</t>
    </rPh>
    <phoneticPr fontId="116"/>
  </si>
  <si>
    <t>保護リレー等</t>
    <rPh sb="0" eb="2">
      <t>ホゴ</t>
    </rPh>
    <rPh sb="5" eb="6">
      <t>トウ</t>
    </rPh>
    <phoneticPr fontId="116"/>
  </si>
  <si>
    <t>連系用遮断器
その他機器</t>
    <rPh sb="0" eb="6">
      <t>レンケイヨウシャダンキ</t>
    </rPh>
    <phoneticPr fontId="116"/>
  </si>
  <si>
    <t>機器名称</t>
    <rPh sb="0" eb="4">
      <t>キキメイショウ</t>
    </rPh>
    <phoneticPr fontId="116"/>
  </si>
  <si>
    <t>系</t>
    <rPh sb="0" eb="1">
      <t>ケイ</t>
    </rPh>
    <phoneticPr fontId="116"/>
  </si>
  <si>
    <t>型式</t>
    <rPh sb="0" eb="2">
      <t>カタシキ</t>
    </rPh>
    <phoneticPr fontId="116"/>
  </si>
  <si>
    <t>定格容量</t>
    <rPh sb="0" eb="4">
      <t>テイカクヨウリョウ</t>
    </rPh>
    <phoneticPr fontId="116"/>
  </si>
  <si>
    <t>遮断容量</t>
    <rPh sb="0" eb="2">
      <t>シャダン</t>
    </rPh>
    <rPh sb="2" eb="4">
      <t>ヨウリョウ</t>
    </rPh>
    <phoneticPr fontId="116"/>
  </si>
  <si>
    <t>備考</t>
  </si>
  <si>
    <t>遮断器</t>
    <rPh sb="0" eb="2">
      <t>シャダン</t>
    </rPh>
    <phoneticPr fontId="116"/>
  </si>
  <si>
    <t>負担：</t>
    <rPh sb="0" eb="2">
      <t>フタン</t>
    </rPh>
    <phoneticPr fontId="116"/>
  </si>
  <si>
    <t>過電流強度</t>
    <rPh sb="0" eb="3">
      <t>カデンリュウ</t>
    </rPh>
    <rPh sb="3" eb="5">
      <t>キョウド</t>
    </rPh>
    <phoneticPr fontId="116"/>
  </si>
  <si>
    <t>過電流定数</t>
    <rPh sb="0" eb="3">
      <t>カデンリュウ</t>
    </rPh>
    <rPh sb="3" eb="5">
      <t>ジョウスウ</t>
    </rPh>
    <phoneticPr fontId="116"/>
  </si>
  <si>
    <t>機械的耐電流</t>
    <rPh sb="0" eb="3">
      <t>キカイテキ</t>
    </rPh>
    <rPh sb="3" eb="6">
      <t>タイデンリュウ</t>
    </rPh>
    <phoneticPr fontId="116"/>
  </si>
  <si>
    <t>保護リレー諸元</t>
    <rPh sb="0" eb="2">
      <t>ホゴ</t>
    </rPh>
    <rPh sb="5" eb="7">
      <t>ショゲン</t>
    </rPh>
    <phoneticPr fontId="116"/>
  </si>
  <si>
    <t>記号</t>
    <rPh sb="0" eb="2">
      <t>キゴウ</t>
    </rPh>
    <phoneticPr fontId="116"/>
  </si>
  <si>
    <t>リレー名称</t>
    <rPh sb="3" eb="5">
      <t>メイショウ</t>
    </rPh>
    <phoneticPr fontId="116"/>
  </si>
  <si>
    <t>相数</t>
    <rPh sb="0" eb="2">
      <t>ソウスウ</t>
    </rPh>
    <phoneticPr fontId="116"/>
  </si>
  <si>
    <t>整定範囲</t>
    <rPh sb="0" eb="4">
      <t>セイテイハンイ</t>
    </rPh>
    <phoneticPr fontId="116"/>
  </si>
  <si>
    <t>過電流</t>
    <rPh sb="0" eb="3">
      <t>カデンリュウ</t>
    </rPh>
    <phoneticPr fontId="116"/>
  </si>
  <si>
    <t>主</t>
    <rPh sb="0" eb="1">
      <t>シュ</t>
    </rPh>
    <phoneticPr fontId="116"/>
  </si>
  <si>
    <t>電流：</t>
    <rPh sb="0" eb="2">
      <t>デンリュウ</t>
    </rPh>
    <phoneticPr fontId="116"/>
  </si>
  <si>
    <t>瞬時：</t>
    <rPh sb="0" eb="2">
      <t>シュンジ</t>
    </rPh>
    <phoneticPr fontId="116"/>
  </si>
  <si>
    <t>時限：</t>
    <rPh sb="0" eb="2">
      <t>ジゲン</t>
    </rPh>
    <phoneticPr fontId="116"/>
  </si>
  <si>
    <t>ＤＧＲ</t>
  </si>
  <si>
    <t>地絡方向</t>
    <rPh sb="0" eb="4">
      <t>チラクホウコウ</t>
    </rPh>
    <phoneticPr fontId="116"/>
  </si>
  <si>
    <t>電圧：</t>
    <rPh sb="0" eb="2">
      <t>デンアツ</t>
    </rPh>
    <phoneticPr fontId="116"/>
  </si>
  <si>
    <t>（６７ＧＲ）</t>
  </si>
  <si>
    <t>地絡過電圧</t>
    <rPh sb="0" eb="2">
      <t>チラク</t>
    </rPh>
    <rPh sb="2" eb="5">
      <t>カデンアツ</t>
    </rPh>
    <phoneticPr fontId="116"/>
  </si>
  <si>
    <t>（６４Ｒ）</t>
  </si>
  <si>
    <t>備考：</t>
    <rPh sb="0" eb="2">
      <t>ビコウ</t>
    </rPh>
    <phoneticPr fontId="116"/>
  </si>
  <si>
    <t>方向短絡</t>
    <rPh sb="0" eb="4">
      <t>ホウコウタンラク</t>
    </rPh>
    <phoneticPr fontId="116"/>
  </si>
  <si>
    <t>（６７Ｓ）</t>
  </si>
  <si>
    <t>過電圧</t>
    <rPh sb="0" eb="3">
      <t>カデンアツ</t>
    </rPh>
    <phoneticPr fontId="116"/>
  </si>
  <si>
    <t>（５９Ｒ）</t>
  </si>
  <si>
    <t>不足電圧</t>
    <rPh sb="0" eb="4">
      <t>フソクデンアツ</t>
    </rPh>
    <phoneticPr fontId="116"/>
  </si>
  <si>
    <t>（２７Ｒ）</t>
  </si>
  <si>
    <t>ＯＦＲ</t>
  </si>
  <si>
    <t>周波数上昇</t>
    <rPh sb="0" eb="5">
      <t>シュウハスウジョウショウ</t>
    </rPh>
    <phoneticPr fontId="116"/>
  </si>
  <si>
    <t>周波数：</t>
    <rPh sb="0" eb="3">
      <t>シュウハスウ</t>
    </rPh>
    <phoneticPr fontId="116"/>
  </si>
  <si>
    <t>（９５Ｈ）</t>
  </si>
  <si>
    <t>周波数低下</t>
    <rPh sb="0" eb="5">
      <t>シュウハスウテイカ</t>
    </rPh>
    <phoneticPr fontId="116"/>
  </si>
  <si>
    <t>ＵＦＲ</t>
  </si>
  <si>
    <t>（９５Ｌ）</t>
  </si>
  <si>
    <t>逆電力</t>
    <rPh sb="0" eb="1">
      <t>ギャク</t>
    </rPh>
    <rPh sb="1" eb="3">
      <t>デンリョク</t>
    </rPh>
    <phoneticPr fontId="116"/>
  </si>
  <si>
    <t>電力：</t>
    <rPh sb="0" eb="2">
      <t>デンリョク</t>
    </rPh>
    <phoneticPr fontId="116"/>
  </si>
  <si>
    <t>ＲＰＲ</t>
  </si>
  <si>
    <t>（６７Ｐ）</t>
  </si>
  <si>
    <t>不足電力</t>
    <rPh sb="0" eb="4">
      <t>フソクデンリョク</t>
    </rPh>
    <phoneticPr fontId="116"/>
  </si>
  <si>
    <t>ＵＰＲ</t>
  </si>
  <si>
    <t>（９１Ｌ）</t>
  </si>
  <si>
    <t>単独運転検出要素</t>
    <rPh sb="0" eb="2">
      <t>タンドク</t>
    </rPh>
    <rPh sb="2" eb="4">
      <t>ウンテン</t>
    </rPh>
    <rPh sb="4" eb="6">
      <t>ケンシュツ</t>
    </rPh>
    <rPh sb="6" eb="8">
      <t>ヨウソ</t>
    </rPh>
    <phoneticPr fontId="12"/>
  </si>
  <si>
    <t>整定値：</t>
    <rPh sb="0" eb="3">
      <t>セイテイチ</t>
    </rPh>
    <phoneticPr fontId="116"/>
  </si>
  <si>
    <t>）</t>
    <phoneticPr fontId="116"/>
  </si>
  <si>
    <t>※逆潮流なしの場合</t>
    <rPh sb="1" eb="4">
      <t>ギャクチョウリュウ</t>
    </rPh>
    <rPh sb="7" eb="9">
      <t>バアイ</t>
    </rPh>
    <phoneticPr fontId="116"/>
  </si>
  <si>
    <t>電圧</t>
    <rPh sb="0" eb="2">
      <t>デンアツ</t>
    </rPh>
    <phoneticPr fontId="116"/>
  </si>
  <si>
    <t>周波数差</t>
  </si>
  <si>
    <t>位相差</t>
    <rPh sb="0" eb="2">
      <t>イソウ</t>
    </rPh>
    <rPh sb="2" eb="3">
      <t>サ</t>
    </rPh>
    <phoneticPr fontId="116"/>
  </si>
  <si>
    <t>度、</t>
    <rPh sb="0" eb="1">
      <t>ド</t>
    </rPh>
    <phoneticPr fontId="116"/>
  </si>
  <si>
    <t>様式３の５</t>
    <rPh sb="0" eb="2">
      <t>ヨウシキ</t>
    </rPh>
    <phoneticPr fontId="116"/>
  </si>
  <si>
    <t>発電設備仕様（逆変換装置）</t>
    <rPh sb="7" eb="12">
      <t>ギャクヘンカンソウチ</t>
    </rPh>
    <phoneticPr fontId="116"/>
  </si>
  <si>
    <t>号発電機</t>
    <phoneticPr fontId="116"/>
  </si>
  <si>
    <t>（１）原動機の種類（風力、太陽光など）</t>
    <rPh sb="10" eb="12">
      <t>フウリョク</t>
    </rPh>
    <rPh sb="13" eb="16">
      <t>タイヨウコウ</t>
    </rPh>
    <phoneticPr fontId="116"/>
  </si>
  <si>
    <t>（２）台数（逆変換装置またはＰＣＳの台数）</t>
    <rPh sb="3" eb="5">
      <t>ダイスウ</t>
    </rPh>
    <rPh sb="6" eb="11">
      <t>ギャクヘンカンソウチ</t>
    </rPh>
    <rPh sb="18" eb="20">
      <t>ダイスウ</t>
    </rPh>
    <phoneticPr fontId="116"/>
  </si>
  <si>
    <t>２．逆変換装置</t>
    <rPh sb="2" eb="7">
      <t>ギャクヘンカンソウチ</t>
    </rPh>
    <phoneticPr fontId="116"/>
  </si>
  <si>
    <t>（１）メーカ･型式</t>
    <rPh sb="7" eb="9">
      <t>カタシキ</t>
    </rPh>
    <phoneticPr fontId="120"/>
  </si>
  <si>
    <t>【ﾒｰｶ】</t>
    <phoneticPr fontId="116"/>
  </si>
  <si>
    <t>【型式】</t>
    <rPh sb="1" eb="3">
      <t>カタシキ</t>
    </rPh>
    <phoneticPr fontId="116"/>
  </si>
  <si>
    <t>（２）電気方式</t>
    <rPh sb="3" eb="5">
      <t>デンキ</t>
    </rPh>
    <rPh sb="5" eb="7">
      <t>ホウシキ</t>
    </rPh>
    <phoneticPr fontId="120"/>
  </si>
  <si>
    <t>（３）定格容量</t>
    <rPh sb="3" eb="5">
      <t>テイカク</t>
    </rPh>
    <rPh sb="5" eb="6">
      <t>カタチ</t>
    </rPh>
    <rPh sb="6" eb="7">
      <t>リョウ</t>
    </rPh>
    <phoneticPr fontId="120"/>
  </si>
  <si>
    <t>（４）定格出力</t>
    <rPh sb="3" eb="5">
      <t>テイカク</t>
    </rPh>
    <rPh sb="5" eb="7">
      <t>シュツリョク</t>
    </rPh>
    <phoneticPr fontId="120"/>
  </si>
  <si>
    <t>（５）出力変化範囲</t>
    <rPh sb="3" eb="5">
      <t>シュツリョク</t>
    </rPh>
    <rPh sb="5" eb="7">
      <t>ヘンカ</t>
    </rPh>
    <rPh sb="7" eb="9">
      <t>ハンイ</t>
    </rPh>
    <phoneticPr fontId="120"/>
  </si>
  <si>
    <t>[kW]～</t>
    <phoneticPr fontId="116"/>
  </si>
  <si>
    <t>（６）定格電圧</t>
    <rPh sb="3" eb="5">
      <t>テイカク</t>
    </rPh>
    <rPh sb="5" eb="7">
      <t>デンアツ</t>
    </rPh>
    <phoneticPr fontId="120"/>
  </si>
  <si>
    <t>（７）力率（定格）</t>
    <rPh sb="3" eb="4">
      <t>リキ</t>
    </rPh>
    <rPh sb="4" eb="5">
      <t>リツ</t>
    </rPh>
    <rPh sb="6" eb="8">
      <t>テイカク</t>
    </rPh>
    <phoneticPr fontId="120"/>
  </si>
  <si>
    <t>（８）力率（運転可能範囲）</t>
    <rPh sb="3" eb="4">
      <t>リキ</t>
    </rPh>
    <rPh sb="4" eb="5">
      <t>リツ</t>
    </rPh>
    <rPh sb="6" eb="8">
      <t>ウンテン</t>
    </rPh>
    <rPh sb="8" eb="10">
      <t>カノウ</t>
    </rPh>
    <rPh sb="10" eb="12">
      <t>ハンイ</t>
    </rPh>
    <phoneticPr fontId="120"/>
  </si>
  <si>
    <t>[%]～ 進み</t>
    <phoneticPr fontId="116"/>
  </si>
  <si>
    <t>（９）定格周波数</t>
    <rPh sb="3" eb="5">
      <t>テイカク</t>
    </rPh>
    <rPh sb="5" eb="8">
      <t>シュウハスウ</t>
    </rPh>
    <phoneticPr fontId="120"/>
  </si>
  <si>
    <t>（10）連続運転可能周波数</t>
    <rPh sb="4" eb="6">
      <t>レンゾク</t>
    </rPh>
    <rPh sb="6" eb="8">
      <t>ウンテン</t>
    </rPh>
    <rPh sb="8" eb="10">
      <t>カノウ</t>
    </rPh>
    <rPh sb="10" eb="13">
      <t>シュウハスウ</t>
    </rPh>
    <phoneticPr fontId="120"/>
  </si>
  <si>
    <r>
      <t>運転可能周波数</t>
    </r>
    <r>
      <rPr>
        <vertAlign val="superscript"/>
        <sz val="10"/>
        <color theme="1"/>
        <rFont val="ＭＳ 明朝"/>
        <family val="1"/>
        <charset val="128"/>
      </rPr>
      <t>※1</t>
    </r>
    <phoneticPr fontId="116"/>
  </si>
  <si>
    <r>
      <t>（11）周波数低下時の運転継続時間</t>
    </r>
    <r>
      <rPr>
        <vertAlign val="superscript"/>
        <sz val="10"/>
        <rFont val="ＭＳ 明朝"/>
        <family val="1"/>
        <charset val="128"/>
      </rPr>
      <t>※1</t>
    </r>
    <phoneticPr fontId="116"/>
  </si>
  <si>
    <t>0.97pu時（50Hzエリア：48.5/60Hzエリア：58.2［Hz］）</t>
    <rPh sb="6" eb="7">
      <t>ジ</t>
    </rPh>
    <phoneticPr fontId="120"/>
  </si>
  <si>
    <t>0.96pu時（50Hzエリア：48.0/60Hzエリア：57.6［Hz］）</t>
    <rPh sb="6" eb="7">
      <t>ジ</t>
    </rPh>
    <phoneticPr fontId="120"/>
  </si>
  <si>
    <t>（12）並列時許容周波数（上限）</t>
    <phoneticPr fontId="116"/>
  </si>
  <si>
    <t>設定可能範囲</t>
    <rPh sb="0" eb="2">
      <t>セッテイ</t>
    </rPh>
    <rPh sb="2" eb="4">
      <t>カノウ</t>
    </rPh>
    <rPh sb="4" eb="6">
      <t>ハンイ</t>
    </rPh>
    <phoneticPr fontId="120"/>
  </si>
  <si>
    <t>設定値（50Hzエリア：50.1/60Hzエリア：60.1［Hz］）</t>
    <rPh sb="0" eb="3">
      <t>セッテイチ</t>
    </rPh>
    <phoneticPr fontId="116"/>
  </si>
  <si>
    <t>（13）電圧調整機能</t>
    <rPh sb="4" eb="10">
      <t>デンアツチョウセイキノウ</t>
    </rPh>
    <phoneticPr fontId="116"/>
  </si>
  <si>
    <t>（14）自動同期検定機能（自励式の場合）</t>
    <phoneticPr fontId="116"/>
  </si>
  <si>
    <t>（15）系統並解列箇所</t>
    <phoneticPr fontId="116"/>
  </si>
  <si>
    <t>（16）通電電流制限値・遮断時間</t>
    <rPh sb="12" eb="16">
      <t>シャダンジカン</t>
    </rPh>
    <phoneticPr fontId="116"/>
  </si>
  <si>
    <t>（17）主回路方式</t>
    <phoneticPr fontId="116"/>
  </si>
  <si>
    <t>（18）出力制御方式</t>
    <phoneticPr fontId="116"/>
  </si>
  <si>
    <t>（19）事故時運転継続（ＦＲＴ）要件適用の有無</t>
    <phoneticPr fontId="116"/>
  </si>
  <si>
    <t>（20）高調波電流歪率</t>
    <phoneticPr fontId="116"/>
  </si>
  <si>
    <t>[%]</t>
    <phoneticPr fontId="116"/>
  </si>
  <si>
    <t>（21）発電機の出力特性（風力の場合）</t>
    <phoneticPr fontId="116"/>
  </si>
  <si>
    <t>（22）出力変動対策の方法（風力の場合）</t>
    <phoneticPr fontId="116"/>
  </si>
  <si>
    <r>
      <t>（23）蓄電池設置（出力変動対策）の有無（風力の場合）</t>
    </r>
    <r>
      <rPr>
        <vertAlign val="superscript"/>
        <sz val="10"/>
        <rFont val="ＭＳ 明朝"/>
        <family val="1"/>
        <charset val="128"/>
      </rPr>
      <t>※2</t>
    </r>
    <phoneticPr fontId="116"/>
  </si>
  <si>
    <t>（24）ウィンドファームコントローラーの有無（風力の場合）</t>
    <phoneticPr fontId="116"/>
  </si>
  <si>
    <t>（25）蓄電容量</t>
    <phoneticPr fontId="116"/>
  </si>
  <si>
    <t>出力</t>
    <phoneticPr fontId="116"/>
  </si>
  <si>
    <t>[kW]</t>
    <phoneticPr fontId="116"/>
  </si>
  <si>
    <t>時間</t>
    <phoneticPr fontId="116"/>
  </si>
  <si>
    <t>[h]</t>
    <phoneticPr fontId="116"/>
  </si>
  <si>
    <t>※１：逆変換装置を用いた発電設備等でFRT要件非適用の設備は記載不要</t>
    <phoneticPr fontId="116"/>
  </si>
  <si>
    <t>※２：「有」の場合、蓄電池設備仕様および蓄電池システムの諸元を算定するためのシミュレーションに使用した発電データ等の提出が必要となります。</t>
    <rPh sb="4" eb="5">
      <t>アリ</t>
    </rPh>
    <rPh sb="7" eb="9">
      <t>バアイ</t>
    </rPh>
    <rPh sb="10" eb="13">
      <t>チクデンチ</t>
    </rPh>
    <rPh sb="13" eb="15">
      <t>セツビ</t>
    </rPh>
    <rPh sb="15" eb="17">
      <t>シヨウ</t>
    </rPh>
    <rPh sb="20" eb="23">
      <t>チクデンチ</t>
    </rPh>
    <rPh sb="28" eb="30">
      <t>ショゲン</t>
    </rPh>
    <rPh sb="31" eb="33">
      <t>サンテイ</t>
    </rPh>
    <rPh sb="47" eb="49">
      <t>シヨウ</t>
    </rPh>
    <rPh sb="51" eb="53">
      <t>ハツデン</t>
    </rPh>
    <rPh sb="56" eb="57">
      <t>ナド</t>
    </rPh>
    <rPh sb="58" eb="60">
      <t>テイシュツ</t>
    </rPh>
    <rPh sb="61" eb="63">
      <t>ヒツヨウ</t>
    </rPh>
    <phoneticPr fontId="120"/>
  </si>
  <si>
    <t>　　　（任意様式）</t>
    <phoneticPr fontId="116"/>
  </si>
  <si>
    <t>【留意事項】</t>
    <rPh sb="1" eb="5">
      <t>リュウイジコウ</t>
    </rPh>
    <phoneticPr fontId="116"/>
  </si>
  <si>
    <t>○異なる仕様の逆変換装置がある場合は、本様式を複写し、仕様毎にご記載ください。</t>
    <rPh sb="1" eb="2">
      <t>コト</t>
    </rPh>
    <rPh sb="4" eb="6">
      <t>シヨウ</t>
    </rPh>
    <rPh sb="7" eb="8">
      <t>ギャク</t>
    </rPh>
    <rPh sb="8" eb="10">
      <t>ヘンカン</t>
    </rPh>
    <rPh sb="10" eb="12">
      <t>ソウチ</t>
    </rPh>
    <rPh sb="27" eb="29">
      <t>シヨウ</t>
    </rPh>
    <rPh sb="32" eb="34">
      <t>キサイ</t>
    </rPh>
    <phoneticPr fontId="120"/>
  </si>
  <si>
    <t>○異なる種別の電源を併設し連系する場合は、電源種毎に該当する様式３を作成し、ご提出ください。</t>
    <rPh sb="1" eb="2">
      <t>コト</t>
    </rPh>
    <rPh sb="4" eb="6">
      <t>シュベツ</t>
    </rPh>
    <rPh sb="7" eb="9">
      <t>デンゲン</t>
    </rPh>
    <rPh sb="10" eb="12">
      <t>ヘイセツ</t>
    </rPh>
    <rPh sb="13" eb="15">
      <t>レンケイ</t>
    </rPh>
    <rPh sb="17" eb="19">
      <t>バアイ</t>
    </rPh>
    <rPh sb="21" eb="24">
      <t>デンゲンシュ</t>
    </rPh>
    <rPh sb="24" eb="25">
      <t>ゴト</t>
    </rPh>
    <rPh sb="26" eb="28">
      <t>ガイトウ</t>
    </rPh>
    <rPh sb="30" eb="32">
      <t>ヨウシキ</t>
    </rPh>
    <rPh sb="34" eb="36">
      <t>サクセイ</t>
    </rPh>
    <rPh sb="39" eb="41">
      <t>テイシュツ</t>
    </rPh>
    <phoneticPr fontId="120"/>
  </si>
  <si>
    <t>○電圧変動の検討などで、さらに詳細な資料を確認させていただく場合があります。</t>
    <rPh sb="1" eb="3">
      <t>デンアツ</t>
    </rPh>
    <rPh sb="3" eb="5">
      <t>ヘンドウ</t>
    </rPh>
    <rPh sb="6" eb="8">
      <t>ケントウ</t>
    </rPh>
    <phoneticPr fontId="120"/>
  </si>
  <si>
    <t>様式４の１</t>
    <rPh sb="0" eb="2">
      <t>ヨウシキ</t>
    </rPh>
    <phoneticPr fontId="116"/>
  </si>
  <si>
    <t>負荷設備および受電設備</t>
    <rPh sb="0" eb="4">
      <t>フカセツビ</t>
    </rPh>
    <rPh sb="7" eb="11">
      <t>ジュデンセツビ</t>
    </rPh>
    <phoneticPr fontId="116"/>
  </si>
  <si>
    <t>１．負荷設備</t>
    <rPh sb="2" eb="4">
      <t>フカ</t>
    </rPh>
    <rPh sb="4" eb="6">
      <t>セツビ</t>
    </rPh>
    <phoneticPr fontId="116"/>
  </si>
  <si>
    <t>（１）合計容量</t>
    <rPh sb="3" eb="7">
      <t>ゴウケイヨウリョウ</t>
    </rPh>
    <phoneticPr fontId="120"/>
  </si>
  <si>
    <t>（２）総合負荷力率</t>
    <rPh sb="3" eb="5">
      <t>ソウゴウ</t>
    </rPh>
    <rPh sb="5" eb="7">
      <t>フカ</t>
    </rPh>
    <rPh sb="7" eb="9">
      <t>リキリツ</t>
    </rPh>
    <phoneticPr fontId="120"/>
  </si>
  <si>
    <t>[%]</t>
    <phoneticPr fontId="116"/>
  </si>
  <si>
    <t>２．受電用変圧器</t>
    <rPh sb="2" eb="4">
      <t>ジュデン</t>
    </rPh>
    <rPh sb="4" eb="5">
      <t>ヨウ</t>
    </rPh>
    <rPh sb="5" eb="8">
      <t>ヘンアツキ</t>
    </rPh>
    <phoneticPr fontId="116"/>
  </si>
  <si>
    <t>[kVA]</t>
    <phoneticPr fontId="116"/>
  </si>
  <si>
    <t>[kV]／</t>
    <phoneticPr fontId="116"/>
  </si>
  <si>
    <t>[V]</t>
    <phoneticPr fontId="116"/>
  </si>
  <si>
    <t>電圧調整範囲</t>
    <rPh sb="0" eb="2">
      <t>デンアツ</t>
    </rPh>
    <rPh sb="2" eb="4">
      <t>チョウセイ</t>
    </rPh>
    <rPh sb="4" eb="6">
      <t>ハンイ</t>
    </rPh>
    <phoneticPr fontId="116"/>
  </si>
  <si>
    <t>[kV]</t>
  </si>
  <si>
    <t>制御方式</t>
    <rPh sb="0" eb="4">
      <t>セイギョホウシキ</t>
    </rPh>
    <phoneticPr fontId="116"/>
  </si>
  <si>
    <t>（５）台数</t>
    <rPh sb="3" eb="5">
      <t>ダイスウ</t>
    </rPh>
    <phoneticPr fontId="116"/>
  </si>
  <si>
    <r>
      <t>３．調相設備</t>
    </r>
    <r>
      <rPr>
        <vertAlign val="superscript"/>
        <sz val="10"/>
        <rFont val="ＭＳ 明朝"/>
        <family val="1"/>
        <charset val="128"/>
      </rPr>
      <t>※１</t>
    </r>
    <rPh sb="2" eb="4">
      <t>チョウソウ</t>
    </rPh>
    <rPh sb="4" eb="6">
      <t>セツビ</t>
    </rPh>
    <phoneticPr fontId="116"/>
  </si>
  <si>
    <t>（１）種類</t>
    <rPh sb="3" eb="5">
      <t>シュルイ</t>
    </rPh>
    <phoneticPr fontId="116"/>
  </si>
  <si>
    <t>（２）電圧別容量</t>
    <rPh sb="3" eb="5">
      <t>デンアツ</t>
    </rPh>
    <rPh sb="5" eb="6">
      <t>ベツ</t>
    </rPh>
    <rPh sb="6" eb="8">
      <t>ヨウリョウ</t>
    </rPh>
    <phoneticPr fontId="116"/>
  </si>
  <si>
    <t>高圧</t>
    <rPh sb="0" eb="2">
      <t>コウアツ</t>
    </rPh>
    <phoneticPr fontId="116"/>
  </si>
  <si>
    <t>低圧</t>
    <rPh sb="0" eb="2">
      <t>テイアツ</t>
    </rPh>
    <phoneticPr fontId="116"/>
  </si>
  <si>
    <t>（３）合計容量</t>
    <rPh sb="3" eb="7">
      <t>ゴウケイヨウリョウ</t>
    </rPh>
    <phoneticPr fontId="116"/>
  </si>
  <si>
    <t>（４）自動力率制御装置の有無</t>
    <rPh sb="3" eb="5">
      <t>ジドウ</t>
    </rPh>
    <rPh sb="5" eb="7">
      <t>リキリツ</t>
    </rPh>
    <rPh sb="7" eb="9">
      <t>セイギョ</t>
    </rPh>
    <rPh sb="9" eb="11">
      <t>ソウチ</t>
    </rPh>
    <rPh sb="12" eb="14">
      <t>ウム</t>
    </rPh>
    <phoneticPr fontId="116"/>
  </si>
  <si>
    <t>※１：「総合負荷力率」に調相設備を含む場合は不要</t>
    <phoneticPr fontId="116"/>
  </si>
  <si>
    <t>　４．高調波発生機器</t>
    <rPh sb="3" eb="6">
      <t>コウチョウハ</t>
    </rPh>
    <rPh sb="6" eb="10">
      <t>ハッセイキキ</t>
    </rPh>
    <phoneticPr fontId="116"/>
  </si>
  <si>
    <t>（</t>
    <phoneticPr fontId="116"/>
  </si>
  <si>
    <t>）</t>
    <phoneticPr fontId="116"/>
  </si>
  <si>
    <t>※高調波発生機器を有する場合には、「高調波抑制対策技術指針（JEAG9702)」の高調波流出電流計算書を添付してください。</t>
  </si>
  <si>
    <t>　５．電圧フリッカ発生源</t>
    <rPh sb="3" eb="5">
      <t>デンアツ</t>
    </rPh>
    <rPh sb="9" eb="12">
      <t>ハッセイゲン</t>
    </rPh>
    <phoneticPr fontId="116"/>
  </si>
  <si>
    <t>（</t>
    <phoneticPr fontId="116"/>
  </si>
  <si>
    <t>電圧フリッカ対策</t>
    <rPh sb="0" eb="2">
      <t>デンアツ</t>
    </rPh>
    <rPh sb="6" eb="8">
      <t>タイサク</t>
    </rPh>
    <phoneticPr fontId="116"/>
  </si>
  <si>
    <t>対策設備の概要</t>
    <rPh sb="0" eb="4">
      <t>タイサクセツビ</t>
    </rPh>
    <rPh sb="5" eb="7">
      <t>ガイヨウ</t>
    </rPh>
    <phoneticPr fontId="116"/>
  </si>
  <si>
    <t>※電圧フリッカ対策有の場合は資料を添付してください。</t>
    <rPh sb="1" eb="3">
      <t>デンアツ</t>
    </rPh>
    <rPh sb="7" eb="10">
      <t>タイサクアリ</t>
    </rPh>
    <rPh sb="11" eb="13">
      <t>バアイ</t>
    </rPh>
    <rPh sb="14" eb="16">
      <t>シリョウ</t>
    </rPh>
    <rPh sb="17" eb="19">
      <t>テンプ</t>
    </rPh>
    <phoneticPr fontId="116"/>
  </si>
  <si>
    <t>６．特記事項</t>
    <rPh sb="2" eb="6">
      <t>トッキジコウ</t>
    </rPh>
    <phoneticPr fontId="116"/>
  </si>
  <si>
    <t>東京電力パワーグリッド株式会社</t>
    <phoneticPr fontId="2"/>
  </si>
  <si>
    <t>最寄りの電柱番号</t>
    <phoneticPr fontId="2"/>
  </si>
  <si>
    <t>希望する売電方法</t>
    <phoneticPr fontId="2"/>
  </si>
  <si>
    <t>既設アクセス設備の受電地点特定番号
(03から始まる22桁の番号)</t>
    <phoneticPr fontId="2"/>
  </si>
  <si>
    <t>蓄電池</t>
  </si>
  <si>
    <t>蓄電池</t>
    <rPh sb="0" eb="3">
      <t>チクデンチ</t>
    </rPh>
    <phoneticPr fontId="120"/>
  </si>
  <si>
    <t>特別措置の適用予定</t>
    <rPh sb="0" eb="2">
      <t>トクベツ</t>
    </rPh>
    <rPh sb="2" eb="4">
      <t>ソチ</t>
    </rPh>
    <rPh sb="5" eb="7">
      <t>テキヨウ</t>
    </rPh>
    <rPh sb="7" eb="9">
      <t>ヨテイ</t>
    </rPh>
    <phoneticPr fontId="2"/>
  </si>
  <si>
    <t>早期連系追加対策(充電制限)の適用希望</t>
    <rPh sb="0" eb="2">
      <t>ソウキ</t>
    </rPh>
    <rPh sb="2" eb="4">
      <t>レンケイ</t>
    </rPh>
    <rPh sb="4" eb="6">
      <t>ツイカ</t>
    </rPh>
    <rPh sb="6" eb="8">
      <t>タイサク</t>
    </rPh>
    <rPh sb="9" eb="11">
      <t>ジュウデン</t>
    </rPh>
    <rPh sb="11" eb="13">
      <t>セイゲン</t>
    </rPh>
    <rPh sb="15" eb="17">
      <t>テキヨウ</t>
    </rPh>
    <rPh sb="17" eb="19">
      <t>キボウ</t>
    </rPh>
    <phoneticPr fontId="2"/>
  </si>
  <si>
    <t>有（その他負荷「有」）</t>
    <phoneticPr fontId="2"/>
  </si>
  <si>
    <t>新設・増設する電源種別</t>
    <phoneticPr fontId="2"/>
  </si>
  <si>
    <t>既設の電源種別（既設電源がある場合）</t>
    <phoneticPr fontId="2"/>
  </si>
  <si>
    <t>特別措置の適用予定</t>
    <phoneticPr fontId="2"/>
  </si>
  <si>
    <t>早期連系追加対策(充電制限)の適用希望</t>
    <phoneticPr fontId="2"/>
  </si>
  <si>
    <t>備考</t>
    <phoneticPr fontId="2"/>
  </si>
  <si>
    <t>備考</t>
    <phoneticPr fontId="2"/>
  </si>
  <si>
    <t>有（その他負荷「無」）</t>
    <phoneticPr fontId="2"/>
  </si>
  <si>
    <t>無</t>
    <phoneticPr fontId="2"/>
  </si>
  <si>
    <t>希望する</t>
    <rPh sb="0" eb="2">
      <t>キボウ</t>
    </rPh>
    <phoneticPr fontId="2"/>
  </si>
  <si>
    <t>希望しない</t>
    <rPh sb="0" eb="2">
      <t>キボウ</t>
    </rPh>
    <phoneticPr fontId="2"/>
  </si>
  <si>
    <t>既設電源種別</t>
    <phoneticPr fontId="2"/>
  </si>
  <si>
    <t>既設電源種別</t>
    <phoneticPr fontId="2"/>
  </si>
  <si>
    <t>(1)変更前</t>
    <rPh sb="3" eb="5">
      <t>ヘンコウ</t>
    </rPh>
    <rPh sb="5" eb="6">
      <t>マエ</t>
    </rPh>
    <phoneticPr fontId="2"/>
  </si>
  <si>
    <t>[台]</t>
  </si>
  <si>
    <t>蓄電池</t>
    <rPh sb="0" eb="3">
      <t>チクデンチ</t>
    </rPh>
    <phoneticPr fontId="2"/>
  </si>
  <si>
    <t>通電電流制限値</t>
    <phoneticPr fontId="2"/>
  </si>
  <si>
    <t>kWh</t>
    <phoneticPr fontId="2"/>
  </si>
  <si>
    <t>kWh</t>
    <phoneticPr fontId="2"/>
  </si>
  <si>
    <t>kWh</t>
    <phoneticPr fontId="2"/>
  </si>
  <si>
    <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</si>
  <si>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t>-</t>
    <phoneticPr fontId="2"/>
  </si>
  <si>
    <t>PCSの出力制限有無を選択ください</t>
    <phoneticPr fontId="2"/>
  </si>
  <si>
    <t>+</t>
    <phoneticPr fontId="2"/>
  </si>
  <si>
    <t>出力制限をしている場合は出力制限後の数値を
記載ください→</t>
    <phoneticPr fontId="2"/>
  </si>
  <si>
    <t>下部のセット数の合計台数が自動転記されますので入力は不要です</t>
    <phoneticPr fontId="2"/>
  </si>
  <si>
    <t>メーカ</t>
    <phoneticPr fontId="2"/>
  </si>
  <si>
    <t>様式５の４と様式５の６にも記載する場合は、同一内容を記載ください</t>
    <phoneticPr fontId="2"/>
  </si>
  <si>
    <t>※放電側とは系統への売電電力のことを指し、様式3該当箇所に＋表記で自動転記されます</t>
    <phoneticPr fontId="2"/>
  </si>
  <si>
    <t>+</t>
    <phoneticPr fontId="2"/>
  </si>
  <si>
    <t>※充電側とは系統からの買電電力のことを指し、様式3該当箇所に－表記で自動転記されます</t>
    <phoneticPr fontId="2"/>
  </si>
  <si>
    <t>kVA</t>
    <phoneticPr fontId="2"/>
  </si>
  <si>
    <t>％</t>
    <phoneticPr fontId="2"/>
  </si>
  <si>
    <t>数値で入力される場合、　「遅れ」　「進み」が数値の前に自動入力されます</t>
    <phoneticPr fontId="2"/>
  </si>
  <si>
    <t>数値で入力される場合、　「遅れ」　「進み」が数値の前に自動入力されます</t>
    <phoneticPr fontId="2"/>
  </si>
  <si>
    <t>Hz</t>
    <phoneticPr fontId="2"/>
  </si>
  <si>
    <t>～</t>
    <phoneticPr fontId="2"/>
  </si>
  <si>
    <t>メーカーの仕様書を確認して記載ください</t>
    <phoneticPr fontId="2"/>
  </si>
  <si>
    <t>（50Hzエリア：48.5/60Hzエリア：58.2［Hz］）</t>
    <phoneticPr fontId="2"/>
  </si>
  <si>
    <t>周波数低下時の運転継続時間：0.96pu時</t>
    <phoneticPr fontId="2"/>
  </si>
  <si>
    <t>（50Hzエリア：48.0/60Hzエリア：57.6［Hz］）</t>
    <phoneticPr fontId="2"/>
  </si>
  <si>
    <t>自動電圧調整装置(AVR)「有」の場合は、「整定値、整定可能範囲、刻み」を記載ください</t>
    <phoneticPr fontId="2"/>
  </si>
  <si>
    <t>-</t>
    <phoneticPr fontId="2"/>
  </si>
  <si>
    <t>kWh</t>
    <phoneticPr fontId="2"/>
  </si>
  <si>
    <t>kwh</t>
    <phoneticPr fontId="2"/>
  </si>
  <si>
    <t>セット</t>
    <phoneticPr fontId="2"/>
  </si>
  <si>
    <t>+</t>
    <phoneticPr fontId="2"/>
  </si>
  <si>
    <t>kW</t>
    <phoneticPr fontId="2"/>
  </si>
  <si>
    <t>kW</t>
    <phoneticPr fontId="2"/>
  </si>
  <si>
    <t>下部のセット数の合計台数が自動転記されますので入力は不要です</t>
    <phoneticPr fontId="2"/>
  </si>
  <si>
    <t>様式５の４と様式５の６にも記載する場合は、同一内容を記載ください</t>
    <phoneticPr fontId="2"/>
  </si>
  <si>
    <t>様式５の４と様式５の６にも記載する場合は、同一内容を記載ください</t>
    <phoneticPr fontId="2"/>
  </si>
  <si>
    <t>単相2線式は定格出力合計が10kW以上の場合は、受付できない場合がございますのでご了承ください</t>
    <phoneticPr fontId="2"/>
  </si>
  <si>
    <t>※放電側とは系統への売電電力のことを指し、様式3該当箇所に＋表記で自動転記されます</t>
    <phoneticPr fontId="2"/>
  </si>
  <si>
    <t>※充電側とは系統からの買電電力のことを指し、様式3該当箇所に－表記で自動転記されます</t>
    <phoneticPr fontId="2"/>
  </si>
  <si>
    <t>％</t>
    <phoneticPr fontId="2"/>
  </si>
  <si>
    <t>～</t>
    <phoneticPr fontId="2"/>
  </si>
  <si>
    <t>%</t>
    <phoneticPr fontId="2"/>
  </si>
  <si>
    <t>Hz</t>
    <phoneticPr fontId="2"/>
  </si>
  <si>
    <t>メーカーの仕様書を確認して記載ください</t>
    <phoneticPr fontId="2"/>
  </si>
  <si>
    <t>（50Hzエリア：48.5/60Hzエリア：58.2［Hz］）</t>
    <phoneticPr fontId="2"/>
  </si>
  <si>
    <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</si>
  <si>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t>kwh</t>
    <phoneticPr fontId="2"/>
  </si>
  <si>
    <t>kW</t>
    <phoneticPr fontId="2"/>
  </si>
  <si>
    <t>メーカ</t>
    <phoneticPr fontId="2"/>
  </si>
  <si>
    <t>単相2線式は定格出力合計が10kW以上の場合は、受付できない場合がございますのでご了承ください</t>
    <phoneticPr fontId="2"/>
  </si>
  <si>
    <t>※充電側とは系統からの買電電力のことを指し、様式3該当箇所に－表記で自動転記されます</t>
    <phoneticPr fontId="2"/>
  </si>
  <si>
    <t>kVA</t>
    <phoneticPr fontId="2"/>
  </si>
  <si>
    <t>%</t>
    <phoneticPr fontId="2"/>
  </si>
  <si>
    <t>％</t>
    <phoneticPr fontId="2"/>
  </si>
  <si>
    <t>周波数低下時の運転継続時間：0.96pu時</t>
    <phoneticPr fontId="2"/>
  </si>
  <si>
    <t>（50Hzエリア：48.0/60Hzエリア：57.6［Hz］）</t>
    <phoneticPr fontId="2"/>
  </si>
  <si>
    <t>【セット数】</t>
    <phoneticPr fontId="2"/>
  </si>
  <si>
    <t>セット</t>
    <phoneticPr fontId="2"/>
  </si>
  <si>
    <t>設定可能範囲</t>
    <phoneticPr fontId="116"/>
  </si>
  <si>
    <t>並列時許容周波数（上限）設定可能範囲</t>
    <phoneticPr fontId="2"/>
  </si>
  <si>
    <t>設定値（50Hzエリア：50.1/60Hzエリア：60.1［Hz］）</t>
    <phoneticPr fontId="116"/>
  </si>
  <si>
    <t>並列時許容周波数（上限）
設定値（50Hzエリア：50.1/60Hzエリア：60.1［Hz］）</t>
    <phoneticPr fontId="2"/>
  </si>
  <si>
    <t>～</t>
    <phoneticPr fontId="2"/>
  </si>
  <si>
    <t>並列時許容周波数（上限）
設定値（50Hzエリア：50.1/60Hzエリア：60.1［Hz］）</t>
    <phoneticPr fontId="2"/>
  </si>
  <si>
    <t>蓄電池</t>
    <rPh sb="0" eb="3">
      <t>チクデンチ</t>
    </rPh>
    <phoneticPr fontId="2"/>
  </si>
  <si>
    <t>[kVA]</t>
    <phoneticPr fontId="116"/>
  </si>
  <si>
    <t>[kVA]</t>
    <phoneticPr fontId="2"/>
  </si>
  <si>
    <t>充電側</t>
    <phoneticPr fontId="2"/>
  </si>
  <si>
    <t xml:space="preserve">放電側 </t>
    <phoneticPr fontId="2"/>
  </si>
  <si>
    <t>刻み</t>
    <rPh sb="0" eb="1">
      <t>キザ</t>
    </rPh>
    <phoneticPr fontId="2"/>
  </si>
  <si>
    <t>変更可能範囲</t>
    <rPh sb="0" eb="2">
      <t>ヘンコウ</t>
    </rPh>
    <rPh sb="2" eb="4">
      <t>カノウ</t>
    </rPh>
    <rPh sb="4" eb="6">
      <t>ハンイ</t>
    </rPh>
    <phoneticPr fontId="2"/>
  </si>
  <si>
    <t>有の場合の整定値</t>
    <rPh sb="0" eb="1">
      <t>アリ</t>
    </rPh>
    <rPh sb="2" eb="4">
      <t>バアイ</t>
    </rPh>
    <rPh sb="5" eb="8">
      <t>セイテイチ</t>
    </rPh>
    <phoneticPr fontId="2"/>
  </si>
  <si>
    <t>V</t>
    <phoneticPr fontId="2"/>
  </si>
  <si>
    <t>kWh</t>
    <phoneticPr fontId="2"/>
  </si>
  <si>
    <t>[A]</t>
    <phoneticPr fontId="2"/>
  </si>
  <si>
    <t>PCS1台あたりの蓄電池容量</t>
    <phoneticPr fontId="2"/>
  </si>
  <si>
    <t>PCS台数</t>
    <phoneticPr fontId="2"/>
  </si>
  <si>
    <t>蓄電池合計容量</t>
    <phoneticPr fontId="2"/>
  </si>
  <si>
    <t>kWh</t>
    <phoneticPr fontId="2"/>
  </si>
  <si>
    <t>蓄電池総容量</t>
    <phoneticPr fontId="2"/>
  </si>
  <si>
    <t>様式１（８）連絡先</t>
    <phoneticPr fontId="2"/>
  </si>
  <si>
    <t>（１）－１　新設・増設の電源種別</t>
    <phoneticPr fontId="116"/>
  </si>
  <si>
    <t>様式２の３．（１）－１　新設・増設の電源種別</t>
    <phoneticPr fontId="2"/>
  </si>
  <si>
    <t>様式２の３．（２）－１　既設の電源種別（既設電源がある場合）</t>
    <rPh sb="0" eb="2">
      <t>ヨウシキ</t>
    </rPh>
    <phoneticPr fontId="2"/>
  </si>
  <si>
    <t>様式２の４．発電設備等の定格出力合計</t>
    <rPh sb="0" eb="2">
      <t>ヨウシキ</t>
    </rPh>
    <phoneticPr fontId="2"/>
  </si>
  <si>
    <t>様式２の４．発電設備等の定格出力合計</t>
    <phoneticPr fontId="2"/>
  </si>
  <si>
    <t>自由記述欄</t>
    <rPh sb="2" eb="4">
      <t>キジュツ</t>
    </rPh>
    <phoneticPr fontId="2"/>
  </si>
  <si>
    <t>(1)-2新設・増設する電源種別</t>
    <phoneticPr fontId="2"/>
  </si>
  <si>
    <t>様式２の３．（１）－２　新設・増設の電源種別</t>
    <phoneticPr fontId="2"/>
  </si>
  <si>
    <t>様式２の３．（１）－２　新設・増設の電源種別</t>
    <phoneticPr fontId="2"/>
  </si>
  <si>
    <t>(2)-1既設の電源種別
（既設電源がある場合）</t>
    <phoneticPr fontId="2"/>
  </si>
  <si>
    <t>(2)-2既設の電源種別
（既設電源がある場合）</t>
    <phoneticPr fontId="2"/>
  </si>
  <si>
    <t>様式２の３．（２）－２　既設の電源種別（既設電源がある場合）</t>
    <phoneticPr fontId="2"/>
  </si>
  <si>
    <t>様式２の３．（２）－２　既設の電源種別（既設電源がある場合）</t>
    <phoneticPr fontId="2"/>
  </si>
  <si>
    <t>様式３の２（直流発電設備）①、様式３の５（逆変換装置）①
※様式右上部分</t>
    <rPh sb="0" eb="2">
      <t>ヨウシキ</t>
    </rPh>
    <rPh sb="15" eb="17">
      <t>ヨウシキ</t>
    </rPh>
    <rPh sb="21" eb="26">
      <t>ギャクヘンカンソウチ</t>
    </rPh>
    <rPh sb="30" eb="32">
      <t>ヨウシキ</t>
    </rPh>
    <rPh sb="32" eb="34">
      <t>ミギウエ</t>
    </rPh>
    <rPh sb="34" eb="36">
      <t>ブブン</t>
    </rPh>
    <phoneticPr fontId="2"/>
  </si>
  <si>
    <t>様式３の２（直流発電設備）②、様式３の５（逆変換装置）②
※様式右上部分</t>
    <rPh sb="0" eb="2">
      <t>ヨウシキ</t>
    </rPh>
    <rPh sb="15" eb="17">
      <t>ヨウシキ</t>
    </rPh>
    <rPh sb="21" eb="26">
      <t>ギャクヘンカンソウチ</t>
    </rPh>
    <rPh sb="30" eb="32">
      <t>ヨウシキ</t>
    </rPh>
    <rPh sb="32" eb="34">
      <t>ミギウエ</t>
    </rPh>
    <rPh sb="34" eb="36">
      <t>ブブン</t>
    </rPh>
    <phoneticPr fontId="2"/>
  </si>
  <si>
    <t>様式３の２（直流発電設備）③、様式３の５（逆変換装置）③
※様式右上部分</t>
    <rPh sb="0" eb="2">
      <t>ヨウシキ</t>
    </rPh>
    <rPh sb="15" eb="17">
      <t>ヨウシキ</t>
    </rPh>
    <rPh sb="21" eb="26">
      <t>ギャクヘンカンソウチ</t>
    </rPh>
    <rPh sb="30" eb="32">
      <t>ヨウシキ</t>
    </rPh>
    <rPh sb="32" eb="34">
      <t>ミギウエ</t>
    </rPh>
    <rPh sb="34" eb="36">
      <t>ブブン</t>
    </rPh>
    <phoneticPr fontId="2"/>
  </si>
  <si>
    <t>様式１（１）発電設備等設置者名又は発電者の名称 （仮称可）</t>
    <rPh sb="0" eb="2">
      <t>ヨウシキ</t>
    </rPh>
    <phoneticPr fontId="2"/>
  </si>
  <si>
    <t>様式１（２）発電者の名称（仮称可）</t>
    <rPh sb="0" eb="2">
      <t>ヨウシキ</t>
    </rPh>
    <phoneticPr fontId="2"/>
  </si>
  <si>
    <t>自動電圧調整装置(AVR)「有」の場合は、「整定値、整定可能範囲、刻み」を記載ください</t>
    <phoneticPr fontId="2"/>
  </si>
  <si>
    <t>自動電圧調整装置(AVR)「有」の場合は、「整定値、整定可能範囲、刻み」を記載ください</t>
    <phoneticPr fontId="2"/>
  </si>
  <si>
    <t>番地等、省略せずに記載ください</t>
    <phoneticPr fontId="2"/>
  </si>
  <si>
    <t>✓</t>
    <phoneticPr fontId="2"/>
  </si>
  <si>
    <r>
      <t>（１）－２　新設・増設の電源種別</t>
    </r>
    <r>
      <rPr>
        <vertAlign val="superscript"/>
        <sz val="10"/>
        <color theme="1"/>
        <rFont val="ＭＳ 明朝"/>
        <family val="1"/>
        <charset val="128"/>
      </rPr>
      <t>※8</t>
    </r>
    <phoneticPr fontId="116"/>
  </si>
  <si>
    <r>
      <t>特別措置の適用予定</t>
    </r>
    <r>
      <rPr>
        <vertAlign val="superscript"/>
        <sz val="10"/>
        <color theme="1"/>
        <rFont val="ＭＳ 明朝"/>
        <family val="1"/>
        <charset val="128"/>
      </rPr>
      <t>※10</t>
    </r>
    <rPh sb="0" eb="4">
      <t>トクベツソチ</t>
    </rPh>
    <rPh sb="5" eb="7">
      <t>テキヨウ</t>
    </rPh>
    <rPh sb="7" eb="9">
      <t>ヨテイ</t>
    </rPh>
    <phoneticPr fontId="116"/>
  </si>
  <si>
    <r>
      <t>早期連系追加対策
(充電制限)の適用希望</t>
    </r>
    <r>
      <rPr>
        <vertAlign val="superscript"/>
        <sz val="10"/>
        <color theme="1"/>
        <rFont val="ＭＳ 明朝"/>
        <family val="1"/>
        <charset val="128"/>
      </rPr>
      <t>※11</t>
    </r>
    <rPh sb="0" eb="4">
      <t>ソウキレンケイ</t>
    </rPh>
    <rPh sb="4" eb="6">
      <t>ツイカ</t>
    </rPh>
    <rPh sb="6" eb="8">
      <t>タイサク</t>
    </rPh>
    <rPh sb="10" eb="14">
      <t>ジュウデンセイゲン</t>
    </rPh>
    <rPh sb="16" eb="20">
      <t>テキヨウキボウ</t>
    </rPh>
    <phoneticPr fontId="116"/>
  </si>
  <si>
    <r>
      <t>（２）－２　既設の電源種別（既設電源がある場合）</t>
    </r>
    <r>
      <rPr>
        <vertAlign val="superscript"/>
        <sz val="10"/>
        <color theme="1"/>
        <rFont val="ＭＳ 明朝"/>
        <family val="1"/>
        <charset val="128"/>
      </rPr>
      <t>※9</t>
    </r>
    <rPh sb="14" eb="18">
      <t>キセツデンゲン</t>
    </rPh>
    <rPh sb="21" eb="23">
      <t>バアイ</t>
    </rPh>
    <phoneticPr fontId="116"/>
  </si>
  <si>
    <t>入力シート</t>
    <phoneticPr fontId="2"/>
  </si>
  <si>
    <t>おわりにへ＞</t>
    <phoneticPr fontId="2"/>
  </si>
  <si>
    <t>並列時許容周波数（上限）設定可能範囲</t>
    <phoneticPr fontId="2"/>
  </si>
  <si>
    <t>(1)-1新設・増設する電源種別</t>
    <phoneticPr fontId="2"/>
  </si>
  <si>
    <t>事故時運転継続（FRT）要件適用の有無</t>
    <phoneticPr fontId="2"/>
  </si>
  <si>
    <t>[kW]</t>
    <phoneticPr fontId="2"/>
  </si>
  <si>
    <t>[kW]</t>
    <phoneticPr fontId="2"/>
  </si>
  <si>
    <t>[kW]</t>
    <phoneticPr fontId="2"/>
  </si>
  <si>
    <t>Hz</t>
    <phoneticPr fontId="2"/>
  </si>
  <si>
    <t>Hz</t>
    <phoneticPr fontId="2"/>
  </si>
  <si>
    <t>Hz</t>
    <phoneticPr fontId="2"/>
  </si>
  <si>
    <t>Hz</t>
    <phoneticPr fontId="2"/>
  </si>
  <si>
    <t>選択してください</t>
    <phoneticPr fontId="2"/>
  </si>
  <si>
    <t>蓄電池</t>
    <phoneticPr fontId="2"/>
  </si>
  <si>
    <t>選択してください</t>
  </si>
  <si>
    <t>＋</t>
    <phoneticPr fontId="2"/>
  </si>
  <si>
    <t>Hz</t>
    <phoneticPr fontId="2"/>
  </si>
  <si>
    <t>kWh</t>
    <phoneticPr fontId="2"/>
  </si>
  <si>
    <t>Ａ（予備線）</t>
    <phoneticPr fontId="2"/>
  </si>
  <si>
    <t>V</t>
    <phoneticPr fontId="2"/>
  </si>
  <si>
    <t>V</t>
    <phoneticPr fontId="2"/>
  </si>
  <si>
    <t>（電源種別を選択して下さい）</t>
    <rPh sb="1" eb="3">
      <t>デンゲン</t>
    </rPh>
    <rPh sb="3" eb="5">
      <t>シュベツ</t>
    </rPh>
    <rPh sb="10" eb="11">
      <t>クダ</t>
    </rPh>
    <phoneticPr fontId="120"/>
  </si>
  <si>
    <t>（有の場合のみ選択して下さい）</t>
    <phoneticPr fontId="2"/>
  </si>
  <si>
    <t>-</t>
    <phoneticPr fontId="2"/>
  </si>
  <si>
    <t>＋</t>
    <phoneticPr fontId="2"/>
  </si>
  <si>
    <t>（放電側）</t>
    <rPh sb="1" eb="4">
      <t>ホウデンガワ</t>
    </rPh>
    <phoneticPr fontId="2"/>
  </si>
  <si>
    <t>（充電側）</t>
    <rPh sb="1" eb="3">
      <t>ジュウデン</t>
    </rPh>
    <rPh sb="3" eb="4">
      <t>ガワ</t>
    </rPh>
    <phoneticPr fontId="2"/>
  </si>
  <si>
    <t>（放電側）</t>
    <phoneticPr fontId="2"/>
  </si>
  <si>
    <t>（充電側）</t>
    <phoneticPr fontId="2"/>
  </si>
  <si>
    <t>（充電側）</t>
    <phoneticPr fontId="2"/>
  </si>
  <si>
    <t>「50.1Hz」以外は不適となります。（50Hzエリア：50.1/60Hzエリア：60.1［Hz］）</t>
    <phoneticPr fontId="2"/>
  </si>
  <si>
    <t>「50.1Hz」以外は不適となります。（50Hzエリア：50.1/60Hzエリア：60.1［Hz］）</t>
    <phoneticPr fontId="2"/>
  </si>
  <si>
    <t>（50Hzエリア：48.5/60Hzエリア：58.2［Hz］）</t>
    <phoneticPr fontId="2"/>
  </si>
  <si>
    <t>発電所名（仮称可）</t>
    <rPh sb="0" eb="2">
      <t>ハツデン</t>
    </rPh>
    <rPh sb="2" eb="3">
      <t>ショ</t>
    </rPh>
    <rPh sb="3" eb="4">
      <t>メイ</t>
    </rPh>
    <rPh sb="5" eb="7">
      <t>カショウ</t>
    </rPh>
    <rPh sb="7" eb="8">
      <t>カ</t>
    </rPh>
    <phoneticPr fontId="2"/>
  </si>
  <si>
    <t>発電所の名称</t>
    <rPh sb="0" eb="2">
      <t>ハツデン</t>
    </rPh>
    <rPh sb="2" eb="3">
      <t>ショ</t>
    </rPh>
    <rPh sb="4" eb="6">
      <t>メイショウ</t>
    </rPh>
    <phoneticPr fontId="2"/>
  </si>
  <si>
    <t>発電設備等設置場所の住所</t>
    <rPh sb="0" eb="2">
      <t>ハツデン</t>
    </rPh>
    <rPh sb="2" eb="4">
      <t>セツビ</t>
    </rPh>
    <rPh sb="4" eb="5">
      <t>トウ</t>
    </rPh>
    <rPh sb="5" eb="7">
      <t>セッチ</t>
    </rPh>
    <rPh sb="7" eb="9">
      <t>バショ</t>
    </rPh>
    <rPh sb="10" eb="12">
      <t>ジュウショ</t>
    </rPh>
    <phoneticPr fontId="2"/>
  </si>
  <si>
    <t>主</t>
    <rPh sb="0" eb="1">
      <t>シュ</t>
    </rPh>
    <phoneticPr fontId="2"/>
  </si>
  <si>
    <t>代表者氏名</t>
    <rPh sb="0" eb="3">
      <t>ダイヒョウシャ</t>
    </rPh>
    <rPh sb="3" eb="5">
      <t>シメイ</t>
    </rPh>
    <phoneticPr fontId="2"/>
  </si>
  <si>
    <t>（１）発電設備等設置者名又は発電者の名称
　　 （仮称可）</t>
    <phoneticPr fontId="116"/>
  </si>
  <si>
    <t>発電設備等設置者名又は発電者の名称</t>
    <phoneticPr fontId="2"/>
  </si>
  <si>
    <t>様式１　申込者</t>
    <rPh sb="0" eb="2">
      <t>ヨウシキ</t>
    </rPh>
    <rPh sb="4" eb="7">
      <t>モウシコミシャ</t>
    </rPh>
    <phoneticPr fontId="2"/>
  </si>
  <si>
    <t>様式１（３）発電設備等設置場所の住所</t>
    <rPh sb="0" eb="2">
      <t>ヨウシキ</t>
    </rPh>
    <phoneticPr fontId="2"/>
  </si>
  <si>
    <t>様式２　１．（１）アクセス設備の運用開始希望日</t>
    <rPh sb="0" eb="2">
      <t>ヨウシキ</t>
    </rPh>
    <phoneticPr fontId="2"/>
  </si>
  <si>
    <t>様式２　１．（２）発電設備等の連系開始希望日（試運転）</t>
    <rPh sb="0" eb="2">
      <t>ヨウシキ</t>
    </rPh>
    <phoneticPr fontId="2"/>
  </si>
  <si>
    <t>様式２　１．（３）発電設備等の連系開始希望日（営業運転開始日）</t>
    <rPh sb="0" eb="2">
      <t>ヨウシキ</t>
    </rPh>
    <phoneticPr fontId="2"/>
  </si>
  <si>
    <t>発電設備等の連系開始希望日（営業運転開始日）</t>
    <rPh sb="0" eb="2">
      <t>ハツデン</t>
    </rPh>
    <rPh sb="2" eb="4">
      <t>セツビ</t>
    </rPh>
    <rPh sb="4" eb="5">
      <t>トウ</t>
    </rPh>
    <rPh sb="6" eb="8">
      <t>レンケイ</t>
    </rPh>
    <rPh sb="8" eb="10">
      <t>カイシ</t>
    </rPh>
    <rPh sb="10" eb="12">
      <t>キボウ</t>
    </rPh>
    <rPh sb="12" eb="13">
      <t>ビ</t>
    </rPh>
    <phoneticPr fontId="2"/>
  </si>
  <si>
    <t>様式２　２．（２）予備電線路希望の有無</t>
    <rPh sb="0" eb="2">
      <t>ヨウシキ</t>
    </rPh>
    <phoneticPr fontId="2"/>
  </si>
  <si>
    <t>様式２　２．（２）予備電線路希望の有無　</t>
    <rPh sb="0" eb="2">
      <t>ヨウシキ</t>
    </rPh>
    <phoneticPr fontId="2"/>
  </si>
  <si>
    <t>様式２　３．（１）－１　新設・増設の電源種別</t>
    <phoneticPr fontId="2"/>
  </si>
  <si>
    <t>様式２　３．（２）－１　既設の電源種別（既設電源がある場合）</t>
    <rPh sb="0" eb="2">
      <t>ヨウシキ</t>
    </rPh>
    <phoneticPr fontId="2"/>
  </si>
  <si>
    <t>様式２　７．サイバーセキュリティ対策</t>
    <rPh sb="0" eb="2">
      <t>ヨウシキ</t>
    </rPh>
    <phoneticPr fontId="2"/>
  </si>
  <si>
    <t>様式３の２（直流発電設備）①　３．自由記述欄</t>
    <phoneticPr fontId="2"/>
  </si>
  <si>
    <t>様式３の２（直流発電設備）①　３．(e)PCSの定格出力
様式３の５（逆変換装置）①　２．逆変換装置（４）放電側</t>
    <rPh sb="0" eb="2">
      <t>ヨウシキ</t>
    </rPh>
    <rPh sb="24" eb="28">
      <t>テイカクシュツリョク</t>
    </rPh>
    <rPh sb="29" eb="31">
      <t>ヨウシキ</t>
    </rPh>
    <rPh sb="35" eb="40">
      <t>ギャクヘンカンソウチ</t>
    </rPh>
    <phoneticPr fontId="2"/>
  </si>
  <si>
    <t>様式３の５（逆変換装置）①　２．逆変換装置（４）充電側</t>
    <rPh sb="24" eb="26">
      <t>ジュウデン</t>
    </rPh>
    <rPh sb="26" eb="27">
      <t>ガワ</t>
    </rPh>
    <phoneticPr fontId="2"/>
  </si>
  <si>
    <t>様式３の２（直流発電設備）①　１．一般（２）発電機台数、
様式３の５（逆変換装置）　１．全般（２）台数　※全種合計値が様式２　４</t>
    <rPh sb="0" eb="2">
      <t>ヨウシキ</t>
    </rPh>
    <rPh sb="17" eb="19">
      <t>イッパン</t>
    </rPh>
    <rPh sb="55" eb="57">
      <t>ヨウシキ</t>
    </rPh>
    <rPh sb="59" eb="61">
      <t>ヨウシキ</t>
    </rPh>
    <phoneticPr fontId="2"/>
  </si>
  <si>
    <t>様式３の５（逆変換装置）①　２．逆変換装置（１）メーカ･型式</t>
    <rPh sb="0" eb="2">
      <t>ヨウシキ</t>
    </rPh>
    <rPh sb="6" eb="11">
      <t>ギャクヘンカンソウチ</t>
    </rPh>
    <phoneticPr fontId="2"/>
  </si>
  <si>
    <t>様式３の２（直流発電設備）①　３．電気方式、
様式３の５（逆変換装置）①　２．逆変換装置（２）電気方式</t>
    <rPh sb="0" eb="2">
      <t>ヨウシキ</t>
    </rPh>
    <rPh sb="17" eb="21">
      <t>デンキホウシキ</t>
    </rPh>
    <rPh sb="23" eb="25">
      <t>ヨウシキ</t>
    </rPh>
    <rPh sb="29" eb="34">
      <t>ギャクヘンカンソウチ</t>
    </rPh>
    <phoneticPr fontId="2"/>
  </si>
  <si>
    <t>様式３の５（逆変換装置）①　２．逆変換装置（３）充電側</t>
    <rPh sb="0" eb="2">
      <t>ヨウシキ</t>
    </rPh>
    <rPh sb="6" eb="11">
      <t>ギャクヘンカンソウチ</t>
    </rPh>
    <rPh sb="24" eb="27">
      <t>ジュウデンガワ</t>
    </rPh>
    <phoneticPr fontId="2"/>
  </si>
  <si>
    <t>様式３の２（直流発電設備）①　３．力率（定格）、
様式３の５（逆変換装置）①　２．逆変換装置（７）力率（定格）</t>
    <rPh sb="0" eb="2">
      <t>ヨウシキ</t>
    </rPh>
    <rPh sb="17" eb="19">
      <t>リキリツ</t>
    </rPh>
    <rPh sb="20" eb="22">
      <t>テイカク</t>
    </rPh>
    <phoneticPr fontId="2"/>
  </si>
  <si>
    <t>様式３の５（逆変換装置）　２．逆変換装置（３）放電側</t>
    <rPh sb="0" eb="2">
      <t>ヨウシキ</t>
    </rPh>
    <rPh sb="6" eb="11">
      <t>ギャクヘンカンソウチ</t>
    </rPh>
    <rPh sb="23" eb="26">
      <t>ホウデンガワ</t>
    </rPh>
    <phoneticPr fontId="2"/>
  </si>
  <si>
    <t>様式３の２（直流発電設備）①　３．力率（運転可能範囲）、
様式３の５（逆変換装置）①　２．逆変換装置（８）力率（運転可能範囲）</t>
    <rPh sb="0" eb="2">
      <t>ヨウシキ</t>
    </rPh>
    <rPh sb="17" eb="19">
      <t>リキリツ</t>
    </rPh>
    <rPh sb="20" eb="24">
      <t>ウンテンカノウ</t>
    </rPh>
    <rPh sb="24" eb="26">
      <t>ハンイ</t>
    </rPh>
    <phoneticPr fontId="2"/>
  </si>
  <si>
    <t>様式３の２（直流発電設備）①　３．運転可能周波数
様式３の５（逆変換装置）①　２．（１０）運転可能周波数</t>
    <rPh sb="0" eb="2">
      <t>ヨウシキ</t>
    </rPh>
    <phoneticPr fontId="2"/>
  </si>
  <si>
    <t>様式３の２（直流発電設備）①　３．連続運転可能周波数
様式３の５（逆変換装置）①　２．（１０）連続運転可能周波数</t>
    <rPh sb="0" eb="2">
      <t>ヨウシキ</t>
    </rPh>
    <phoneticPr fontId="2"/>
  </si>
  <si>
    <t>様式３の２（直流発電設備）①　３．周波数低下時の運転継続時間
様式３の５（逆変換装置）①　２．周波数低下時の運転継続時間</t>
    <rPh sb="0" eb="2">
      <t>ヨウシキ</t>
    </rPh>
    <phoneticPr fontId="2"/>
  </si>
  <si>
    <t>様式３の２（直流発電設備）①　３．周波数低下時の運転継続時間
様式３の５（逆変換装置）①　２．（１１）周波数低下時の運転継続時間</t>
    <rPh sb="0" eb="2">
      <t>ヨウシキ</t>
    </rPh>
    <phoneticPr fontId="2"/>
  </si>
  <si>
    <t>様式３の２（直流発電設備）①　３．並列時許容周波数（上限）設定可能範囲
様式３の５（逆変換装置）①　２．（１２）並列時許容周波数（上限）設定可能範囲</t>
    <phoneticPr fontId="2"/>
  </si>
  <si>
    <t>様式３の２（直流発電設備）①　３．並列時許容周波数（上限）設定値
様式３の５（逆変換装置）①　２．（１２）並列時許容周波数（上限）設定値</t>
    <phoneticPr fontId="2"/>
  </si>
  <si>
    <t>様式３の２（直流発電設備）①　３．主回路方式、
様式３の５（逆変換装置）①　２．逆変換装置（１７）主回路方式</t>
    <rPh sb="0" eb="2">
      <t>ヨウシキ</t>
    </rPh>
    <rPh sb="17" eb="22">
      <t>シュカイロホウシキ</t>
    </rPh>
    <rPh sb="24" eb="26">
      <t>ヨウシキ</t>
    </rPh>
    <rPh sb="30" eb="35">
      <t>ギャクヘンカンソウチ</t>
    </rPh>
    <phoneticPr fontId="2"/>
  </si>
  <si>
    <t>様式３の２（直流発電設備）①　３．FRT要件適用の有無、
様式３の５（逆変換装置）①　２．逆変換装置（１９）事故時運転継続（ＦＲＴ）要件適用の有無</t>
    <rPh sb="0" eb="2">
      <t>ヨウシキ</t>
    </rPh>
    <rPh sb="20" eb="22">
      <t>ヨウケン</t>
    </rPh>
    <rPh sb="22" eb="24">
      <t>テキヨウ</t>
    </rPh>
    <rPh sb="25" eb="27">
      <t>ウム</t>
    </rPh>
    <rPh sb="29" eb="31">
      <t>ヨウシキ</t>
    </rPh>
    <rPh sb="35" eb="40">
      <t>ギャクヘンカンソウチ</t>
    </rPh>
    <phoneticPr fontId="2"/>
  </si>
  <si>
    <t>様式３の２（直流発電設備）①　３．一般（６）自動電圧調整装置（AVR）の有無</t>
    <rPh sb="0" eb="2">
      <t>ヨウシキ</t>
    </rPh>
    <phoneticPr fontId="2"/>
  </si>
  <si>
    <t>様式３の２（直流発電設備）①　３．一般（７）自動電圧調整装置（AVR）の定数（整定値）</t>
    <rPh sb="0" eb="2">
      <t>ヨウシキ</t>
    </rPh>
    <phoneticPr fontId="2"/>
  </si>
  <si>
    <t>様式３の２（直流発電設備）①　３．その他特記事項</t>
    <rPh sb="0" eb="2">
      <t>ヨウシキ</t>
    </rPh>
    <rPh sb="19" eb="20">
      <t>ホカ</t>
    </rPh>
    <rPh sb="20" eb="24">
      <t>トッキジコウ</t>
    </rPh>
    <phoneticPr fontId="2"/>
  </si>
  <si>
    <t>様式３の２（直流発電設備）①　３．その他特記事項</t>
    <phoneticPr fontId="2"/>
  </si>
  <si>
    <t>様式３の２（直流発電設備）②　３．自由記述欄</t>
    <phoneticPr fontId="2"/>
  </si>
  <si>
    <t>様式３の２（直流発電設備）②　３．(e)PCSの定格出力
様式３の５（逆変換装置）②　２．逆変換装置（４）放電側</t>
    <rPh sb="0" eb="2">
      <t>ヨウシキ</t>
    </rPh>
    <rPh sb="29" eb="31">
      <t>ヨウシキ</t>
    </rPh>
    <rPh sb="35" eb="40">
      <t>ギャクヘンカンソウチ</t>
    </rPh>
    <phoneticPr fontId="2"/>
  </si>
  <si>
    <t>様式３の５（逆変換装置）②　２．逆変換装置（４）充電側</t>
    <rPh sb="24" eb="26">
      <t>ジュウデン</t>
    </rPh>
    <rPh sb="26" eb="27">
      <t>ガワ</t>
    </rPh>
    <phoneticPr fontId="2"/>
  </si>
  <si>
    <t>様式３の２（直流発電設備）②　１．一般（２）発電機台数、
様式３の５（逆変換装置）②　１．全般（２）台数　※全種合計値が様式２の４</t>
    <rPh sb="0" eb="2">
      <t>ヨウシキ</t>
    </rPh>
    <rPh sb="17" eb="19">
      <t>イッパン</t>
    </rPh>
    <rPh sb="56" eb="58">
      <t>ヨウシキ</t>
    </rPh>
    <rPh sb="60" eb="65">
      <t>ギャクヘンカンソウチゼンパンゼンシュゴウケイチヨウシキ</t>
    </rPh>
    <phoneticPr fontId="2"/>
  </si>
  <si>
    <t>様式３の５（逆変換装置）②　２．逆変換装置（１）メーカ･型式</t>
    <rPh sb="0" eb="2">
      <t>ヨウシキ</t>
    </rPh>
    <rPh sb="6" eb="11">
      <t>ギャクヘンカンソウチ</t>
    </rPh>
    <phoneticPr fontId="2"/>
  </si>
  <si>
    <t>様式３の２（直流発電設備）②　３．電気方式、
様式３の５（逆変換装置）②　２．逆変換装置（２）電気方式</t>
    <rPh sb="0" eb="2">
      <t>ヨウシキ</t>
    </rPh>
    <rPh sb="17" eb="21">
      <t>デンキホウシキ</t>
    </rPh>
    <rPh sb="23" eb="25">
      <t>ヨウシキ</t>
    </rPh>
    <rPh sb="29" eb="34">
      <t>ギャクヘンカンソウチ</t>
    </rPh>
    <phoneticPr fontId="2"/>
  </si>
  <si>
    <t>様式３の５（逆変換装置）②　２．逆変換装置（３）放電側</t>
    <rPh sb="0" eb="2">
      <t>ヨウシキ</t>
    </rPh>
    <rPh sb="6" eb="11">
      <t>ギャクヘンカンソウチ</t>
    </rPh>
    <rPh sb="24" eb="27">
      <t>ホウデンガワ</t>
    </rPh>
    <phoneticPr fontId="2"/>
  </si>
  <si>
    <t>様式３の５（逆変換装置）②　２．逆変換装置（３）充電側</t>
    <rPh sb="0" eb="2">
      <t>ヨウシキ</t>
    </rPh>
    <rPh sb="6" eb="11">
      <t>ギャクヘンカンソウチ</t>
    </rPh>
    <rPh sb="24" eb="27">
      <t>ジュウデンガワ</t>
    </rPh>
    <phoneticPr fontId="2"/>
  </si>
  <si>
    <t>様式３の２（直流発電設備）②　３．力率（定格）、
様式３の５（逆変換装置）②　２．逆変換装置（７）力率（定格）</t>
    <rPh sb="0" eb="2">
      <t>ヨウシキ</t>
    </rPh>
    <rPh sb="17" eb="19">
      <t>リキリツ</t>
    </rPh>
    <rPh sb="20" eb="22">
      <t>テイカク</t>
    </rPh>
    <phoneticPr fontId="2"/>
  </si>
  <si>
    <t>様式３の２（直流発電設備）②　３．力率（運転可能範囲）、
様式３の５（逆変換装置）②　２．逆変換装置（８）力率（運転可能範囲）</t>
    <rPh sb="0" eb="2">
      <t>ヨウシキ</t>
    </rPh>
    <rPh sb="17" eb="19">
      <t>リキリツ</t>
    </rPh>
    <rPh sb="20" eb="24">
      <t>ウンテンカノウ</t>
    </rPh>
    <rPh sb="24" eb="26">
      <t>ハンイ</t>
    </rPh>
    <phoneticPr fontId="2"/>
  </si>
  <si>
    <t>様式３の２（直流発電設備）②　３．運転可能周波数
様式３の５（逆変換装置）②　２．（１０）運転可能周波数</t>
    <rPh sb="0" eb="2">
      <t>ヨウシキ</t>
    </rPh>
    <phoneticPr fontId="2"/>
  </si>
  <si>
    <t>様式３の２（直流発電設備）②　３．連続運転可能周波数
様式３の５（逆変換装置）②　２．（１０）連続運転可能周波数</t>
    <rPh sb="0" eb="2">
      <t>ヨウシキ</t>
    </rPh>
    <phoneticPr fontId="2"/>
  </si>
  <si>
    <t>様式３の２（直流発電設備）②　３．周波数低下時の運転継続時間
様式３の５（逆変換装置）②　２．周波数低下時の運転継続時間</t>
    <rPh sb="0" eb="2">
      <t>ヨウシキ</t>
    </rPh>
    <phoneticPr fontId="2"/>
  </si>
  <si>
    <t>様式３の２（直流発電設備）②　３．周波数低下時の運転継続時間
様式３の５（逆変換装置）②　２．（１１）周波数低下時の運転継続時間</t>
    <rPh sb="0" eb="2">
      <t>ヨウシキ</t>
    </rPh>
    <phoneticPr fontId="2"/>
  </si>
  <si>
    <t>様式３の２（直流発電設備）②　３．並列時許容周波数（上限）設定可能範囲
様式３の５（逆変換装置）②　２．（１２）並列時許容周波数（上限）設定可能範囲</t>
    <phoneticPr fontId="2"/>
  </si>
  <si>
    <t>様式３の２（直流発電設備）②　３．並列時許容周波数（上限）設定値
様式３の５（逆変換装置）②　２．（１２）並列時許容周波数（上限）設定値</t>
    <phoneticPr fontId="2"/>
  </si>
  <si>
    <t>様式３の２（直流発電設備）②　３．主回路方式、
様式３の５（逆変換装置）②　２．逆変換装置（１７）主回路方式</t>
    <rPh sb="0" eb="2">
      <t>ヨウシキ</t>
    </rPh>
    <rPh sb="17" eb="22">
      <t>シュカイロホウシキ</t>
    </rPh>
    <rPh sb="24" eb="26">
      <t>ヨウシキ</t>
    </rPh>
    <rPh sb="30" eb="35">
      <t>ギャクヘンカンソウチ</t>
    </rPh>
    <phoneticPr fontId="2"/>
  </si>
  <si>
    <t>様式３の２（直流発電設備）②　３．FRT要件適用の有無、
様式３の５（逆変換装置）②　２．逆変換装置（１９）事故時運転継続（ＦＲＴ）要件適用の有無</t>
    <rPh sb="0" eb="2">
      <t>ヨウシキ</t>
    </rPh>
    <rPh sb="20" eb="22">
      <t>ヨウケン</t>
    </rPh>
    <rPh sb="22" eb="24">
      <t>テキヨウ</t>
    </rPh>
    <rPh sb="25" eb="27">
      <t>ウム</t>
    </rPh>
    <rPh sb="29" eb="31">
      <t>ヨウシキ</t>
    </rPh>
    <rPh sb="35" eb="40">
      <t>ギャクヘンカンソウチ</t>
    </rPh>
    <phoneticPr fontId="2"/>
  </si>
  <si>
    <t>様式３の２（直流発電設備）②　１．一般（６）自動電圧調整装置（AVR）の有無</t>
    <rPh sb="0" eb="2">
      <t>ヨウシキ</t>
    </rPh>
    <phoneticPr fontId="2"/>
  </si>
  <si>
    <t>様式３の２（直流発電設備）②　１．一般（７）自動電圧調整装置（AVR）の定数（整定値）</t>
    <rPh sb="0" eb="2">
      <t>ヨウシキ</t>
    </rPh>
    <phoneticPr fontId="2"/>
  </si>
  <si>
    <t>様式３の２（直流発電設備）②　３．その他特記事項</t>
    <rPh sb="0" eb="2">
      <t>ヨウシキ</t>
    </rPh>
    <rPh sb="19" eb="20">
      <t>ホカ</t>
    </rPh>
    <rPh sb="20" eb="24">
      <t>トッキジコウ</t>
    </rPh>
    <phoneticPr fontId="2"/>
  </si>
  <si>
    <t>様式３の２（直流発電設備）②　３．その他特記事項</t>
    <phoneticPr fontId="2"/>
  </si>
  <si>
    <t>様式３の２（直流発電設備）③　３．自由記述欄</t>
    <phoneticPr fontId="2"/>
  </si>
  <si>
    <t>様式３の２（直流発電設備）③　３．(e)PCSの定格出力
様式３の５（逆変換装置）③　２．逆変換装置（４）放電側</t>
    <rPh sb="0" eb="2">
      <t>ヨウシキ</t>
    </rPh>
    <rPh sb="29" eb="31">
      <t>ヨウシキ</t>
    </rPh>
    <rPh sb="35" eb="40">
      <t>ギャクヘンカンソウチ</t>
    </rPh>
    <phoneticPr fontId="2"/>
  </si>
  <si>
    <t>様式３の５（逆変換装置）③　２．逆変換装置（４）充電側</t>
    <rPh sb="24" eb="26">
      <t>ジュウデン</t>
    </rPh>
    <rPh sb="26" eb="27">
      <t>ガワ</t>
    </rPh>
    <phoneticPr fontId="2"/>
  </si>
  <si>
    <t>様式３の２（直流発電設備）③　１．一般（２）発電機台数、
様式３の５（逆変換装置）③　１．全般（２）台数　※全種合計値が様式２の４</t>
    <rPh sb="0" eb="2">
      <t>ヨウシキ</t>
    </rPh>
    <rPh sb="17" eb="19">
      <t>イッパン</t>
    </rPh>
    <rPh sb="56" eb="58">
      <t>ヨウシキ</t>
    </rPh>
    <rPh sb="60" eb="65">
      <t>ギャクヘンカンソウチゼンパンゼンシュゴウケイチヨウシキ</t>
    </rPh>
    <phoneticPr fontId="2"/>
  </si>
  <si>
    <t>様式３の５（逆変換装置）③　２．逆変換装置（１）メーカ･型式</t>
    <rPh sb="0" eb="2">
      <t>ヨウシキ</t>
    </rPh>
    <rPh sb="6" eb="11">
      <t>ギャクヘンカンソウチ</t>
    </rPh>
    <phoneticPr fontId="2"/>
  </si>
  <si>
    <t>様式３の２（直流発電設備）③　３．電気方式、
様式３の５（逆変換装置）③　２．逆変換装置（２）電気方式</t>
    <rPh sb="0" eb="2">
      <t>ヨウシキ</t>
    </rPh>
    <rPh sb="17" eb="21">
      <t>デンキホウシキ</t>
    </rPh>
    <rPh sb="23" eb="25">
      <t>ヨウシキ</t>
    </rPh>
    <rPh sb="29" eb="34">
      <t>ギャクヘンカンソウチ</t>
    </rPh>
    <phoneticPr fontId="2"/>
  </si>
  <si>
    <t>様式３の５（逆変換装置）③　２．逆変換装置（３）放電側</t>
    <rPh sb="0" eb="2">
      <t>ヨウシキ</t>
    </rPh>
    <rPh sb="6" eb="11">
      <t>ギャクヘンカンソウチ</t>
    </rPh>
    <rPh sb="24" eb="27">
      <t>ホウデンガワ</t>
    </rPh>
    <phoneticPr fontId="2"/>
  </si>
  <si>
    <t>様式３の５（逆変換装置）③　２．逆変換装置（３）充電側</t>
    <rPh sb="0" eb="2">
      <t>ヨウシキ</t>
    </rPh>
    <rPh sb="6" eb="11">
      <t>ギャクヘンカンソウチ</t>
    </rPh>
    <rPh sb="24" eb="27">
      <t>ジュウデンガワ</t>
    </rPh>
    <phoneticPr fontId="2"/>
  </si>
  <si>
    <t>様式３の２（直流発電設備）③　３．力率（定格）、
様式３の５（逆変換装置）③　２．逆変換装置（７）力率（定格）</t>
    <rPh sb="0" eb="2">
      <t>ヨウシキ</t>
    </rPh>
    <rPh sb="17" eb="19">
      <t>リキリツ</t>
    </rPh>
    <rPh sb="20" eb="22">
      <t>テイカク</t>
    </rPh>
    <phoneticPr fontId="2"/>
  </si>
  <si>
    <t>様式３の２（直流発電設備）③　３．力率（運転可能範囲）、
様式３の５（逆変換装置）③　２．逆変換装置（８）力率（運転可能範囲）</t>
    <rPh sb="0" eb="2">
      <t>ヨウシキ</t>
    </rPh>
    <rPh sb="17" eb="19">
      <t>リキリツ</t>
    </rPh>
    <rPh sb="20" eb="24">
      <t>ウンテンカノウ</t>
    </rPh>
    <rPh sb="24" eb="26">
      <t>ハンイ</t>
    </rPh>
    <phoneticPr fontId="2"/>
  </si>
  <si>
    <t>様式３の２（直流発電設備）③　３．運転可能周波数
様式３の５（逆変換装置）③　２．（１０）運転可能周波数</t>
    <rPh sb="0" eb="2">
      <t>ヨウシキ</t>
    </rPh>
    <phoneticPr fontId="2"/>
  </si>
  <si>
    <t>様式３の２（直流発電設備）③　３．連続運転可能周波数
様式３の５（逆変換装置）③　２．（１０）連続運転可能周波数</t>
    <rPh sb="0" eb="2">
      <t>ヨウシキ</t>
    </rPh>
    <rPh sb="17" eb="19">
      <t>レンゾク</t>
    </rPh>
    <phoneticPr fontId="2"/>
  </si>
  <si>
    <t>様式３の２（直流発電設備）③　３．周波数低下時の運転継続時間
様式３の５（逆変換装置）③　２．周波数低下時の運転継続時間</t>
    <rPh sb="0" eb="2">
      <t>ヨウシキ</t>
    </rPh>
    <phoneticPr fontId="2"/>
  </si>
  <si>
    <t>様式３の２（直流発電設備）③　３．周波数低下時の運転継続時間
様式３の５（逆変換装置）③　２．（１１）周波数低下時の運転継続時間</t>
    <rPh sb="0" eb="2">
      <t>ヨウシキ</t>
    </rPh>
    <phoneticPr fontId="2"/>
  </si>
  <si>
    <t>様式３の２（直流発電設備）③　３．並列時許容周波数（上限）設定可能範囲
様式３の５（逆変換装置）③　２．（１２）並列時許容周波数（上限）設定可能範囲</t>
    <phoneticPr fontId="2"/>
  </si>
  <si>
    <t>様式３の２（直流発電設備）③　３．並列時許容周波数（上限）設定値
様式３の５（逆変換装置）③　２．（１２）並列時許容周波数（上限）設定値</t>
    <phoneticPr fontId="2"/>
  </si>
  <si>
    <t>様式３の２（直流発電設備）③　３．主回路方式、
様式３の５（逆変換装置）③　２．逆変換装置（１７）主回路方式</t>
    <rPh sb="0" eb="2">
      <t>ヨウシキ</t>
    </rPh>
    <rPh sb="17" eb="22">
      <t>シュカイロホウシキ</t>
    </rPh>
    <rPh sb="24" eb="26">
      <t>ヨウシキ</t>
    </rPh>
    <rPh sb="30" eb="35">
      <t>ギャクヘンカンソウチ</t>
    </rPh>
    <phoneticPr fontId="2"/>
  </si>
  <si>
    <t>様式３の２（直流発電設備）③　３．FRT要件適用の有無、
様式３の５（逆変換装置）③　２．逆変換装置（１９）事故時運転継続（ＦＲＴ）要件適用の有無</t>
    <rPh sb="0" eb="2">
      <t>ヨウシキ</t>
    </rPh>
    <rPh sb="21" eb="23">
      <t>ヨウケン</t>
    </rPh>
    <rPh sb="23" eb="25">
      <t>テキヨウ</t>
    </rPh>
    <rPh sb="26" eb="28">
      <t>ウム</t>
    </rPh>
    <rPh sb="30" eb="32">
      <t>ヨウシキ</t>
    </rPh>
    <rPh sb="36" eb="41">
      <t>ギャクヘンカンソウチ</t>
    </rPh>
    <phoneticPr fontId="2"/>
  </si>
  <si>
    <t>様式３の２（直流発電設備）③　３．一般（６）自動電圧調整装置（AVR）の有無</t>
    <rPh sb="0" eb="2">
      <t>ヨウシキ</t>
    </rPh>
    <phoneticPr fontId="2"/>
  </si>
  <si>
    <t>様式３の２（直流発電設備）③　３．一般（７）自動電圧調整装置（AVR）の定数（整定値）</t>
    <rPh sb="0" eb="2">
      <t>ヨウシキ</t>
    </rPh>
    <phoneticPr fontId="2"/>
  </si>
  <si>
    <t>様式３の２（直流発電設備）③　３．その他特記事項</t>
    <rPh sb="0" eb="2">
      <t>ヨウシキ</t>
    </rPh>
    <rPh sb="19" eb="20">
      <t>ホカ</t>
    </rPh>
    <rPh sb="20" eb="24">
      <t>トッキジコウ</t>
    </rPh>
    <phoneticPr fontId="2"/>
  </si>
  <si>
    <t>様式３の２（直流発電設備）③　３．その他特記事項</t>
    <phoneticPr fontId="2"/>
  </si>
  <si>
    <r>
      <t>※EMSとは、発電設備全体に対して出力制御するシステムのことです。</t>
    </r>
    <r>
      <rPr>
        <b/>
        <u/>
        <sz val="16"/>
        <color theme="3"/>
        <rFont val="Meiryo UI"/>
        <family val="3"/>
        <charset val="128"/>
      </rPr>
      <t xml:space="preserve">EMSによって放電側の出力制御を行う場合のみ
</t>
    </r>
    <r>
      <rPr>
        <sz val="16"/>
        <color theme="3"/>
        <rFont val="Meiryo UI"/>
        <family val="3"/>
        <charset val="128"/>
      </rPr>
      <t>有を選択ください</t>
    </r>
    <rPh sb="40" eb="42">
      <t>ホウデン</t>
    </rPh>
    <rPh sb="42" eb="43">
      <t>ガワ</t>
    </rPh>
    <phoneticPr fontId="2"/>
  </si>
  <si>
    <t>該当しない場合「ー（ハイフン）」を入力ください</t>
    <rPh sb="0" eb="2">
      <t>ガイトウ</t>
    </rPh>
    <rPh sb="5" eb="7">
      <t>バアイ</t>
    </rPh>
    <rPh sb="17" eb="19">
      <t>ニュウリョク</t>
    </rPh>
    <phoneticPr fontId="2"/>
  </si>
  <si>
    <t>該当しない場合「ー（ハイフン）」を入力ください</t>
    <phoneticPr fontId="2"/>
  </si>
  <si>
    <t>EMSによる出力制御有無
※放電側の制御についての確認となります。</t>
    <rPh sb="6" eb="8">
      <t>シュツリョク</t>
    </rPh>
    <rPh sb="8" eb="10">
      <t>セイギョ</t>
    </rPh>
    <rPh sb="10" eb="12">
      <t>ウム</t>
    </rPh>
    <rPh sb="14" eb="16">
      <t>ホウデン</t>
    </rPh>
    <rPh sb="16" eb="17">
      <t>ガワ</t>
    </rPh>
    <rPh sb="18" eb="20">
      <t>セイギョ</t>
    </rPh>
    <rPh sb="25" eb="27">
      <t>カクニン</t>
    </rPh>
    <phoneticPr fontId="2"/>
  </si>
  <si>
    <t>申込者</t>
    <rPh sb="0" eb="3">
      <t>モウシコミシャ</t>
    </rPh>
    <phoneticPr fontId="2"/>
  </si>
  <si>
    <t>発電設備等設置者名又は発電者の名称
（仮称可）</t>
    <rPh sb="0" eb="4">
      <t>ハツデンセツビ</t>
    </rPh>
    <rPh sb="4" eb="5">
      <t>ナド</t>
    </rPh>
    <rPh sb="5" eb="8">
      <t>セッチシャ</t>
    </rPh>
    <rPh sb="8" eb="9">
      <t>メイ</t>
    </rPh>
    <rPh sb="9" eb="10">
      <t>マタ</t>
    </rPh>
    <rPh sb="11" eb="13">
      <t>ハツデン</t>
    </rPh>
    <rPh sb="13" eb="14">
      <t>シャ</t>
    </rPh>
    <rPh sb="15" eb="17">
      <t>メイショウ</t>
    </rPh>
    <rPh sb="19" eb="21">
      <t>カショウ</t>
    </rPh>
    <rPh sb="21" eb="22">
      <t>カ</t>
    </rPh>
    <phoneticPr fontId="2"/>
  </si>
  <si>
    <t>【高圧】PG申請用-</t>
    <phoneticPr fontId="2"/>
  </si>
  <si>
    <t xml:space="preserve"> └ 様式３の２（直流発電設備等）①</t>
  </si>
  <si>
    <t xml:space="preserve"> └ 様式３の２（直流発電設備等）②</t>
  </si>
  <si>
    <t xml:space="preserve"> └ 様式３の２（直流発電設備等）③</t>
  </si>
  <si>
    <t xml:space="preserve"> └ 様式３の５（逆変換装置）①</t>
  </si>
  <si>
    <t xml:space="preserve"> └ 様式３の５（逆変換装置）②</t>
  </si>
  <si>
    <t xml:space="preserve"> └ 様式３の５（逆変換装置）③</t>
  </si>
  <si>
    <t xml:space="preserve"> └ 様式3の３（系統連系保護リレー）②</t>
  </si>
  <si>
    <t>）</t>
    <phoneticPr fontId="116"/>
  </si>
  <si>
    <t>）</t>
    <phoneticPr fontId="116"/>
  </si>
  <si>
    <t>おわりにへ＞</t>
    <phoneticPr fontId="2"/>
  </si>
  <si>
    <t>＜入力シートへ</t>
    <phoneticPr fontId="2"/>
  </si>
  <si>
    <t>ＺＰＤ</t>
    <phoneticPr fontId="116"/>
  </si>
  <si>
    <t>7桁の郵便番号を「●●●-●●●●」形式でご記載ください</t>
    <phoneticPr fontId="2"/>
  </si>
  <si>
    <t>7桁の郵便番号を「●●●-●●●●」形式でご記載ください</t>
    <phoneticPr fontId="2"/>
  </si>
  <si>
    <t>7桁の郵便番号を「●●●-●●●●」形式でご記載ください</t>
    <phoneticPr fontId="2"/>
  </si>
  <si>
    <t>「@」を含めた正しいメールアドレスを記載ください</t>
    <phoneticPr fontId="2"/>
  </si>
  <si>
    <r>
      <t>４．発電設備等の定格出力合計</t>
    </r>
    <r>
      <rPr>
        <vertAlign val="superscript"/>
        <sz val="10"/>
        <rFont val="ＭＳ 明朝"/>
        <family val="1"/>
        <charset val="128"/>
      </rPr>
      <t>※12</t>
    </r>
    <phoneticPr fontId="116"/>
  </si>
  <si>
    <t>（放電側）</t>
    <phoneticPr fontId="2"/>
  </si>
  <si>
    <r>
      <t>５．受電地点における受電電力（送電系統への送電電力）</t>
    </r>
    <r>
      <rPr>
        <vertAlign val="superscript"/>
        <sz val="10"/>
        <color theme="1"/>
        <rFont val="ＭＳ 明朝"/>
        <family val="1"/>
        <charset val="128"/>
      </rPr>
      <t>※</t>
    </r>
    <r>
      <rPr>
        <vertAlign val="superscript"/>
        <sz val="10"/>
        <rFont val="ＭＳ 明朝"/>
        <family val="1"/>
        <charset val="128"/>
      </rPr>
      <t>13</t>
    </r>
    <phoneticPr fontId="116"/>
  </si>
  <si>
    <t>添付　様式５の４　参照</t>
    <phoneticPr fontId="2"/>
  </si>
  <si>
    <t>添付　様式５の４　参照</t>
    <phoneticPr fontId="2"/>
  </si>
  <si>
    <t>添付　様式５の４　参照</t>
    <phoneticPr fontId="2"/>
  </si>
  <si>
    <t>＜入力シートへ</t>
    <phoneticPr fontId="2"/>
  </si>
  <si>
    <t>おわりにへ＞</t>
    <phoneticPr fontId="2"/>
  </si>
  <si>
    <r>
      <t xml:space="preserve">早期連系追加対策(充電制限)の適用希望に関して、「希望する」か「希望なし」いずれかで記載ください。
</t>
    </r>
    <r>
      <rPr>
        <b/>
        <sz val="22"/>
        <color theme="1" tint="0.249977111117893"/>
        <rFont val="Meiryo UI"/>
        <family val="3"/>
        <charset val="128"/>
      </rPr>
      <t>※詳細は電力広域的運営推進機関の「系統の接続および利用ルールについて～系統用蓄電池～」をご確認ください（</t>
    </r>
    <r>
      <rPr>
        <b/>
        <sz val="22"/>
        <color rgb="FF0070C0"/>
        <rFont val="Meiryo UI"/>
        <family val="3"/>
        <charset val="128"/>
      </rPr>
      <t>Link</t>
    </r>
    <r>
      <rPr>
        <b/>
        <sz val="22"/>
        <color theme="1" tint="0.249977111117893"/>
        <rFont val="Meiryo UI"/>
        <family val="3"/>
        <charset val="128"/>
      </rPr>
      <t>）</t>
    </r>
    <phoneticPr fontId="2"/>
  </si>
  <si>
    <r>
      <t xml:space="preserve">PCSの定格出力が異なる場合は、それぞれを別のセットとしてカウントしてください
 ※定格出力が同値でも、出力制御の有無によって、別のセットとして記載ください
 ※既設と同じ出力のPCSを増設する場合、別のセットとして記載ください
</t>
    </r>
    <r>
      <rPr>
        <b/>
        <sz val="22"/>
        <color theme="1" tint="0.249977111117893"/>
        <rFont val="Meiryo UI"/>
        <family val="3"/>
        <charset val="128"/>
      </rPr>
      <t>【入力方法】シートにイメージ図と入力方法例を記載しておりますので、
ご参考の上記載ください(</t>
    </r>
    <r>
      <rPr>
        <b/>
        <sz val="22"/>
        <color rgb="FF0070C0"/>
        <rFont val="Meiryo UI"/>
        <family val="3"/>
        <charset val="128"/>
      </rPr>
      <t>Link</t>
    </r>
    <r>
      <rPr>
        <b/>
        <sz val="22"/>
        <color theme="1" tint="0.249977111117893"/>
        <rFont val="Meiryo UI"/>
        <family val="3"/>
        <charset val="128"/>
      </rPr>
      <t>)</t>
    </r>
    <rPh sb="42" eb="46">
      <t>テイカクシュツリョク</t>
    </rPh>
    <rPh sb="47" eb="49">
      <t>ドウチ</t>
    </rPh>
    <rPh sb="52" eb="56">
      <t>シュツリョクセイギョ</t>
    </rPh>
    <rPh sb="57" eb="59">
      <t>ウム</t>
    </rPh>
    <rPh sb="72" eb="74">
      <t>キサイ</t>
    </rPh>
    <rPh sb="100" eb="101">
      <t>ベツ</t>
    </rPh>
    <rPh sb="113" eb="114">
      <t>ホン</t>
    </rPh>
    <rPh sb="126" eb="127">
      <t>ズ</t>
    </rPh>
    <rPh sb="128" eb="130">
      <t>キサイ</t>
    </rPh>
    <rPh sb="146" eb="148">
      <t>サンコウ</t>
    </rPh>
    <rPh sb="150" eb="151">
      <t>ウエ</t>
    </rPh>
    <rPh sb="152" eb="154">
      <t>キサイ</t>
    </rPh>
    <rPh sb="154" eb="155">
      <t>キ</t>
    </rPh>
    <phoneticPr fontId="2"/>
  </si>
  <si>
    <t>【接続検討料請求書の送付先】</t>
    <phoneticPr fontId="2"/>
  </si>
  <si>
    <t>[kW]</t>
    <phoneticPr fontId="116"/>
  </si>
  <si>
    <t>Ｂ（予備電源）（　　　　kV）</t>
    <phoneticPr fontId="2"/>
  </si>
  <si>
    <t>（変更「有」の場合の変更内容：　</t>
    <phoneticPr fontId="116"/>
  </si>
  <si>
    <t>案件が特定できる番号:</t>
    <phoneticPr fontId="2"/>
  </si>
  <si>
    <t>[ms]</t>
    <phoneticPr fontId="116"/>
  </si>
  <si>
    <t>接続検討要否確認依頼書に関する
連絡先窓口</t>
    <rPh sb="0" eb="4">
      <t>セツゾクケントウ</t>
    </rPh>
    <rPh sb="4" eb="6">
      <t>ヨウヒ</t>
    </rPh>
    <rPh sb="6" eb="8">
      <t>カクニン</t>
    </rPh>
    <rPh sb="8" eb="11">
      <t>イライショ</t>
    </rPh>
    <rPh sb="12" eb="13">
      <t>カン</t>
    </rPh>
    <rPh sb="16" eb="19">
      <t>レンラクサキ</t>
    </rPh>
    <rPh sb="19" eb="21">
      <t>マドグチ</t>
    </rPh>
    <phoneticPr fontId="2"/>
  </si>
  <si>
    <t>をご記載ください)</t>
    <phoneticPr fontId="2"/>
  </si>
  <si>
    <t>「上記同様」を選択）</t>
    <phoneticPr fontId="2"/>
  </si>
  <si>
    <t>（上記連絡先と同様の場合、</t>
    <phoneticPr fontId="2"/>
  </si>
  <si>
    <t>接続検討要否確認依頼書（技術的事項）に関する連絡先窓口</t>
    <rPh sb="0" eb="2">
      <t>セツゾク</t>
    </rPh>
    <rPh sb="2" eb="4">
      <t>ケントウ</t>
    </rPh>
    <rPh sb="4" eb="6">
      <t>ヨウヒ</t>
    </rPh>
    <rPh sb="6" eb="8">
      <t>カクニン</t>
    </rPh>
    <rPh sb="8" eb="11">
      <t>イライショ</t>
    </rPh>
    <rPh sb="12" eb="15">
      <t>ギジュツテキ</t>
    </rPh>
    <rPh sb="15" eb="17">
      <t>ジコウ</t>
    </rPh>
    <rPh sb="19" eb="20">
      <t>カン</t>
    </rPh>
    <rPh sb="22" eb="24">
      <t>レンラク</t>
    </rPh>
    <rPh sb="24" eb="25">
      <t>サキ</t>
    </rPh>
    <rPh sb="25" eb="27">
      <t>マドグチ</t>
    </rPh>
    <phoneticPr fontId="2"/>
  </si>
  <si>
    <t>PCS：変更内容</t>
    <rPh sb="4" eb="6">
      <t>ヘンコウ</t>
    </rPh>
    <rPh sb="6" eb="8">
      <t>ナイヨウ</t>
    </rPh>
    <phoneticPr fontId="2"/>
  </si>
  <si>
    <t xml:space="preserve">      ：メーカ</t>
    <phoneticPr fontId="2"/>
  </si>
  <si>
    <t xml:space="preserve">      ：型式</t>
    <rPh sb="7" eb="9">
      <t>カタシキ</t>
    </rPh>
    <phoneticPr fontId="2"/>
  </si>
  <si>
    <t>蓄電池：変更内容</t>
    <rPh sb="0" eb="3">
      <t>チクデンチ</t>
    </rPh>
    <rPh sb="4" eb="6">
      <t>ヘンコウ</t>
    </rPh>
    <rPh sb="6" eb="8">
      <t>ナイヨウ</t>
    </rPh>
    <phoneticPr fontId="2"/>
  </si>
  <si>
    <t>　　　　：メーカ</t>
    <phoneticPr fontId="2"/>
  </si>
  <si>
    <t>　　　　：型式</t>
    <rPh sb="5" eb="7">
      <t>カタシキ</t>
    </rPh>
    <phoneticPr fontId="2"/>
  </si>
  <si>
    <t>交換：現地についているものの取替の場合は交換を選択してください</t>
    <rPh sb="0" eb="2">
      <t>コウカン</t>
    </rPh>
    <rPh sb="3" eb="5">
      <t>ゲンチ</t>
    </rPh>
    <rPh sb="14" eb="16">
      <t>トリカエ</t>
    </rPh>
    <rPh sb="17" eb="19">
      <t>バアイ</t>
    </rPh>
    <rPh sb="20" eb="22">
      <t>コウカン</t>
    </rPh>
    <rPh sb="23" eb="25">
      <t>センタク</t>
    </rPh>
    <phoneticPr fontId="2"/>
  </si>
  <si>
    <t>交換：現地についているものの取替の場合は交換を選択してください</t>
    <phoneticPr fontId="2"/>
  </si>
  <si>
    <t>様式５の４と様式５の６にも記載する場合は、同一内容を記載ください</t>
    <phoneticPr fontId="2"/>
  </si>
  <si>
    <t>（変更前）定格出力　放電側</t>
    <rPh sb="5" eb="7">
      <t>テイカク</t>
    </rPh>
    <rPh sb="7" eb="9">
      <t>シュツリョク</t>
    </rPh>
    <rPh sb="10" eb="12">
      <t>ホウデン</t>
    </rPh>
    <rPh sb="12" eb="13">
      <t>ガワ</t>
    </rPh>
    <phoneticPr fontId="2"/>
  </si>
  <si>
    <t>（変更前）定格出力　充電側</t>
    <rPh sb="5" eb="7">
      <t>テイカク</t>
    </rPh>
    <rPh sb="7" eb="9">
      <t>シュツリョク</t>
    </rPh>
    <rPh sb="10" eb="12">
      <t>ジュウデン</t>
    </rPh>
    <rPh sb="12" eb="13">
      <t>ガワ</t>
    </rPh>
    <phoneticPr fontId="2"/>
  </si>
  <si>
    <t>　【前提情報】</t>
    <phoneticPr fontId="2"/>
  </si>
  <si>
    <t>様式APy2高圧-202504</t>
    <phoneticPr fontId="116"/>
  </si>
  <si>
    <t>　電気事業法等の関係法令、政省令その他ガイドライン、電力広域的運営推進機関の送配電等業務指針及び関係する一般送配電事業者又は配電事業者の約款・要綱等を承認の上、以下のとおり接続検討の要否について確認を依頼します。</t>
    <phoneticPr fontId="116"/>
  </si>
  <si>
    <t>（５）変更される発電設備等の概要</t>
    <rPh sb="3" eb="5">
      <t>ヘンコウ</t>
    </rPh>
    <rPh sb="8" eb="10">
      <t>ハツデン</t>
    </rPh>
    <rPh sb="10" eb="12">
      <t>セツビ</t>
    </rPh>
    <rPh sb="12" eb="13">
      <t>トウ</t>
    </rPh>
    <rPh sb="14" eb="16">
      <t>ガイヨウ</t>
    </rPh>
    <phoneticPr fontId="116"/>
  </si>
  <si>
    <t>【接続検討要否確認依頼書に関する連絡先窓口】</t>
    <phoneticPr fontId="116"/>
  </si>
  <si>
    <t>【接続検討要否確認依頼書（技術的事項）に関する連絡先窓口（上記と異なる場合のみ記載）】</t>
    <phoneticPr fontId="116"/>
  </si>
  <si>
    <t>接続検討要否確認依頼書</t>
    <phoneticPr fontId="116"/>
  </si>
  <si>
    <t>（６）連絡先</t>
    <phoneticPr fontId="116"/>
  </si>
  <si>
    <t>（７）特記事項</t>
    <phoneticPr fontId="2"/>
  </si>
  <si>
    <t>※７：地域資源バイオマスに該当する場合は、様式１「(７)特記事項」にその旨記載願います。</t>
    <phoneticPr fontId="116"/>
  </si>
  <si>
    <t>　　　なお、その場合で燃料貯蔵や技術に由来する制御等により出力抑制が困難となる見込みである場合も様式１「(７)特記事項」にその旨記載願います。</t>
    <phoneticPr fontId="116"/>
  </si>
  <si>
    <t>【留意事項】</t>
    <phoneticPr fontId="2"/>
  </si>
  <si>
    <r>
      <rPr>
        <sz val="9"/>
        <rFont val="ＭＳ Ｐ明朝"/>
        <family val="1"/>
        <charset val="128"/>
      </rPr>
      <t>・本様式に記載する系統連系保護リレーの「デバイス</t>
    </r>
    <r>
      <rPr>
        <sz val="9"/>
        <rFont val="Century"/>
        <family val="1"/>
      </rPr>
      <t>No.</t>
    </r>
    <r>
      <rPr>
        <sz val="9"/>
        <rFont val="ＭＳ Ｐ明朝"/>
        <family val="1"/>
        <charset val="128"/>
      </rPr>
      <t>」や「遮断器</t>
    </r>
    <r>
      <rPr>
        <sz val="9"/>
        <rFont val="Century"/>
        <family val="1"/>
      </rPr>
      <t>No.</t>
    </r>
    <r>
      <rPr>
        <sz val="9"/>
        <rFont val="ＭＳ Ｐ明朝"/>
        <family val="1"/>
        <charset val="128"/>
      </rPr>
      <t>」については、様式３の３（系統連系保護リレー）で記載した記号の内容と統一するようにお願いします。</t>
    </r>
    <phoneticPr fontId="2"/>
  </si>
  <si>
    <t>・本様式に記載する「ＣＴ比」や「ＶＴ比」については、様式３の３（系統連系保護リレー）で記載した記号の内容と統一するようにお願いします。</t>
    <phoneticPr fontId="2"/>
  </si>
  <si>
    <t>[V]</t>
    <phoneticPr fontId="116"/>
  </si>
  <si>
    <t>+</t>
    <phoneticPr fontId="2"/>
  </si>
  <si>
    <t>+</t>
    <phoneticPr fontId="2"/>
  </si>
  <si>
    <t>様式３（直流発電設備）の３．自由記述欄</t>
    <rPh sb="14" eb="19">
      <t>ジユウキジュツラン</t>
    </rPh>
    <phoneticPr fontId="2"/>
  </si>
  <si>
    <t>様式２の６．自家消費電力　最大</t>
    <rPh sb="0" eb="2">
      <t>ヨウシキ</t>
    </rPh>
    <rPh sb="13" eb="15">
      <t>サイダイ</t>
    </rPh>
    <phoneticPr fontId="2"/>
  </si>
  <si>
    <t>様式１（7）特記事項</t>
    <rPh sb="0" eb="2">
      <t>ヨウシキ</t>
    </rPh>
    <phoneticPr fontId="2"/>
  </si>
  <si>
    <t>様式３の5（逆変換装置）①　※様式右上部分</t>
    <rPh sb="0" eb="2">
      <t>ヨウシキ</t>
    </rPh>
    <rPh sb="6" eb="11">
      <t>ギャクヘンカンソウチ</t>
    </rPh>
    <rPh sb="15" eb="17">
      <t>ヨウシキ</t>
    </rPh>
    <rPh sb="17" eb="19">
      <t>ミギウエ</t>
    </rPh>
    <rPh sb="19" eb="21">
      <t>ブブン</t>
    </rPh>
    <phoneticPr fontId="2"/>
  </si>
  <si>
    <t>様式３の5（逆変換装置）①の２．（１）メーカ･型式</t>
    <rPh sb="0" eb="2">
      <t>ヨウシキ</t>
    </rPh>
    <rPh sb="6" eb="11">
      <t>ギャクヘンカンソウチ</t>
    </rPh>
    <phoneticPr fontId="2"/>
  </si>
  <si>
    <t>様式３の2（直流発電設備）①　※様式右上部分</t>
    <rPh sb="0" eb="2">
      <t>ヨウシキ</t>
    </rPh>
    <rPh sb="16" eb="18">
      <t>ヨウシキ</t>
    </rPh>
    <rPh sb="18" eb="20">
      <t>ミギウエ</t>
    </rPh>
    <rPh sb="20" eb="22">
      <t>ブブン</t>
    </rPh>
    <phoneticPr fontId="2"/>
  </si>
  <si>
    <t>様式３の2（直流発電設備）①の３．自由記述欄</t>
    <phoneticPr fontId="1"/>
  </si>
  <si>
    <t>様式３の2（直流発電設備）①の３．自由記述欄</t>
    <phoneticPr fontId="1"/>
  </si>
  <si>
    <t>様式３の5（逆変換装置）②　※様式右上部分</t>
    <rPh sb="0" eb="2">
      <t>ヨウシキ</t>
    </rPh>
    <rPh sb="6" eb="11">
      <t>ギャクヘンカンソウチ</t>
    </rPh>
    <rPh sb="15" eb="17">
      <t>ヨウシキ</t>
    </rPh>
    <rPh sb="17" eb="19">
      <t>ミギウエ</t>
    </rPh>
    <rPh sb="19" eb="21">
      <t>ブブン</t>
    </rPh>
    <phoneticPr fontId="2"/>
  </si>
  <si>
    <t>様式３の5（逆変換装置）②の２．（１）メーカ･型式</t>
    <rPh sb="0" eb="2">
      <t>ヨウシキ</t>
    </rPh>
    <rPh sb="6" eb="11">
      <t>ギャクヘンカンソウチ</t>
    </rPh>
    <phoneticPr fontId="2"/>
  </si>
  <si>
    <t>様式３の2（直流発電設備）②　※様式右上部分</t>
    <rPh sb="0" eb="2">
      <t>ヨウシキ</t>
    </rPh>
    <rPh sb="16" eb="18">
      <t>ヨウシキ</t>
    </rPh>
    <rPh sb="18" eb="20">
      <t>ミギウエ</t>
    </rPh>
    <rPh sb="20" eb="22">
      <t>ブブン</t>
    </rPh>
    <phoneticPr fontId="2"/>
  </si>
  <si>
    <t>様式３の2（直流発電設備）②の３．自由記述欄</t>
    <phoneticPr fontId="1"/>
  </si>
  <si>
    <t>様式３の5（逆変換装置）③　※様式右上部分</t>
    <rPh sb="0" eb="2">
      <t>ヨウシキ</t>
    </rPh>
    <rPh sb="6" eb="11">
      <t>ギャクヘンカンソウチ</t>
    </rPh>
    <rPh sb="15" eb="17">
      <t>ヨウシキ</t>
    </rPh>
    <rPh sb="17" eb="19">
      <t>ミギウエ</t>
    </rPh>
    <rPh sb="19" eb="21">
      <t>ブブン</t>
    </rPh>
    <phoneticPr fontId="2"/>
  </si>
  <si>
    <t>様式３の5（逆変換装置）③の２．（１）メーカ･型式</t>
    <rPh sb="0" eb="2">
      <t>ヨウシキ</t>
    </rPh>
    <rPh sb="6" eb="11">
      <t>ギャクヘンカンソウチ</t>
    </rPh>
    <phoneticPr fontId="2"/>
  </si>
  <si>
    <t>様式３の2（直流発電設備）③　※様式右上部分</t>
    <rPh sb="0" eb="2">
      <t>ヨウシキ</t>
    </rPh>
    <rPh sb="16" eb="18">
      <t>ヨウシキ</t>
    </rPh>
    <rPh sb="18" eb="20">
      <t>ミギウエ</t>
    </rPh>
    <rPh sb="20" eb="22">
      <t>ブブン</t>
    </rPh>
    <phoneticPr fontId="2"/>
  </si>
  <si>
    <t>様式３の2（直流発電設備）③の３．自由記述欄</t>
    <phoneticPr fontId="1"/>
  </si>
  <si>
    <t>設備変更前の定格出力合計 放電側を必ずご入力ください</t>
    <rPh sb="0" eb="2">
      <t>セツビ</t>
    </rPh>
    <rPh sb="13" eb="16">
      <t>ホウデンガワ</t>
    </rPh>
    <rPh sb="17" eb="18">
      <t>カナラ</t>
    </rPh>
    <rPh sb="20" eb="22">
      <t>ニュウリョク</t>
    </rPh>
    <phoneticPr fontId="2"/>
  </si>
  <si>
    <t>設備変更前の定格出力合計 充電側を必ずご入力ください</t>
    <rPh sb="0" eb="2">
      <t>セツビ</t>
    </rPh>
    <rPh sb="13" eb="15">
      <t>ジュウデン</t>
    </rPh>
    <rPh sb="15" eb="16">
      <t>ガワ</t>
    </rPh>
    <rPh sb="17" eb="18">
      <t>カナラ</t>
    </rPh>
    <rPh sb="20" eb="22">
      <t>ニュウリョク</t>
    </rPh>
    <phoneticPr fontId="2"/>
  </si>
  <si>
    <t>設備変更前の発電設備の合計台数を必ずご入力ください</t>
    <rPh sb="0" eb="2">
      <t>セツビ</t>
    </rPh>
    <rPh sb="6" eb="10">
      <t>ハツデンセツビ</t>
    </rPh>
    <rPh sb="11" eb="13">
      <t>ゴウケイ</t>
    </rPh>
    <rPh sb="13" eb="15">
      <t>ダイスウ</t>
    </rPh>
    <rPh sb="16" eb="17">
      <t>カナラ</t>
    </rPh>
    <rPh sb="19" eb="21">
      <t>ニュウリョク</t>
    </rPh>
    <phoneticPr fontId="2"/>
  </si>
  <si>
    <t>設備変更前の最大受電電力を変更後の最大受電電力以下となるようにご入力ください。
（変更後）最大受電電力よりも大きい場合、増設となるため接続検討から新規でお申し込みなおしください。</t>
    <phoneticPr fontId="2"/>
  </si>
  <si>
    <t>その他(氏名： 　　)を選択された場合は（）内に氏名を入力ください</t>
    <phoneticPr fontId="2"/>
  </si>
  <si>
    <t>標準周波数＋ 0.1Hz 以下（設定可能範囲：標準周波数＋0.1~1.0Hz ）としてください。</t>
    <phoneticPr fontId="2"/>
  </si>
  <si>
    <t>標準周波数＋ 0.1Hz 以下（設定可能範囲：標準周波数＋0.1~1.0Hz ）としてください。</t>
    <phoneticPr fontId="2"/>
  </si>
  <si>
    <t>【接続検討の要否確認依頼に対する結果の送付先】</t>
    <phoneticPr fontId="116"/>
  </si>
  <si>
    <t>【接続検討の要否確認依頼に対する結果の送付先】</t>
    <phoneticPr fontId="2"/>
  </si>
  <si>
    <t>接続検討要否確認依頼書に関する連絡先窓口と同じ</t>
    <phoneticPr fontId="2"/>
  </si>
  <si>
    <t>接続検討要否確認依頼書（技術的事項）に関する連絡先窓口と同じ</t>
    <phoneticPr fontId="2"/>
  </si>
  <si>
    <t>型式変更</t>
    <phoneticPr fontId="2"/>
  </si>
  <si>
    <t>PSC/蓄電池　変更内容</t>
    <rPh sb="4" eb="7">
      <t>チクデンチ</t>
    </rPh>
    <rPh sb="8" eb="10">
      <t>ヘンコウ</t>
    </rPh>
    <rPh sb="10" eb="12">
      <t>ナイヨウ</t>
    </rPh>
    <phoneticPr fontId="2"/>
  </si>
  <si>
    <t>交換</t>
    <rPh sb="0" eb="2">
      <t>コウカン</t>
    </rPh>
    <phoneticPr fontId="2"/>
  </si>
  <si>
    <t>kw</t>
    <phoneticPr fontId="2"/>
  </si>
  <si>
    <t>蓄電池</t>
    <phoneticPr fontId="2"/>
  </si>
  <si>
    <t>（揚水・蓄電池の場合のみ選択して下さい）</t>
    <phoneticPr fontId="2"/>
  </si>
  <si>
    <t xml:space="preserve">  そのため、PCS/蓄電池の情報について、定格出力合計および契約電力（受電電力）を正確に把握するため、出力の異なるPCSごとの情報が必要になりますので、</t>
    <rPh sb="11" eb="14">
      <t>チクデンチ</t>
    </rPh>
    <rPh sb="31" eb="33">
      <t>ケイヤク</t>
    </rPh>
    <rPh sb="33" eb="35">
      <t>デンリョク</t>
    </rPh>
    <phoneticPr fontId="2"/>
  </si>
  <si>
    <t>※続いて入力シート以降に記載頂き、おわりにシートの対応状況が全て完了になるように入力ください</t>
    <rPh sb="1" eb="2">
      <t>ツヅ</t>
    </rPh>
    <rPh sb="4" eb="6">
      <t>ニュウリョク</t>
    </rPh>
    <rPh sb="9" eb="11">
      <t>イコウ</t>
    </rPh>
    <rPh sb="12" eb="14">
      <t>キサイ</t>
    </rPh>
    <rPh sb="14" eb="15">
      <t>イタダ</t>
    </rPh>
    <rPh sb="25" eb="29">
      <t>タイオウジョウキョウ</t>
    </rPh>
    <rPh sb="30" eb="31">
      <t>スベ</t>
    </rPh>
    <rPh sb="32" eb="34">
      <t>カンリョウ</t>
    </rPh>
    <rPh sb="40" eb="42">
      <t>ニュウリョク</t>
    </rPh>
    <phoneticPr fontId="2"/>
  </si>
  <si>
    <t>通信設備の変更はありますか？</t>
    <rPh sb="0" eb="4">
      <t>ツウシンセツビ</t>
    </rPh>
    <rPh sb="5" eb="7">
      <t>ヘンコウ</t>
    </rPh>
    <phoneticPr fontId="2"/>
  </si>
  <si>
    <t>■</t>
    <phoneticPr fontId="2"/>
  </si>
  <si>
    <t>昇圧用変圧器の変更はありますか？</t>
    <rPh sb="0" eb="6">
      <t>ショウアツヨウヘンアツキ</t>
    </rPh>
    <rPh sb="7" eb="9">
      <t>ヘンコウ</t>
    </rPh>
    <phoneticPr fontId="2"/>
  </si>
  <si>
    <t>保護装置の変更はありますか？</t>
    <rPh sb="0" eb="4">
      <t>ホゴソウチ</t>
    </rPh>
    <rPh sb="5" eb="7">
      <t>ヘンコウ</t>
    </rPh>
    <phoneticPr fontId="2"/>
  </si>
  <si>
    <t>遮断器の変更はありますか？</t>
    <rPh sb="0" eb="3">
      <t>シャダンキ</t>
    </rPh>
    <rPh sb="4" eb="6">
      <t>ヘンコウ</t>
    </rPh>
    <phoneticPr fontId="2"/>
  </si>
  <si>
    <r>
      <t>【その他の発電設備の変更に関して】</t>
    </r>
    <r>
      <rPr>
        <b/>
        <sz val="11"/>
        <color theme="3"/>
        <rFont val="Meiryo UI"/>
        <family val="3"/>
        <charset val="128"/>
      </rPr>
      <t>※「はい」の場合、入力シート以外の記載が必要となります</t>
    </r>
    <phoneticPr fontId="2"/>
  </si>
  <si>
    <t>一号柱の変更はありますか？</t>
    <rPh sb="0" eb="2">
      <t>イチゴウ</t>
    </rPh>
    <rPh sb="2" eb="3">
      <t>チュウ</t>
    </rPh>
    <rPh sb="4" eb="6">
      <t>ヘンコウ</t>
    </rPh>
    <phoneticPr fontId="2"/>
  </si>
  <si>
    <t>【一号柱の変更に関して】</t>
    <rPh sb="1" eb="4">
      <t>イチゴウチュウ</t>
    </rPh>
    <rPh sb="5" eb="7">
      <t>ヘンコウ</t>
    </rPh>
    <rPh sb="8" eb="9">
      <t>カン</t>
    </rPh>
    <phoneticPr fontId="2"/>
  </si>
  <si>
    <t>蓄電池の変更/交換はありますか？</t>
    <rPh sb="0" eb="3">
      <t>チクデンチ</t>
    </rPh>
    <rPh sb="4" eb="6">
      <t>ヘンコウ</t>
    </rPh>
    <rPh sb="7" eb="9">
      <t>コウカン</t>
    </rPh>
    <phoneticPr fontId="2"/>
  </si>
  <si>
    <t>PCSの変更/交換はありますか？</t>
    <rPh sb="4" eb="6">
      <t>ヘンコウ</t>
    </rPh>
    <rPh sb="7" eb="9">
      <t>コウカン</t>
    </rPh>
    <phoneticPr fontId="2"/>
  </si>
  <si>
    <t>【PCSと蓄電池の変更に関して】</t>
    <rPh sb="5" eb="8">
      <t>チクデンチ</t>
    </rPh>
    <rPh sb="9" eb="11">
      <t>ヘンコウ</t>
    </rPh>
    <rPh sb="12" eb="13">
      <t>カン</t>
    </rPh>
    <phoneticPr fontId="2"/>
  </si>
  <si>
    <t>※電圧が20kVを超える場合は特別高圧用の申込書でお申込みください。</t>
    <phoneticPr fontId="2"/>
  </si>
  <si>
    <t>：</t>
    <phoneticPr fontId="2"/>
  </si>
  <si>
    <t>灰色セルに入力してご提出された場合、誤った情報によって意図しない確認結果となる可能性がございます。</t>
    <rPh sb="0" eb="2">
      <t>ハイイロ</t>
    </rPh>
    <rPh sb="5" eb="7">
      <t>ニュウリョク</t>
    </rPh>
    <rPh sb="10" eb="12">
      <t>テイシュツ</t>
    </rPh>
    <rPh sb="15" eb="17">
      <t>バアイ</t>
    </rPh>
    <rPh sb="18" eb="19">
      <t>アヤマ</t>
    </rPh>
    <rPh sb="21" eb="23">
      <t>ジョウホウ</t>
    </rPh>
    <rPh sb="27" eb="29">
      <t>イト</t>
    </rPh>
    <rPh sb="32" eb="34">
      <t>カクニン</t>
    </rPh>
    <phoneticPr fontId="2"/>
  </si>
  <si>
    <t>※シート上部に表示される入力項目数が残り0項目になる、および黄色セルがなくなるようにご入力ください。</t>
    <phoneticPr fontId="2"/>
  </si>
  <si>
    <t>でお申込方法をご確認の上、指定のメールアドレスにご提出ください。</t>
    <phoneticPr fontId="2"/>
  </si>
  <si>
    <t>「おわりに」シート</t>
    <phoneticPr fontId="2"/>
  </si>
  <si>
    <t xml:space="preserve"> - 図面等を本書類とは別途添付される方も、本書類様式5の4以降の各シートに必須入力項目がございますので、必ず入力をお願いします。</t>
    <rPh sb="30" eb="32">
      <t>イコウ</t>
    </rPh>
    <phoneticPr fontId="2"/>
  </si>
  <si>
    <t>⑶ 様式5の4（一号柱を変更される場合は様式5の5・様式5の6・様式5の7も）にて記載を行ってください。</t>
    <rPh sb="8" eb="11">
      <t>イチゴウチュウ</t>
    </rPh>
    <rPh sb="12" eb="14">
      <t>ヘンコウ</t>
    </rPh>
    <rPh sb="17" eb="19">
      <t>バアイ</t>
    </rPh>
    <rPh sb="20" eb="22">
      <t>ヨウシキ</t>
    </rPh>
    <rPh sb="26" eb="28">
      <t>ヨウシキ</t>
    </rPh>
    <rPh sb="41" eb="43">
      <t>キサイ</t>
    </rPh>
    <phoneticPr fontId="2"/>
  </si>
  <si>
    <t xml:space="preserve"> - 「入力シート」の記載内容が各様式に自動転記され、様式1~3まで作成されますので、ご確認ください。</t>
    <phoneticPr fontId="2"/>
  </si>
  <si>
    <t xml:space="preserve"> - 昇圧用変圧器に変更がある場合、入力シートと様式３(直流発電設備) 2.昇圧用変圧器 へ直接入力が必要となります。</t>
    <rPh sb="3" eb="9">
      <t>ショウアツヨウヘンアツキ</t>
    </rPh>
    <rPh sb="10" eb="12">
      <t>ヘンコウ</t>
    </rPh>
    <rPh sb="15" eb="17">
      <t>バアイ</t>
    </rPh>
    <rPh sb="18" eb="20">
      <t>ニュウリョク</t>
    </rPh>
    <rPh sb="24" eb="26">
      <t>ヨウシキ</t>
    </rPh>
    <rPh sb="28" eb="30">
      <t>チョクリュウ</t>
    </rPh>
    <rPh sb="30" eb="34">
      <t>ハツデンセツビ</t>
    </rPh>
    <rPh sb="38" eb="44">
      <t>ショウアツヨウヘンアツキ</t>
    </rPh>
    <rPh sb="46" eb="48">
      <t>チョクセツ</t>
    </rPh>
    <rPh sb="48" eb="50">
      <t>ニュウリョク</t>
    </rPh>
    <rPh sb="51" eb="53">
      <t>ヒツヨウ</t>
    </rPh>
    <phoneticPr fontId="2"/>
  </si>
  <si>
    <t xml:space="preserve"> - 遮断器もしくは保護装置に変更がある場合、入力シートと様式３(系統連系保護リレー)へ直接入力が必要となります。</t>
    <rPh sb="3" eb="6">
      <t>シャダンキ</t>
    </rPh>
    <rPh sb="10" eb="14">
      <t>ホゴソウチ</t>
    </rPh>
    <rPh sb="15" eb="17">
      <t>ヘンコウ</t>
    </rPh>
    <rPh sb="20" eb="22">
      <t>バアイ</t>
    </rPh>
    <rPh sb="23" eb="25">
      <t>ニュウリョク</t>
    </rPh>
    <rPh sb="29" eb="31">
      <t>ヨウシキ</t>
    </rPh>
    <rPh sb="33" eb="37">
      <t>ケイトウレンケイ</t>
    </rPh>
    <rPh sb="37" eb="39">
      <t>ホゴ</t>
    </rPh>
    <rPh sb="44" eb="46">
      <t>チョクセツ</t>
    </rPh>
    <rPh sb="46" eb="48">
      <t>ニュウリョク</t>
    </rPh>
    <rPh sb="49" eb="51">
      <t>ヒツヨウ</t>
    </rPh>
    <phoneticPr fontId="2"/>
  </si>
  <si>
    <t>にて契約者情報や設置する装置の情報をご入力ください。</t>
    <phoneticPr fontId="2"/>
  </si>
  <si>
    <t xml:space="preserve">⑵ </t>
    <phoneticPr fontId="2"/>
  </si>
  <si>
    <t>についてご回答ください。</t>
    <phoneticPr fontId="2"/>
  </si>
  <si>
    <t>「事前のご確認、および設備変更内容についてのご確認」</t>
    <rPh sb="1" eb="3">
      <t>ジゼン</t>
    </rPh>
    <rPh sb="5" eb="7">
      <t>カクニン</t>
    </rPh>
    <rPh sb="11" eb="13">
      <t>セツビ</t>
    </rPh>
    <rPh sb="13" eb="17">
      <t>ヘンコウナイヨウ</t>
    </rPh>
    <phoneticPr fontId="2"/>
  </si>
  <si>
    <t>https://www.tepco.co.jp/pg/consignment/retailservice/flow/index-j.html</t>
    <phoneticPr fontId="2"/>
  </si>
  <si>
    <t>発調(FIP)申込</t>
    <rPh sb="0" eb="2">
      <t>ハッチョウ</t>
    </rPh>
    <rPh sb="7" eb="9">
      <t>モウシコミ</t>
    </rPh>
    <phoneticPr fontId="2"/>
  </si>
  <si>
    <t>https://www.tepco.co.jp/pg/consignment/fit/corporate.html</t>
    <phoneticPr fontId="2"/>
  </si>
  <si>
    <t>FIT申込</t>
    <rPh sb="3" eb="5">
      <t>モウシコミ</t>
    </rPh>
    <phoneticPr fontId="2"/>
  </si>
  <si>
    <t>・以前に本書類にてご提出いただいた方は、本書類が最新かHPをご確認の上、作成しお申込みください。</t>
    <rPh sb="1" eb="3">
      <t>イゼン</t>
    </rPh>
    <rPh sb="5" eb="7">
      <t>ショルイ</t>
    </rPh>
    <rPh sb="21" eb="23">
      <t>ショルイ</t>
    </rPh>
    <rPh sb="31" eb="33">
      <t>カクニン</t>
    </rPh>
    <phoneticPr fontId="2"/>
  </si>
  <si>
    <t>https://www.tepco.co.jp/pg/consignment/fit/pdf/guide_2024.pdf</t>
    <phoneticPr fontId="2"/>
  </si>
  <si>
    <t>- 受電電力の計算が自動で行われるなど、従来の申込書よりも入力ミスが起こりづらくなっております。当社との不備に関するやり取りの減少が見込まれ、より申込完了までの期間を短くすることができますので、ぜひご活用ください。</t>
    <phoneticPr fontId="2"/>
  </si>
  <si>
    <r>
      <t>■本書類は、</t>
    </r>
    <r>
      <rPr>
        <b/>
        <sz val="14"/>
        <color rgb="FFC00000"/>
        <rFont val="Meiryo UI"/>
        <family val="3"/>
        <charset val="128"/>
      </rPr>
      <t>高圧用-蓄電池</t>
    </r>
    <r>
      <rPr>
        <b/>
        <sz val="14"/>
        <color theme="1" tint="0.249977111117893"/>
        <rFont val="Meiryo UI"/>
        <family val="3"/>
        <charset val="128"/>
      </rPr>
      <t>の接続検討要否確認依頼書です</t>
    </r>
    <rPh sb="18" eb="20">
      <t>ヨウヒ</t>
    </rPh>
    <rPh sb="20" eb="22">
      <t>カクニン</t>
    </rPh>
    <rPh sb="22" eb="25">
      <t>イライショ</t>
    </rPh>
    <phoneticPr fontId="2"/>
  </si>
  <si>
    <t>PG申請用バージョン：</t>
    <phoneticPr fontId="2"/>
  </si>
  <si>
    <t>はじめに</t>
    <phoneticPr fontId="2"/>
  </si>
  <si>
    <t>※1 web申込の場合のみご提出ください
※2 PCSの定格出力を仕様書と異なる出力へ制限する場合のみご提出ください
※3 接続検討時の申込内容から名義に変更がある場合はご提出ください
※4 接続検討時の申込内容から発電設備に変更がある場合（増設以外）はご提出ください。</t>
    <phoneticPr fontId="2"/>
  </si>
  <si>
    <r>
      <t xml:space="preserve">・ 発電量調整供給兼基本契約申込書
・ 発電量調整供給兼基本契約申込書別紙【発電設備の概要】
・ 系統連系申込書
・ 系統連系申込書添付資料1-1（系統用蓄電池設備設置の場合） 
・ 系統連系申込書添付資料1-3（春夏秋冬の運転パターン）
・ 仕様書（パネル・PCS等）
・ 単線結線図
・ 敷地平面図：構内柱（1号柱）および引込柱等が記載された付近図もしくは配置図等
・ 出力制御機能付PCS等の仕様確認依頼書
</t>
    </r>
    <r>
      <rPr>
        <b/>
        <sz val="11"/>
        <color theme="1" tint="0.249977111117893"/>
        <rFont val="Meiryo UI"/>
        <family val="3"/>
        <charset val="128"/>
      </rPr>
      <t>・ 接続検討の要否確認依頼書</t>
    </r>
    <r>
      <rPr>
        <b/>
        <sz val="11"/>
        <color rgb="FFC00000"/>
        <rFont val="Meiryo UI"/>
        <family val="3"/>
        <charset val="128"/>
      </rPr>
      <t>←本書類</t>
    </r>
    <phoneticPr fontId="2"/>
  </si>
  <si>
    <r>
      <t>・ 発電量調整供給兼基本契約申込書
・ 発電量調整供給兼基本契約申込書別紙【発電設備の概要】
・ 系統連系申込書
・ 系統連系申込書添付資料1-1（系統用蓄電池設備設置の場合） 
・ 系統連系申込書添付資料1-3（春夏秋冬の運転パターン）
・ 接続検討回答書のPDF※1
・ 仕様書（パネル・PCS等）
・ 単線結線図
・ 敷地平面図：構内柱（1号柱）および引込柱等が記載された付近図もしくは配置図等
・ 「ノンファーム型接続」を踏まえた発電量調整供給契約申込について【同意書】
・ 出力制御機能付PCS等の仕様確認依頼書
・ 出力制限の証明書※2
・ 発電量調整供給に関する契約上の地位の移転について※3</t>
    </r>
    <r>
      <rPr>
        <b/>
        <sz val="11"/>
        <color theme="1" tint="0.249977111117893"/>
        <rFont val="Meiryo UI"/>
        <family val="3"/>
        <charset val="128"/>
      </rPr>
      <t xml:space="preserve">
・ 接続検討の要否確認依頼書※4</t>
    </r>
    <r>
      <rPr>
        <b/>
        <sz val="11"/>
        <color rgb="FFC00000"/>
        <rFont val="Meiryo UI"/>
        <family val="3"/>
        <charset val="128"/>
      </rPr>
      <t>←本書類</t>
    </r>
    <phoneticPr fontId="2"/>
  </si>
  <si>
    <t>メールに
添付いただく
申込必要書類</t>
    <rPh sb="5" eb="7">
      <t>テンプ</t>
    </rPh>
    <rPh sb="12" eb="14">
      <t>モウシコミ</t>
    </rPh>
    <rPh sb="14" eb="16">
      <t>ヒツヨウ</t>
    </rPh>
    <rPh sb="16" eb="18">
      <t>ショルイ</t>
    </rPh>
    <phoneticPr fontId="2"/>
  </si>
  <si>
    <t>【接続検討回答書受付番号】
（JK番号 or MS番号）：
＜本件申込の問い合わせ先（送信者様の連絡先情報）＞
【送信者会社名】
○○株式会社
【送信者名】
○○ ○○
【送信者連絡先】
メールアドレス：○○○@○○○○
電話番号:○○○-○○○○-○○○</t>
    <phoneticPr fontId="2"/>
  </si>
  <si>
    <t>【高圧】設備変更</t>
    <phoneticPr fontId="2"/>
  </si>
  <si>
    <t>【高圧】発調契約新規申込</t>
    <phoneticPr fontId="2"/>
  </si>
  <si>
    <t>02tepconsc@tepco.co.jp</t>
    <phoneticPr fontId="2"/>
  </si>
  <si>
    <t>02haxtuchoukeiyaku@tepco.co.jp</t>
    <phoneticPr fontId="2"/>
  </si>
  <si>
    <t>メールアドレス</t>
    <phoneticPr fontId="2"/>
  </si>
  <si>
    <t>メール</t>
    <phoneticPr fontId="2"/>
  </si>
  <si>
    <t>申込方法</t>
    <rPh sb="0" eb="2">
      <t>モウシコミ</t>
    </rPh>
    <rPh sb="2" eb="4">
      <t>ホウホウ</t>
    </rPh>
    <phoneticPr fontId="2"/>
  </si>
  <si>
    <t>設備変更_発電量調整供給契約申込</t>
    <phoneticPr fontId="2"/>
  </si>
  <si>
    <t>新規_発電量調整供給契約申込</t>
    <phoneticPr fontId="2"/>
  </si>
  <si>
    <t>案件が特定しやすくなるため、件名を下記のフォーマット通りに記載してご提出ください</t>
    <rPh sb="0" eb="2">
      <t>アンケン</t>
    </rPh>
    <rPh sb="3" eb="5">
      <t>トクテイ</t>
    </rPh>
    <rPh sb="14" eb="16">
      <t>ケンメイ</t>
    </rPh>
    <rPh sb="17" eb="19">
      <t>カキ</t>
    </rPh>
    <rPh sb="26" eb="27">
      <t>ドオ</t>
    </rPh>
    <rPh sb="29" eb="31">
      <t>キサイ</t>
    </rPh>
    <rPh sb="34" eb="36">
      <t>テイシュツ</t>
    </rPh>
    <phoneticPr fontId="2"/>
  </si>
  <si>
    <r>
      <rPr>
        <sz val="11"/>
        <color theme="10"/>
        <rFont val="Meiryo UI"/>
        <family val="3"/>
        <charset val="128"/>
      </rPr>
      <t xml:space="preserve"> </t>
    </r>
    <r>
      <rPr>
        <sz val="11"/>
        <color theme="10"/>
        <rFont val="Microsoft JhengHei"/>
        <family val="3"/>
      </rPr>
      <t>└</t>
    </r>
    <r>
      <rPr>
        <sz val="11"/>
        <color theme="10"/>
        <rFont val="Meiryo UI"/>
        <family val="3"/>
        <charset val="128"/>
      </rPr>
      <t xml:space="preserve"> </t>
    </r>
    <r>
      <rPr>
        <u/>
        <sz val="11"/>
        <color theme="10"/>
        <rFont val="Meiryo UI"/>
        <family val="3"/>
        <charset val="128"/>
      </rPr>
      <t>様式２（発電設備等の概要）</t>
    </r>
    <rPh sb="3" eb="5">
      <t>ヨウシキ</t>
    </rPh>
    <rPh sb="7" eb="9">
      <t>ハツデン</t>
    </rPh>
    <rPh sb="9" eb="11">
      <t>セツビ</t>
    </rPh>
    <rPh sb="11" eb="12">
      <t>ナド</t>
    </rPh>
    <rPh sb="13" eb="15">
      <t>ガイヨウ</t>
    </rPh>
    <phoneticPr fontId="14"/>
  </si>
  <si>
    <r>
      <rPr>
        <sz val="11"/>
        <color theme="10"/>
        <rFont val="Meiryo UI"/>
        <family val="3"/>
        <charset val="128"/>
      </rPr>
      <t xml:space="preserve"> </t>
    </r>
    <r>
      <rPr>
        <sz val="11"/>
        <color theme="10"/>
        <rFont val="Meiryo UI"/>
        <family val="3"/>
        <charset val="136"/>
      </rPr>
      <t>└</t>
    </r>
    <r>
      <rPr>
        <sz val="11"/>
        <color theme="10"/>
        <rFont val="Meiryo UI"/>
        <family val="3"/>
        <charset val="128"/>
      </rPr>
      <t xml:space="preserve"> </t>
    </r>
    <r>
      <rPr>
        <u/>
        <sz val="11"/>
        <color theme="10"/>
        <rFont val="Meiryo UI"/>
        <family val="3"/>
        <charset val="128"/>
      </rPr>
      <t>様式１（接続検討要否確認依頼書）</t>
    </r>
    <rPh sb="3" eb="5">
      <t>ヨウシキ</t>
    </rPh>
    <rPh sb="7" eb="9">
      <t>セツゾク</t>
    </rPh>
    <rPh sb="9" eb="11">
      <t>ケントウ</t>
    </rPh>
    <rPh sb="11" eb="13">
      <t>ヨウヒ</t>
    </rPh>
    <rPh sb="13" eb="15">
      <t>カクニン</t>
    </rPh>
    <rPh sb="15" eb="18">
      <t>イライショ</t>
    </rPh>
    <phoneticPr fontId="14"/>
  </si>
  <si>
    <t>←完了後に様式1~3(逆変換装置)まで完了となります</t>
    <rPh sb="1" eb="3">
      <t>カンリョウ</t>
    </rPh>
    <rPh sb="3" eb="4">
      <t>ゴ</t>
    </rPh>
    <rPh sb="5" eb="7">
      <t>ヨウシキ</t>
    </rPh>
    <rPh sb="11" eb="16">
      <t>ギャクヘンカンソウチ</t>
    </rPh>
    <rPh sb="19" eb="21">
      <t>カンリョウ</t>
    </rPh>
    <phoneticPr fontId="2"/>
  </si>
  <si>
    <t>【要否確認依頼書　ご対応状況】</t>
    <rPh sb="1" eb="3">
      <t>ヨウヒ</t>
    </rPh>
    <rPh sb="3" eb="5">
      <t>カクニン</t>
    </rPh>
    <rPh sb="5" eb="7">
      <t>イライ</t>
    </rPh>
    <rPh sb="7" eb="8">
      <t>ショ</t>
    </rPh>
    <rPh sb="10" eb="12">
      <t>タイオウ</t>
    </rPh>
    <rPh sb="12" eb="14">
      <t>ジョウキョウ</t>
    </rPh>
    <phoneticPr fontId="2"/>
  </si>
  <si>
    <t>　※エクセルファイルでの提出必要書類はPDF化など加工はせず、エクセルのままご提出ください</t>
    <rPh sb="12" eb="14">
      <t>テイシュツ</t>
    </rPh>
    <rPh sb="14" eb="16">
      <t>ヒツヨウ</t>
    </rPh>
    <phoneticPr fontId="2"/>
  </si>
  <si>
    <r>
      <rPr>
        <b/>
        <u/>
        <sz val="16"/>
        <color theme="1" tint="0.249977111117893"/>
        <rFont val="Meiryo UI"/>
        <family val="3"/>
        <charset val="128"/>
      </rPr>
      <t>他の本申込必要書類も記入後、</t>
    </r>
    <r>
      <rPr>
        <b/>
        <sz val="16"/>
        <color theme="1" tint="0.249977111117893"/>
        <rFont val="Meiryo UI"/>
        <family val="3"/>
        <charset val="128"/>
      </rPr>
      <t>ご提出ください</t>
    </r>
    <r>
      <rPr>
        <b/>
        <sz val="12"/>
        <color theme="1" tint="0.249977111117893"/>
        <rFont val="Meiryo UI"/>
        <family val="3"/>
        <charset val="128"/>
      </rPr>
      <t>（本申込に必要な書類は要否確認依頼書だけではありません。下部の必要書類を参考にご提出ください）</t>
    </r>
    <rPh sb="12" eb="13">
      <t>ゴ</t>
    </rPh>
    <rPh sb="22" eb="25">
      <t>ホンモウシコミ</t>
    </rPh>
    <rPh sb="26" eb="28">
      <t>ヒツヨウ</t>
    </rPh>
    <rPh sb="29" eb="31">
      <t>ショルイ</t>
    </rPh>
    <rPh sb="32" eb="39">
      <t>ヨウヒカクニンイライショ</t>
    </rPh>
    <rPh sb="49" eb="51">
      <t>カブ</t>
    </rPh>
    <rPh sb="52" eb="54">
      <t>ヒツヨウ</t>
    </rPh>
    <rPh sb="54" eb="56">
      <t>ショルイ</t>
    </rPh>
    <rPh sb="57" eb="59">
      <t>サンコウ</t>
    </rPh>
    <rPh sb="61" eb="63">
      <t>テイシュツ</t>
    </rPh>
    <phoneticPr fontId="2"/>
  </si>
  <si>
    <t>■【要否確認依頼書　ご対応状況】がすべて「完了」となった後、本シート下部の申込方法を参考に</t>
    <rPh sb="2" eb="9">
      <t>ヨウヒカクニンイライショ</t>
    </rPh>
    <rPh sb="11" eb="13">
      <t>タイオウ</t>
    </rPh>
    <rPh sb="12" eb="13">
      <t>オウ</t>
    </rPh>
    <rPh sb="13" eb="15">
      <t>ジョウキョウ</t>
    </rPh>
    <rPh sb="21" eb="23">
      <t>カンリョウ</t>
    </rPh>
    <rPh sb="28" eb="29">
      <t>ノチ</t>
    </rPh>
    <rPh sb="30" eb="31">
      <t>ホン</t>
    </rPh>
    <rPh sb="34" eb="36">
      <t>カブ</t>
    </rPh>
    <rPh sb="37" eb="39">
      <t>モウシコミ</t>
    </rPh>
    <rPh sb="39" eb="41">
      <t>ホウホウ</t>
    </rPh>
    <rPh sb="42" eb="44">
      <t>サンコウ</t>
    </rPh>
    <phoneticPr fontId="2"/>
  </si>
  <si>
    <t>おわりに</t>
    <phoneticPr fontId="2"/>
  </si>
  <si>
    <t xml:space="preserve"> └ 様式3の３（系統連系保護リレー）① </t>
  </si>
  <si>
    <t>（送電系統への送電電力）</t>
    <phoneticPr fontId="2"/>
  </si>
  <si>
    <t>（変更前）最大受電電力</t>
    <phoneticPr fontId="2"/>
  </si>
  <si>
    <r>
      <t>※EMSとは、発電設備全体に対して出力制御するシステムのことです。</t>
    </r>
    <r>
      <rPr>
        <b/>
        <u/>
        <sz val="16"/>
        <color theme="3"/>
        <rFont val="Meiryo UI"/>
        <family val="3"/>
        <charset val="128"/>
      </rPr>
      <t xml:space="preserve">EMSによって出力制御を行う場合のみ
</t>
    </r>
    <r>
      <rPr>
        <sz val="16"/>
        <color theme="3"/>
        <rFont val="Meiryo UI"/>
        <family val="3"/>
        <charset val="128"/>
      </rPr>
      <t>有を選択ください</t>
    </r>
    <phoneticPr fontId="2"/>
  </si>
  <si>
    <t>kW</t>
    <phoneticPr fontId="2"/>
  </si>
  <si>
    <t>※放電側とは系統への売電電力のことを指し、様式2該当箇所に＋表記で自動転記されます</t>
    <phoneticPr fontId="2"/>
  </si>
  <si>
    <r>
      <t>（変更前）定格出力合計　充電側　　　　　　　　　　　</t>
    </r>
    <r>
      <rPr>
        <b/>
        <sz val="36"/>
        <color theme="1" tint="0.249977111117893"/>
        <rFont val="Meiryo UI"/>
        <family val="3"/>
        <charset val="128"/>
      </rPr>
      <t>-</t>
    </r>
    <rPh sb="1" eb="3">
      <t>ヘンコウ</t>
    </rPh>
    <rPh sb="3" eb="4">
      <t>マエ</t>
    </rPh>
    <rPh sb="5" eb="7">
      <t>テイカク</t>
    </rPh>
    <rPh sb="7" eb="9">
      <t>シュツリョク</t>
    </rPh>
    <rPh sb="9" eb="11">
      <t>ゴウケイ</t>
    </rPh>
    <phoneticPr fontId="2"/>
  </si>
  <si>
    <t>発電設備等の定格出力合計</t>
    <phoneticPr fontId="2"/>
  </si>
  <si>
    <r>
      <t>（変更前）定格出力合計　放電側　　　　　　　　　　　</t>
    </r>
    <r>
      <rPr>
        <sz val="28"/>
        <color theme="1" tint="0.249977111117893"/>
        <rFont val="Meiryo UI"/>
        <family val="3"/>
        <charset val="128"/>
      </rPr>
      <t>+</t>
    </r>
    <rPh sb="1" eb="3">
      <t>ヘンコウ</t>
    </rPh>
    <rPh sb="3" eb="4">
      <t>マエ</t>
    </rPh>
    <rPh sb="5" eb="7">
      <t>テイカク</t>
    </rPh>
    <rPh sb="7" eb="9">
      <t>シュツリョク</t>
    </rPh>
    <rPh sb="9" eb="11">
      <t>ゴウケイ</t>
    </rPh>
    <rPh sb="12" eb="14">
      <t>ホウデン</t>
    </rPh>
    <rPh sb="14" eb="15">
      <t>ガワ</t>
    </rPh>
    <phoneticPr fontId="2"/>
  </si>
  <si>
    <t>発電設備等の定格出力合計</t>
    <phoneticPr fontId="2"/>
  </si>
  <si>
    <t>セット</t>
    <phoneticPr fontId="2"/>
  </si>
  <si>
    <t>▲▲▲</t>
    <phoneticPr fontId="2"/>
  </si>
  <si>
    <t>kW</t>
    <phoneticPr fontId="2"/>
  </si>
  <si>
    <t>+</t>
    <phoneticPr fontId="2"/>
  </si>
  <si>
    <t>　【PCSの情報】</t>
    <phoneticPr fontId="2"/>
  </si>
  <si>
    <t>〇〇〇〇〇</t>
    <phoneticPr fontId="2"/>
  </si>
  <si>
    <t>D社</t>
    <rPh sb="1" eb="2">
      <t>シャ</t>
    </rPh>
    <phoneticPr fontId="2"/>
  </si>
  <si>
    <t>型式変更</t>
    <rPh sb="0" eb="2">
      <t>カタシキ</t>
    </rPh>
    <rPh sb="2" eb="4">
      <t>ヘンコウ</t>
    </rPh>
    <phoneticPr fontId="2"/>
  </si>
  <si>
    <t>〇〇〇〇〇</t>
    <phoneticPr fontId="2"/>
  </si>
  <si>
    <t>C社</t>
    <rPh sb="1" eb="2">
      <t>シャ</t>
    </rPh>
    <phoneticPr fontId="2"/>
  </si>
  <si>
    <t xml:space="preserve">      ：メーカ</t>
    <phoneticPr fontId="2"/>
  </si>
  <si>
    <t>　【前提情報】</t>
    <phoneticPr fontId="2"/>
  </si>
  <si>
    <t>【セット数】</t>
    <phoneticPr fontId="2"/>
  </si>
  <si>
    <t>〇〇〇〇</t>
    <phoneticPr fontId="2"/>
  </si>
  <si>
    <t>※充電側とは系統からの買電電力のことを指し、様式3該当箇所に－表記で自動転記されます</t>
    <phoneticPr fontId="2"/>
  </si>
  <si>
    <t>※放電側とは系統への売電電力のことを指し、様式3該当箇所に＋表記で自動転記されます</t>
    <phoneticPr fontId="2"/>
  </si>
  <si>
    <t>　【PCSの情報】</t>
    <phoneticPr fontId="2"/>
  </si>
  <si>
    <t>B社</t>
    <rPh sb="1" eb="2">
      <t>シャ</t>
    </rPh>
    <phoneticPr fontId="2"/>
  </si>
  <si>
    <t>A社</t>
    <rPh sb="1" eb="2">
      <t>シャ</t>
    </rPh>
    <phoneticPr fontId="2"/>
  </si>
  <si>
    <t>＜入力シートへ</t>
    <phoneticPr fontId="2"/>
  </si>
  <si>
    <t>入力項目数</t>
    <rPh sb="0" eb="5">
      <t>ニュウリョクコウモクスウ</t>
    </rPh>
    <phoneticPr fontId="2"/>
  </si>
  <si>
    <t>入力項目は残り</t>
    <phoneticPr fontId="2"/>
  </si>
  <si>
    <t>ハイフンを含めた12桁もしくは13桁の数字で記載ください</t>
    <phoneticPr fontId="2"/>
  </si>
  <si>
    <t>ハイフンを含めた12桁もしくは13桁の数字で記載ください</t>
    <phoneticPr fontId="2"/>
  </si>
  <si>
    <t>保護装置</t>
    <rPh sb="0" eb="4">
      <t>ホゴソウチ</t>
    </rPh>
    <phoneticPr fontId="2"/>
  </si>
  <si>
    <t>製造者</t>
    <phoneticPr fontId="116"/>
  </si>
  <si>
    <t>動作時間</t>
    <phoneticPr fontId="116"/>
  </si>
  <si>
    <t>[V]</t>
    <phoneticPr fontId="116"/>
  </si>
  <si>
    <t>[A]</t>
    <phoneticPr fontId="116"/>
  </si>
  <si>
    <t>[ｻｲｸﾙ]</t>
    <phoneticPr fontId="116"/>
  </si>
  <si>
    <t>[A]</t>
    <phoneticPr fontId="116"/>
  </si>
  <si>
    <t>[ｻｲｸﾙ]</t>
    <phoneticPr fontId="116"/>
  </si>
  <si>
    <t>ⅤＴ</t>
    <phoneticPr fontId="116"/>
  </si>
  <si>
    <t>[V]/</t>
    <phoneticPr fontId="116"/>
  </si>
  <si>
    <t>[V]</t>
    <phoneticPr fontId="116"/>
  </si>
  <si>
    <t>―</t>
    <phoneticPr fontId="2"/>
  </si>
  <si>
    <t>[VA]</t>
    <phoneticPr fontId="116"/>
  </si>
  <si>
    <t>ＣＴ</t>
    <phoneticPr fontId="116"/>
  </si>
  <si>
    <t>/5[A]</t>
    <phoneticPr fontId="2"/>
  </si>
  <si>
    <t>ＰＤ</t>
    <phoneticPr fontId="116"/>
  </si>
  <si>
    <t>[pF]</t>
    <phoneticPr fontId="116"/>
  </si>
  <si>
    <t>ＺＰＤ</t>
    <phoneticPr fontId="116"/>
  </si>
  <si>
    <t>[V]／</t>
    <phoneticPr fontId="116"/>
  </si>
  <si>
    <t>ＺＣＴ</t>
    <phoneticPr fontId="116"/>
  </si>
  <si>
    <t>[A]</t>
    <phoneticPr fontId="116"/>
  </si>
  <si>
    <t>ＯＣＲ－Ｈ</t>
    <phoneticPr fontId="116"/>
  </si>
  <si>
    <t>（５１Ｒ）</t>
    <phoneticPr fontId="116"/>
  </si>
  <si>
    <t>※</t>
    <phoneticPr fontId="116"/>
  </si>
  <si>
    <t>（受動：</t>
    <phoneticPr fontId="116"/>
  </si>
  <si>
    <t>）</t>
    <phoneticPr fontId="116"/>
  </si>
  <si>
    <t>単独運転検出要素</t>
    <phoneticPr fontId="116"/>
  </si>
  <si>
    <t>（能動：</t>
    <phoneticPr fontId="116"/>
  </si>
  <si>
    <t>付加機能に関する事項</t>
    <phoneticPr fontId="116"/>
  </si>
  <si>
    <t>・電圧上昇抑制機能</t>
    <phoneticPr fontId="116"/>
  </si>
  <si>
    <t>・発電機並列時・脱落時の電圧変動抑制機能</t>
    <phoneticPr fontId="116"/>
  </si>
  <si>
    <t>・自動負荷遮断装置</t>
    <phoneticPr fontId="116"/>
  </si>
  <si>
    <t>・自動同期検定装置</t>
    <phoneticPr fontId="116"/>
  </si>
  <si>
    <t>[%]、</t>
    <phoneticPr fontId="116"/>
  </si>
  <si>
    <t>[Hz]</t>
    <phoneticPr fontId="116"/>
  </si>
  <si>
    <t>前進時間</t>
    <phoneticPr fontId="116"/>
  </si>
  <si>
    <t>[s]</t>
    <phoneticPr fontId="116"/>
  </si>
  <si>
    <t>・その他</t>
    <phoneticPr fontId="116"/>
  </si>
  <si>
    <t>遮断器</t>
    <rPh sb="0" eb="3">
      <t>シャダンキ</t>
    </rPh>
    <phoneticPr fontId="2"/>
  </si>
  <si>
    <t>入力項目は残り</t>
    <phoneticPr fontId="2"/>
  </si>
  <si>
    <t>項目です</t>
    <phoneticPr fontId="2"/>
  </si>
  <si>
    <r>
      <t>■ 本シートの黄色セルに入力することで、必要情報が様式1~3まで自動転記されます</t>
    </r>
    <r>
      <rPr>
        <b/>
        <sz val="18"/>
        <color theme="1" tint="0.249977111117893"/>
        <rFont val="Meiryo UI"/>
        <family val="3"/>
        <charset val="128"/>
      </rPr>
      <t>(遮断器・保護装置・昇圧用変圧器の変更がある場合を除く)</t>
    </r>
    <r>
      <rPr>
        <b/>
        <sz val="22"/>
        <color theme="1" tint="0.249977111117893"/>
        <rFont val="Meiryo UI"/>
        <family val="3"/>
        <charset val="128"/>
      </rPr>
      <t>が、</t>
    </r>
    <rPh sb="2" eb="3">
      <t>ホン</t>
    </rPh>
    <rPh sb="7" eb="9">
      <t>キイロ</t>
    </rPh>
    <rPh sb="12" eb="14">
      <t>ニュウリョク</t>
    </rPh>
    <rPh sb="20" eb="22">
      <t>ヒツヨウ</t>
    </rPh>
    <rPh sb="22" eb="24">
      <t>ジョウホウ</t>
    </rPh>
    <rPh sb="34" eb="36">
      <t>テンキ</t>
    </rPh>
    <rPh sb="41" eb="44">
      <t>シャダンキ</t>
    </rPh>
    <rPh sb="45" eb="49">
      <t>ホゴソウチ</t>
    </rPh>
    <rPh sb="50" eb="56">
      <t>ショウアツヨウヘンアツキ</t>
    </rPh>
    <rPh sb="57" eb="59">
      <t>ヘンコウ</t>
    </rPh>
    <rPh sb="62" eb="64">
      <t>バアイ</t>
    </rPh>
    <rPh sb="65" eb="66">
      <t>ノゾ</t>
    </rPh>
    <phoneticPr fontId="2"/>
  </si>
  <si>
    <t>■ 本シートの入力が完了後、様式１~3までの入力内容を確認の上、様式5の4を入力ください（一号柱を変更される場合は様式5の5・様式5の6・様式5の7もご記載ください）</t>
    <rPh sb="2" eb="3">
      <t>ホン</t>
    </rPh>
    <rPh sb="7" eb="9">
      <t>ニュウリョク</t>
    </rPh>
    <rPh sb="10" eb="13">
      <t>カンリョウゴ</t>
    </rPh>
    <rPh sb="22" eb="24">
      <t>ニュウリョク</t>
    </rPh>
    <rPh sb="38" eb="40">
      <t>ニュウリョク</t>
    </rPh>
    <phoneticPr fontId="2"/>
  </si>
  <si>
    <t>おわりにへ＞</t>
    <phoneticPr fontId="2"/>
  </si>
  <si>
    <t>■続いて様式１~3までの記載内容を確認の上、様式5の4をご記載ください（一号柱を変更される場合は様式5の5・様式5の6・様式5の7もご記載ください）</t>
    <phoneticPr fontId="2"/>
  </si>
  <si>
    <t>（有の場合のみ選択して下さい）</t>
  </si>
  <si>
    <t>主</t>
    <rPh sb="0" eb="1">
      <t>シュ</t>
    </rPh>
    <phoneticPr fontId="2"/>
  </si>
  <si>
    <t>kWh</t>
    <phoneticPr fontId="2"/>
  </si>
  <si>
    <t>✓</t>
  </si>
  <si>
    <t>主</t>
    <rPh sb="0" eb="1">
      <t>シュ</t>
    </rPh>
    <phoneticPr fontId="2"/>
  </si>
  <si>
    <t>遅れ</t>
    <rPh sb="0" eb="1">
      <t>オク</t>
    </rPh>
    <phoneticPr fontId="2"/>
  </si>
  <si>
    <t>[%]～進み</t>
    <rPh sb="4" eb="5">
      <t>スス</t>
    </rPh>
    <phoneticPr fontId="1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</si>
</sst>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F800]dddd\,\ mmmm\ dd\,\ yyyy"/>
    <numFmt numFmtId="177" formatCode="#"/>
    <numFmt numFmtId="178" formatCode="yyyy&quot;年&quot;m&quot;月&quot;d&quot;日&quot;;@"/>
    <numFmt numFmtId="179" formatCode="0.0_ "/>
    <numFmt numFmtId="180" formatCode="0.0_);[Red]\(0.0\)"/>
    <numFmt numFmtId="181" formatCode="0_ "/>
    <numFmt numFmtId="182" formatCode="000\-0000"/>
    <numFmt numFmtId="183" formatCode="&quot;遅れ　&quot;0"/>
    <numFmt numFmtId="184" formatCode="&quot;進み　&quot;0"/>
    <numFmt numFmtId="185" formatCode="\(\ @\ \)"/>
    <numFmt numFmtId="186" formatCode="#,##0.0;[Red]\-#,##0.0"/>
    <numFmt numFmtId="187" formatCode="[&lt;=999]000;[&lt;=9999]000\-00;000\-0000"/>
    <numFmt numFmtId="188" formatCode="0.0"/>
  </numFmts>
  <fonts count="142"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8"/>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sz val="9"/>
      <name val="ＭＳ Ｐ明朝"/>
      <family val="1"/>
      <charset val="128"/>
    </font>
    <font>
      <sz val="11"/>
      <color indexed="10"/>
      <name val="ＭＳ Ｐゴシック"/>
      <family val="3"/>
      <charset val="128"/>
    </font>
    <font>
      <sz val="11"/>
      <name val="ＭＳ ゴシック"/>
      <family val="3"/>
      <charset val="128"/>
    </font>
    <font>
      <sz val="10"/>
      <color theme="1"/>
      <name val="ＭＳ 明朝"/>
      <family val="1"/>
      <charset val="128"/>
    </font>
    <font>
      <sz val="11"/>
      <color rgb="FFFF0000"/>
      <name val="ＭＳ Ｐゴシック"/>
      <family val="3"/>
      <charset val="128"/>
    </font>
    <font>
      <sz val="6"/>
      <name val="ＭＳ Ｐゴシック"/>
      <family val="2"/>
      <charset val="128"/>
      <scheme val="minor"/>
    </font>
    <font>
      <sz val="11"/>
      <name val="Meiryo UI"/>
      <family val="3"/>
      <charset val="128"/>
    </font>
    <font>
      <sz val="11"/>
      <color theme="1" tint="0.249977111117893"/>
      <name val="Meiryo UI"/>
      <family val="3"/>
      <charset val="128"/>
    </font>
    <font>
      <b/>
      <sz val="11"/>
      <color theme="1" tint="0.249977111117893"/>
      <name val="Meiryo UI"/>
      <family val="3"/>
      <charset val="128"/>
    </font>
    <font>
      <b/>
      <sz val="16"/>
      <color theme="1" tint="0.249977111117893"/>
      <name val="Meiryo UI"/>
      <family val="3"/>
      <charset val="128"/>
    </font>
    <font>
      <sz val="11"/>
      <color theme="0"/>
      <name val="Meiryo UI"/>
      <family val="3"/>
      <charset val="128"/>
    </font>
    <font>
      <b/>
      <sz val="11"/>
      <name val="Meiryo UI"/>
      <family val="3"/>
      <charset val="128"/>
    </font>
    <font>
      <b/>
      <sz val="14"/>
      <color rgb="FFFF0000"/>
      <name val="Meiryo UI"/>
      <family val="3"/>
      <charset val="128"/>
    </font>
    <font>
      <b/>
      <sz val="8"/>
      <name val="Meiryo UI"/>
      <family val="3"/>
      <charset val="128"/>
    </font>
    <font>
      <b/>
      <sz val="11"/>
      <color rgb="FFC00000"/>
      <name val="Meiryo UI"/>
      <family val="3"/>
      <charset val="128"/>
    </font>
    <font>
      <u/>
      <sz val="11"/>
      <color theme="10"/>
      <name val="ＭＳ Ｐゴシック"/>
      <family val="3"/>
      <charset val="128"/>
    </font>
    <font>
      <u/>
      <sz val="11"/>
      <color theme="10"/>
      <name val="Meiryo UI"/>
      <family val="3"/>
      <charset val="128"/>
    </font>
    <font>
      <u/>
      <sz val="8"/>
      <color theme="10"/>
      <name val="Meiryo UI"/>
      <family val="3"/>
      <charset val="128"/>
    </font>
    <font>
      <sz val="14"/>
      <color rgb="FFFF0000"/>
      <name val="Meiryo UI"/>
      <family val="3"/>
      <charset val="128"/>
    </font>
    <font>
      <sz val="8"/>
      <name val="Meiryo UI"/>
      <family val="3"/>
      <charset val="128"/>
    </font>
    <font>
      <sz val="9"/>
      <name val="ＭＳ Ｐ明朝"/>
      <family val="1"/>
    </font>
    <font>
      <sz val="9"/>
      <color theme="1" tint="0.249977111117893"/>
      <name val="Meiryo UI"/>
      <family val="3"/>
      <charset val="128"/>
    </font>
    <font>
      <b/>
      <sz val="14"/>
      <color theme="1" tint="0.249977111117893"/>
      <name val="Meiryo UI"/>
      <family val="3"/>
      <charset val="128"/>
    </font>
    <font>
      <u/>
      <sz val="9"/>
      <color theme="10"/>
      <name val="Meiryo UI"/>
      <family val="3"/>
      <charset val="128"/>
    </font>
    <font>
      <b/>
      <sz val="20"/>
      <color theme="1" tint="0.249977111117893"/>
      <name val="Meiryo UI"/>
      <family val="3"/>
      <charset val="128"/>
    </font>
    <font>
      <b/>
      <sz val="18"/>
      <color theme="1" tint="0.249977111117893"/>
      <name val="Meiryo UI"/>
      <family val="3"/>
      <charset val="128"/>
    </font>
    <font>
      <sz val="12"/>
      <color theme="1" tint="0.249977111117893"/>
      <name val="Meiryo UI"/>
      <family val="3"/>
      <charset val="128"/>
    </font>
    <font>
      <sz val="9"/>
      <name val="Meiryo UI"/>
      <family val="3"/>
      <charset val="128"/>
    </font>
    <font>
      <sz val="10"/>
      <name val="Meiryo UI"/>
      <family val="3"/>
      <charset val="128"/>
    </font>
    <font>
      <sz val="12"/>
      <name val="Meiryo UI"/>
      <family val="3"/>
      <charset val="128"/>
    </font>
    <font>
      <sz val="9"/>
      <color theme="1"/>
      <name val="Meiryo UI"/>
      <family val="3"/>
      <charset val="128"/>
    </font>
    <font>
      <u/>
      <sz val="10"/>
      <name val="Meiryo UI"/>
      <family val="3"/>
      <charset val="128"/>
    </font>
    <font>
      <sz val="9"/>
      <color rgb="FF00B050"/>
      <name val="Meiryo UI"/>
      <family val="3"/>
      <charset val="128"/>
    </font>
    <font>
      <sz val="8.5"/>
      <name val="Meiryo UI"/>
      <family val="3"/>
      <charset val="128"/>
    </font>
    <font>
      <sz val="14"/>
      <name val="Meiryo UI"/>
      <family val="3"/>
      <charset val="128"/>
    </font>
    <font>
      <sz val="11"/>
      <color theme="1"/>
      <name val="Meiryo UI"/>
      <family val="3"/>
      <charset val="128"/>
    </font>
    <font>
      <u/>
      <sz val="11"/>
      <color theme="10"/>
      <name val="ＭＳ Ｐゴシック"/>
      <family val="2"/>
      <scheme val="minor"/>
    </font>
    <font>
      <sz val="11"/>
      <color theme="1"/>
      <name val="ＭＳ Ｐゴシック"/>
      <family val="2"/>
      <scheme val="minor"/>
    </font>
    <font>
      <sz val="11"/>
      <color rgb="FF0000FF"/>
      <name val="Meiryo UI"/>
      <family val="3"/>
      <charset val="128"/>
    </font>
    <font>
      <sz val="11"/>
      <color rgb="FFFF0000"/>
      <name val="Meiryo UI"/>
      <family val="3"/>
      <charset val="128"/>
    </font>
    <font>
      <b/>
      <sz val="11"/>
      <color theme="1"/>
      <name val="Meiryo UI"/>
      <family val="3"/>
      <charset val="128"/>
    </font>
    <font>
      <sz val="11"/>
      <color rgb="FF595959"/>
      <name val="Meiryo UI"/>
      <family val="3"/>
      <charset val="128"/>
    </font>
    <font>
      <sz val="12"/>
      <color rgb="FFFF0000"/>
      <name val="Meiryo UI"/>
      <family val="3"/>
      <charset val="128"/>
    </font>
    <font>
      <b/>
      <sz val="12"/>
      <color rgb="FFC00000"/>
      <name val="Meiryo UI"/>
      <family val="3"/>
      <charset val="128"/>
    </font>
    <font>
      <b/>
      <sz val="16"/>
      <color rgb="FFC00000"/>
      <name val="Meiryo UI"/>
      <family val="3"/>
      <charset val="128"/>
    </font>
    <font>
      <sz val="14"/>
      <color theme="1" tint="0.249977111117893"/>
      <name val="Meiryo UI"/>
      <family val="3"/>
      <charset val="128"/>
    </font>
    <font>
      <sz val="7.5"/>
      <name val="Meiryo UI"/>
      <family val="3"/>
      <charset val="128"/>
    </font>
    <font>
      <b/>
      <sz val="18"/>
      <color theme="3"/>
      <name val="Meiryo UI"/>
      <family val="3"/>
      <charset val="128"/>
    </font>
    <font>
      <sz val="11"/>
      <color theme="3"/>
      <name val="Meiryo UI"/>
      <family val="3"/>
      <charset val="128"/>
    </font>
    <font>
      <b/>
      <sz val="14"/>
      <color theme="3"/>
      <name val="Meiryo UI"/>
      <family val="3"/>
      <charset val="128"/>
    </font>
    <font>
      <b/>
      <sz val="11"/>
      <color theme="3"/>
      <name val="Meiryo UI"/>
      <family val="3"/>
      <charset val="128"/>
    </font>
    <font>
      <b/>
      <sz val="12"/>
      <color theme="1" tint="0.249977111117893"/>
      <name val="Meiryo UI"/>
      <family val="3"/>
      <charset val="128"/>
    </font>
    <font>
      <b/>
      <u/>
      <sz val="11"/>
      <color theme="1" tint="0.249977111117893"/>
      <name val="Meiryo UI"/>
      <family val="3"/>
      <charset val="128"/>
    </font>
    <font>
      <b/>
      <sz val="16"/>
      <color theme="3"/>
      <name val="Meiryo UI"/>
      <family val="3"/>
      <charset val="128"/>
    </font>
    <font>
      <sz val="16"/>
      <color theme="1" tint="0.249977111117893"/>
      <name val="Meiryo UI"/>
      <family val="3"/>
      <charset val="128"/>
    </font>
    <font>
      <sz val="16"/>
      <color theme="3"/>
      <name val="Meiryo UI"/>
      <family val="3"/>
      <charset val="128"/>
    </font>
    <font>
      <sz val="16"/>
      <name val="Meiryo UI"/>
      <family val="3"/>
      <charset val="128"/>
    </font>
    <font>
      <sz val="14"/>
      <color theme="1"/>
      <name val="Meiryo UI"/>
      <family val="3"/>
      <charset val="128"/>
    </font>
    <font>
      <b/>
      <sz val="22"/>
      <color theme="3"/>
      <name val="Meiryo UI"/>
      <family val="3"/>
      <charset val="128"/>
    </font>
    <font>
      <b/>
      <sz val="26"/>
      <color theme="1" tint="0.249977111117893"/>
      <name val="Meiryo UI"/>
      <family val="3"/>
      <charset val="128"/>
    </font>
    <font>
      <b/>
      <sz val="16"/>
      <color theme="5"/>
      <name val="Meiryo UI"/>
      <family val="3"/>
      <charset val="128"/>
    </font>
    <font>
      <sz val="16"/>
      <color theme="10"/>
      <name val="Meiryo UI"/>
      <family val="3"/>
      <charset val="128"/>
    </font>
    <font>
      <b/>
      <sz val="18"/>
      <color theme="0"/>
      <name val="Meiryo UI"/>
      <family val="3"/>
      <charset val="128"/>
    </font>
    <font>
      <sz val="12"/>
      <name val="ＭＳ 明朝"/>
      <family val="1"/>
    </font>
    <font>
      <b/>
      <sz val="14"/>
      <color rgb="FFC00000"/>
      <name val="Meiryo UI"/>
      <family val="3"/>
      <charset val="128"/>
    </font>
    <font>
      <sz val="18"/>
      <color theme="1" tint="0.249977111117893"/>
      <name val="Meiryo UI"/>
      <family val="3"/>
      <charset val="128"/>
    </font>
    <font>
      <b/>
      <sz val="12"/>
      <color rgb="FFFF0000"/>
      <name val="Meiryo UI"/>
      <family val="3"/>
      <charset val="128"/>
    </font>
    <font>
      <sz val="9"/>
      <color theme="1" tint="0.249977111117893"/>
      <name val="Century"/>
      <family val="1"/>
    </font>
    <font>
      <sz val="8"/>
      <color theme="1" tint="0.249977111117893"/>
      <name val="Meiryo UI"/>
      <family val="3"/>
      <charset val="128"/>
    </font>
    <font>
      <b/>
      <sz val="22"/>
      <color theme="1" tint="0.249977111117893"/>
      <name val="Meiryo UI"/>
      <family val="3"/>
      <charset val="128"/>
    </font>
    <font>
      <sz val="22"/>
      <name val="Meiryo UI"/>
      <family val="3"/>
      <charset val="128"/>
    </font>
    <font>
      <b/>
      <sz val="36"/>
      <color theme="1" tint="0.249977111117893"/>
      <name val="Meiryo UI"/>
      <family val="3"/>
      <charset val="128"/>
    </font>
    <font>
      <sz val="8"/>
      <name val="Century"/>
      <family val="1"/>
    </font>
    <font>
      <sz val="16"/>
      <color rgb="FFC00000"/>
      <name val="Meiryo UI"/>
      <family val="3"/>
      <charset val="128"/>
    </font>
    <font>
      <b/>
      <u/>
      <sz val="14"/>
      <color rgb="FF0070C0"/>
      <name val="Meiryo UI"/>
      <family val="3"/>
      <charset val="128"/>
    </font>
    <font>
      <b/>
      <sz val="20"/>
      <color rgb="FFC00000"/>
      <name val="Meiryo UI"/>
      <family val="3"/>
      <charset val="128"/>
    </font>
    <font>
      <b/>
      <u/>
      <sz val="12"/>
      <color rgb="FF0070C0"/>
      <name val="Meiryo UI"/>
      <family val="3"/>
      <charset val="128"/>
    </font>
    <font>
      <u/>
      <sz val="11"/>
      <color rgb="FF0000FF"/>
      <name val="Meiryo UI"/>
      <family val="3"/>
      <charset val="128"/>
    </font>
    <font>
      <b/>
      <sz val="12"/>
      <name val="Meiryo UI"/>
      <family val="3"/>
      <charset val="128"/>
    </font>
    <font>
      <sz val="16"/>
      <color rgb="FF0070C0"/>
      <name val="Meiryo UI"/>
      <family val="3"/>
      <charset val="128"/>
    </font>
    <font>
      <b/>
      <u/>
      <sz val="16"/>
      <color rgb="FF0070C0"/>
      <name val="Meiryo UI"/>
      <family val="3"/>
      <charset val="128"/>
    </font>
    <font>
      <b/>
      <sz val="16"/>
      <color rgb="FFFF0000"/>
      <name val="Meiryo UI"/>
      <family val="3"/>
      <charset val="128"/>
    </font>
    <font>
      <b/>
      <sz val="28"/>
      <color rgb="FFFF0000"/>
      <name val="Meiryo UI"/>
      <family val="3"/>
      <charset val="128"/>
    </font>
    <font>
      <b/>
      <sz val="22"/>
      <name val="Meiryo UI"/>
      <family val="3"/>
      <charset val="128"/>
    </font>
    <font>
      <u/>
      <sz val="12"/>
      <name val="Meiryo UI"/>
      <family val="3"/>
      <charset val="128"/>
    </font>
    <font>
      <b/>
      <sz val="18"/>
      <color rgb="FFC00000"/>
      <name val="Meiryo UI"/>
      <family val="3"/>
      <charset val="128"/>
    </font>
    <font>
      <b/>
      <sz val="9"/>
      <color rgb="FFC00000"/>
      <name val="Meiryo UI"/>
      <family val="3"/>
      <charset val="128"/>
    </font>
    <font>
      <b/>
      <sz val="9"/>
      <color rgb="FFFF0000"/>
      <name val="Meiryo UI"/>
      <family val="3"/>
      <charset val="128"/>
    </font>
    <font>
      <sz val="14"/>
      <color theme="3"/>
      <name val="Meiryo UI"/>
      <family val="3"/>
      <charset val="128"/>
    </font>
    <font>
      <b/>
      <u/>
      <sz val="12"/>
      <color theme="1" tint="0.249977111117893"/>
      <name val="Meiryo UI"/>
      <family val="3"/>
      <charset val="128"/>
    </font>
    <font>
      <sz val="28"/>
      <color theme="1" tint="0.249977111117893"/>
      <name val="Meiryo UI"/>
      <family val="3"/>
      <charset val="128"/>
    </font>
    <font>
      <sz val="48"/>
      <color theme="1" tint="0.249977111117893"/>
      <name val="Meiryo UI"/>
      <family val="3"/>
      <charset val="128"/>
    </font>
    <font>
      <b/>
      <sz val="18"/>
      <color rgb="FFFF0000"/>
      <name val="Meiryo UI"/>
      <family val="3"/>
      <charset val="128"/>
    </font>
    <font>
      <b/>
      <sz val="20"/>
      <color rgb="FFFF0000"/>
      <name val="Meiryo UI"/>
      <family val="3"/>
      <charset val="128"/>
    </font>
    <font>
      <b/>
      <sz val="24"/>
      <color rgb="FFFF0000"/>
      <name val="Meiryo UI"/>
      <family val="3"/>
      <charset val="128"/>
    </font>
    <font>
      <u/>
      <sz val="12"/>
      <color theme="10"/>
      <name val="Meiryo UI"/>
      <family val="3"/>
      <charset val="128"/>
    </font>
    <font>
      <b/>
      <sz val="18"/>
      <color rgb="FF0070C0"/>
      <name val="Meiryo UI"/>
      <family val="3"/>
      <charset val="128"/>
    </font>
    <font>
      <sz val="6"/>
      <name val="Meiryo UI"/>
      <family val="3"/>
      <charset val="128"/>
    </font>
    <font>
      <sz val="12"/>
      <name val="Century"/>
      <family val="1"/>
    </font>
    <font>
      <b/>
      <sz val="12"/>
      <color theme="5"/>
      <name val="Meiryo UI"/>
      <family val="3"/>
      <charset val="128"/>
    </font>
    <font>
      <b/>
      <sz val="14"/>
      <color theme="5"/>
      <name val="Meiryo UI"/>
      <family val="3"/>
      <charset val="128"/>
    </font>
    <font>
      <b/>
      <sz val="22"/>
      <color rgb="FF0070C0"/>
      <name val="Meiryo UI"/>
      <family val="3"/>
      <charset val="128"/>
    </font>
    <font>
      <b/>
      <u/>
      <sz val="16"/>
      <color theme="3"/>
      <name val="Meiryo UI"/>
      <family val="3"/>
      <charset val="128"/>
    </font>
    <font>
      <b/>
      <u/>
      <sz val="11"/>
      <color theme="10"/>
      <name val="ＭＳ Ｐゴシック"/>
      <family val="2"/>
      <scheme val="minor"/>
    </font>
    <font>
      <b/>
      <sz val="16"/>
      <color theme="1" tint="0.24994659260841701"/>
      <name val="Meiryo UI"/>
      <family val="3"/>
      <charset val="128"/>
    </font>
    <font>
      <sz val="22"/>
      <color theme="3"/>
      <name val="Meiryo UI"/>
      <family val="3"/>
      <charset val="128"/>
    </font>
    <font>
      <sz val="12"/>
      <color rgb="FFC00000"/>
      <name val="Meiryo UI"/>
      <family val="3"/>
      <charset val="128"/>
    </font>
    <font>
      <sz val="6"/>
      <name val="ＭＳ Ｐゴシック"/>
      <family val="3"/>
      <charset val="128"/>
      <scheme val="minor"/>
    </font>
    <font>
      <b/>
      <sz val="18"/>
      <color theme="1"/>
      <name val="ＭＳ ゴシック"/>
      <family val="3"/>
      <charset val="128"/>
    </font>
    <font>
      <sz val="18"/>
      <color theme="1"/>
      <name val="ＭＳ ゴシック"/>
      <family val="3"/>
      <charset val="128"/>
    </font>
    <font>
      <sz val="12"/>
      <color theme="1"/>
      <name val="ＭＳ 明朝"/>
      <family val="1"/>
      <charset val="128"/>
    </font>
    <font>
      <vertAlign val="superscript"/>
      <sz val="10"/>
      <color theme="1"/>
      <name val="ＭＳ 明朝"/>
      <family val="1"/>
      <charset val="128"/>
    </font>
    <font>
      <u/>
      <sz val="10"/>
      <color theme="1"/>
      <name val="ＭＳ 明朝"/>
      <family val="1"/>
      <charset val="128"/>
    </font>
    <font>
      <u/>
      <sz val="12"/>
      <color theme="1"/>
      <name val="ＭＳ 明朝"/>
      <family val="1"/>
      <charset val="128"/>
    </font>
    <font>
      <vertAlign val="superscript"/>
      <sz val="10"/>
      <name val="ＭＳ 明朝"/>
      <family val="1"/>
      <charset val="128"/>
    </font>
    <font>
      <u/>
      <sz val="12"/>
      <name val="ＭＳ 明朝"/>
      <family val="1"/>
      <charset val="128"/>
    </font>
    <font>
      <sz val="8.5"/>
      <name val="ＭＳ 明朝"/>
      <family val="1"/>
      <charset val="128"/>
    </font>
    <font>
      <sz val="16"/>
      <color theme="1" tint="0.249977111117893"/>
      <name val="ＭＳ Ｐゴシック"/>
      <family val="3"/>
      <charset val="128"/>
    </font>
    <font>
      <sz val="16"/>
      <color rgb="FF404040"/>
      <name val="Meiryo UI"/>
      <family val="3"/>
      <charset val="128"/>
    </font>
    <font>
      <sz val="16"/>
      <color rgb="FFFF0000"/>
      <name val="Meiryo UI"/>
      <family val="3"/>
      <charset val="128"/>
    </font>
    <font>
      <u/>
      <sz val="9"/>
      <color theme="10"/>
      <name val="ＭＳ Ｐゴシック"/>
      <family val="3"/>
      <charset val="128"/>
    </font>
    <font>
      <sz val="10"/>
      <name val="ＭＳ Ｐ明朝"/>
      <family val="1"/>
      <charset val="128"/>
    </font>
    <font>
      <sz val="10"/>
      <color theme="1"/>
      <name val="ＭＳ Ｐ明朝"/>
      <family val="1"/>
      <charset val="128"/>
    </font>
    <font>
      <sz val="9"/>
      <color rgb="FFFF0000"/>
      <name val="Meiryo UI"/>
      <family val="3"/>
      <charset val="128"/>
    </font>
    <font>
      <sz val="11"/>
      <color rgb="FFC00000"/>
      <name val="Meiryo UI"/>
      <family val="3"/>
      <charset val="128"/>
    </font>
    <font>
      <sz val="8"/>
      <color rgb="FFC00000"/>
      <name val="Meiryo UI"/>
      <family val="3"/>
      <charset val="128"/>
    </font>
    <font>
      <sz val="11"/>
      <color theme="10"/>
      <name val="Meiryo UI"/>
      <family val="3"/>
      <charset val="128"/>
    </font>
    <font>
      <sz val="11"/>
      <color theme="10"/>
      <name val="Microsoft JhengHei"/>
      <family val="3"/>
    </font>
    <font>
      <sz val="11"/>
      <color theme="10"/>
      <name val="Meiryo UI"/>
      <family val="3"/>
      <charset val="136"/>
    </font>
    <font>
      <b/>
      <u/>
      <sz val="16"/>
      <color theme="1" tint="0.249977111117893"/>
      <name val="Meiryo UI"/>
      <family val="3"/>
      <charset val="128"/>
    </font>
    <font>
      <b/>
      <sz val="14"/>
      <name val="Meiryo UI"/>
      <family val="3"/>
      <charset val="128"/>
    </font>
    <font>
      <sz val="11"/>
      <name val="ＭＳ 明朝"/>
      <family val="1"/>
      <charset val="128"/>
    </font>
    <font>
      <b/>
      <sz val="28"/>
      <color rgb="FFC00000"/>
      <name val="Meiryo UI"/>
      <family val="3"/>
      <charset val="128"/>
    </font>
  </fonts>
  <fills count="11">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1F5F9"/>
        <bgColor indexed="64"/>
      </patternFill>
    </fill>
    <fill>
      <patternFill patternType="solid">
        <fgColor theme="1"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0" tint="-0.24994659260841701"/>
        <bgColor indexed="64"/>
      </patternFill>
    </fill>
  </fills>
  <borders count="23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tted">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style="thin">
        <color theme="0" tint="-0.34998626667073579"/>
      </left>
      <right/>
      <top style="hair">
        <color theme="0" tint="-0.34998626667073579"/>
      </top>
      <bottom style="thin">
        <color theme="0" tint="-0.34998626667073579"/>
      </bottom>
      <diagonal/>
    </border>
    <border>
      <left/>
      <right/>
      <top style="hair">
        <color theme="0" tint="-0.34998626667073579"/>
      </top>
      <bottom style="thin">
        <color theme="0" tint="-0.34998626667073579"/>
      </bottom>
      <diagonal/>
    </border>
    <border>
      <left/>
      <right style="thin">
        <color theme="0" tint="-0.34998626667073579"/>
      </right>
      <top style="hair">
        <color theme="0" tint="-0.34998626667073579"/>
      </top>
      <bottom style="thin">
        <color theme="0" tint="-0.34998626667073579"/>
      </bottom>
      <diagonal/>
    </border>
    <border>
      <left/>
      <right/>
      <top/>
      <bottom style="hair">
        <color theme="0" tint="-0.34998626667073579"/>
      </bottom>
      <diagonal/>
    </border>
    <border>
      <left style="thin">
        <color theme="0" tint="-0.34998626667073579"/>
      </left>
      <right/>
      <top style="hair">
        <color theme="0" tint="-0.34998626667073579"/>
      </top>
      <bottom style="hair">
        <color theme="0" tint="-0.34998626667073579"/>
      </bottom>
      <diagonal/>
    </border>
    <border>
      <left/>
      <right style="thin">
        <color theme="0" tint="-0.34998626667073579"/>
      </right>
      <top style="thin">
        <color theme="0" tint="-0.34998626667073579"/>
      </top>
      <bottom style="double">
        <color theme="0" tint="-0.34998626667073579"/>
      </bottom>
      <diagonal/>
    </border>
    <border>
      <left style="medium">
        <color indexed="64"/>
      </left>
      <right/>
      <top style="thin">
        <color auto="1"/>
      </top>
      <bottom/>
      <diagonal/>
    </border>
    <border>
      <left/>
      <right style="thin">
        <color indexed="64"/>
      </right>
      <top style="thin">
        <color indexed="64"/>
      </top>
      <bottom style="hair">
        <color indexed="64"/>
      </bottom>
      <diagonal/>
    </border>
    <border>
      <left/>
      <right style="thin">
        <color theme="0" tint="-0.34998626667073579"/>
      </right>
      <top/>
      <bottom style="hair">
        <color theme="0" tint="-0.34998626667073579"/>
      </bottom>
      <diagonal/>
    </border>
    <border>
      <left style="thin">
        <color theme="0" tint="-0.34998626667073579"/>
      </left>
      <right/>
      <top/>
      <bottom style="hair">
        <color theme="0" tint="-0.34998626667073579"/>
      </bottom>
      <diagonal/>
    </border>
    <border>
      <left style="thin">
        <color theme="0" tint="-0.34998626667073579"/>
      </left>
      <right/>
      <top style="hair">
        <color theme="0" tint="-0.34998626667073579"/>
      </top>
      <bottom/>
      <diagonal/>
    </border>
    <border>
      <left/>
      <right/>
      <top style="hair">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hair">
        <color theme="0" tint="-0.34998626667073579"/>
      </bottom>
      <diagonal/>
    </border>
    <border>
      <left/>
      <right/>
      <top style="thin">
        <color theme="0" tint="-0.34998626667073579"/>
      </top>
      <bottom style="hair">
        <color theme="0" tint="-0.34998626667073579"/>
      </bottom>
      <diagonal/>
    </border>
    <border>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theme="0" tint="-0.34998626667073579"/>
      </top>
      <bottom/>
      <diagonal/>
    </border>
    <border>
      <left/>
      <right style="thin">
        <color theme="0" tint="-0.34998626667073579"/>
      </right>
      <top style="hair">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style="thin">
        <color theme="0" tint="-0.499984740745262"/>
      </top>
      <bottom/>
      <diagonal/>
    </border>
    <border>
      <left style="thin">
        <color theme="0" tint="-0.499984740745262"/>
      </left>
      <right/>
      <top style="thin">
        <color theme="0" tint="-0.34998626667073579"/>
      </top>
      <bottom style="thin">
        <color theme="0" tint="-0.34998626667073579"/>
      </bottom>
      <diagonal/>
    </border>
    <border>
      <left/>
      <right/>
      <top style="hair">
        <color theme="0" tint="-0.499984740745262"/>
      </top>
      <bottom/>
      <diagonal/>
    </border>
    <border>
      <left style="thin">
        <color theme="0" tint="-0.499984740745262"/>
      </left>
      <right/>
      <top style="thin">
        <color theme="0" tint="-0.34998626667073579"/>
      </top>
      <bottom/>
      <diagonal/>
    </border>
    <border>
      <left style="thin">
        <color theme="0" tint="-0.34998626667073579"/>
      </left>
      <right/>
      <top style="thin">
        <color theme="0" tint="-0.34998626667073579"/>
      </top>
      <bottom style="hair">
        <color theme="0" tint="-0.499984740745262"/>
      </bottom>
      <diagonal/>
    </border>
    <border>
      <left style="thin">
        <color theme="0" tint="-0.34998626667073579"/>
      </left>
      <right/>
      <top style="hair">
        <color theme="0" tint="-0.499984740745262"/>
      </top>
      <bottom style="thin">
        <color theme="0" tint="-0.34998626667073579"/>
      </bottom>
      <diagonal/>
    </border>
    <border>
      <left style="thin">
        <color theme="0"/>
      </left>
      <right/>
      <top/>
      <bottom/>
      <diagonal/>
    </border>
    <border>
      <left/>
      <right style="thin">
        <color theme="0"/>
      </right>
      <top/>
      <bottom/>
      <diagonal/>
    </border>
    <border>
      <left style="thin">
        <color theme="0" tint="-0.34998626667073579"/>
      </left>
      <right/>
      <top/>
      <bottom style="hair">
        <color theme="0" tint="-0.499984740745262"/>
      </bottom>
      <diagonal/>
    </border>
    <border>
      <left style="thin">
        <color theme="0" tint="-0.34998626667073579"/>
      </left>
      <right/>
      <top style="hair">
        <color theme="0" tint="-0.499984740745262"/>
      </top>
      <bottom style="hair">
        <color theme="0" tint="-0.499984740745262"/>
      </bottom>
      <diagonal/>
    </border>
    <border>
      <left style="thin">
        <color theme="0" tint="-0.34998626667073579"/>
      </left>
      <right/>
      <top style="hair">
        <color theme="0" tint="-0.499984740745262"/>
      </top>
      <bottom/>
      <diagonal/>
    </border>
    <border>
      <left style="thin">
        <color theme="0" tint="-0.34998626667073579"/>
      </left>
      <right style="thin">
        <color theme="0" tint="-0.499984740745262"/>
      </right>
      <top style="thin">
        <color theme="0" tint="-0.3499862666707357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34998626667073579"/>
      </top>
      <bottom/>
      <diagonal/>
    </border>
    <border>
      <left/>
      <right style="thin">
        <color theme="0" tint="-0.499984740745262"/>
      </right>
      <top/>
      <bottom style="thin">
        <color theme="0" tint="-0.34998626667073579"/>
      </bottom>
      <diagonal/>
    </border>
    <border>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thin">
        <color theme="0" tint="-0.34998626667073579"/>
      </bottom>
      <diagonal/>
    </border>
    <border>
      <left style="thin">
        <color theme="0" tint="-0.34998626667073579"/>
      </left>
      <right/>
      <top style="hair">
        <color theme="0" tint="-0.499984740745262"/>
      </top>
      <bottom style="hair">
        <color theme="0" tint="-0.34998626667073579"/>
      </bottom>
      <diagonal/>
    </border>
    <border>
      <left style="thin">
        <color theme="0" tint="-0.34998626667073579"/>
      </left>
      <right style="thin">
        <color theme="0" tint="-0.34998626667073579"/>
      </right>
      <top style="double">
        <color theme="0" tint="-0.34998626667073579"/>
      </top>
      <bottom style="hair">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medium">
        <color theme="0" tint="-0.34998626667073579"/>
      </left>
      <right style="hair">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style="medium">
        <color theme="0" tint="-0.34998626667073579"/>
      </right>
      <top style="medium">
        <color theme="0" tint="-0.34998626667073579"/>
      </top>
      <bottom style="double">
        <color theme="0" tint="-0.34998626667073579"/>
      </bottom>
      <diagonal/>
    </border>
    <border>
      <left style="medium">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thin">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hair">
        <color theme="0" tint="-0.34998626667073579"/>
      </bottom>
      <diagonal/>
    </border>
    <border>
      <left style="hair">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style="hair">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hair">
        <color theme="0" tint="-0.34998626667073579"/>
      </right>
      <top style="medium">
        <color theme="0" tint="-0.34998626667073579"/>
      </top>
      <bottom/>
      <diagonal/>
    </border>
    <border>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top style="hair">
        <color theme="0" tint="-0.34998626667073579"/>
      </top>
      <bottom style="hair">
        <color theme="0" tint="-0.499984740745262"/>
      </bottom>
      <diagonal/>
    </border>
    <border>
      <left style="hair">
        <color theme="0" tint="-0.34998626667073579"/>
      </left>
      <right/>
      <top style="hair">
        <color theme="0" tint="-0.34998626667073579"/>
      </top>
      <bottom style="thin">
        <color theme="0" tint="-0.34998626667073579"/>
      </bottom>
      <diagonal/>
    </border>
    <border>
      <left/>
      <right/>
      <top/>
      <bottom style="hair">
        <color indexed="64"/>
      </bottom>
      <diagonal/>
    </border>
    <border>
      <left/>
      <right/>
      <top style="hair">
        <color indexed="64"/>
      </top>
      <bottom/>
      <diagonal/>
    </border>
    <border>
      <left style="thin">
        <color theme="0" tint="-0.34998626667073579"/>
      </left>
      <right style="thin">
        <color theme="0" tint="-0.34998626667073579"/>
      </right>
      <top/>
      <bottom style="hair">
        <color theme="0" tint="-0.499984740745262"/>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style="thin">
        <color theme="0" tint="-0.34998626667073579"/>
      </right>
      <top style="double">
        <color theme="0" tint="-0.34998626667073579"/>
      </top>
      <bottom style="hair">
        <color theme="0" tint="-0.34998626667073579"/>
      </bottom>
      <diagonal/>
    </border>
    <border>
      <left style="thin">
        <color theme="0" tint="-0.34998626667073579"/>
      </left>
      <right style="medium">
        <color theme="0" tint="-0.34998626667073579"/>
      </right>
      <top style="double">
        <color theme="0" tint="-0.34998626667073579"/>
      </top>
      <bottom style="hair">
        <color theme="0" tint="-0.34998626667073579"/>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hair">
        <color theme="0" tint="-0.34998626667073579"/>
      </left>
      <right style="thin">
        <color theme="0" tint="-0.34998626667073579"/>
      </right>
      <top style="medium">
        <color theme="0" tint="-0.34998626667073579"/>
      </top>
      <bottom style="thin">
        <color theme="0" tint="-0.34998626667073579"/>
      </bottom>
      <diagonal/>
    </border>
    <border>
      <left/>
      <right/>
      <top style="thin">
        <color theme="0" tint="-0.24994659260841701"/>
      </top>
      <bottom style="thin">
        <color theme="0" tint="-0.24994659260841701"/>
      </bottom>
      <diagonal/>
    </border>
    <border>
      <left style="medium">
        <color theme="0" tint="-0.34998626667073579"/>
      </left>
      <right style="dashed">
        <color theme="0" tint="-0.34998626667073579"/>
      </right>
      <top style="medium">
        <color theme="0" tint="-0.34998626667073579"/>
      </top>
      <bottom style="medium">
        <color theme="0" tint="-0.34998626667073579"/>
      </bottom>
      <diagonal/>
    </border>
    <border>
      <left style="dashed">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hair">
        <color theme="0" tint="-0.34998626667073579"/>
      </left>
      <right/>
      <top/>
      <bottom style="thin">
        <color theme="0" tint="-0.34998626667073579"/>
      </bottom>
      <diagonal/>
    </border>
    <border>
      <left style="thin">
        <color theme="0" tint="-0.34998626667073579"/>
      </left>
      <right/>
      <top style="double">
        <color theme="0" tint="-0.34998626667073579"/>
      </top>
      <bottom style="thin">
        <color theme="0" tint="-0.34998626667073579"/>
      </bottom>
      <diagonal/>
    </border>
    <border>
      <left/>
      <right/>
      <top style="double">
        <color theme="0" tint="-0.34998626667073579"/>
      </top>
      <bottom style="thin">
        <color theme="0" tint="-0.34998626667073579"/>
      </bottom>
      <diagonal/>
    </border>
    <border>
      <left/>
      <right style="thin">
        <color indexed="64"/>
      </right>
      <top style="thick">
        <color indexed="64"/>
      </top>
      <bottom/>
      <diagonal/>
    </border>
    <border>
      <left style="thin">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right style="thick">
        <color indexed="64"/>
      </right>
      <top style="hair">
        <color indexed="64"/>
      </top>
      <bottom/>
      <diagonal/>
    </border>
    <border>
      <left style="thin">
        <color indexed="64"/>
      </left>
      <right/>
      <top/>
      <bottom style="dashed">
        <color indexed="64"/>
      </bottom>
      <diagonal/>
    </border>
    <border>
      <left/>
      <right/>
      <top/>
      <bottom style="dashed">
        <color indexed="64"/>
      </bottom>
      <diagonal/>
    </border>
    <border>
      <left/>
      <right style="thick">
        <color indexed="64"/>
      </right>
      <top/>
      <bottom style="dashed">
        <color indexed="64"/>
      </bottom>
      <diagonal/>
    </border>
    <border>
      <left style="dashed">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right style="thick">
        <color indexed="64"/>
      </right>
      <top style="dashed">
        <color indexed="64"/>
      </top>
      <bottom/>
      <diagonal/>
    </border>
    <border>
      <left style="thick">
        <color indexed="64"/>
      </left>
      <right/>
      <top/>
      <bottom style="thin">
        <color indexed="64"/>
      </bottom>
      <diagonal/>
    </border>
    <border>
      <left style="dashed">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style="hair">
        <color indexed="64"/>
      </bottom>
      <diagonal/>
    </border>
    <border>
      <left/>
      <right style="thick">
        <color indexed="64"/>
      </right>
      <top style="thin">
        <color indexed="64"/>
      </top>
      <bottom/>
      <diagonal/>
    </border>
    <border>
      <left style="thin">
        <color indexed="64"/>
      </left>
      <right/>
      <top/>
      <bottom style="dotted">
        <color indexed="64"/>
      </bottom>
      <diagonal/>
    </border>
    <border>
      <left/>
      <right/>
      <top/>
      <bottom style="dotted">
        <color auto="1"/>
      </bottom>
      <diagonal/>
    </border>
    <border>
      <left/>
      <right style="thick">
        <color indexed="64"/>
      </right>
      <top/>
      <bottom style="dotted">
        <color indexed="64"/>
      </bottom>
      <diagonal/>
    </border>
    <border>
      <left/>
      <right/>
      <top style="dotted">
        <color indexed="64"/>
      </top>
      <bottom style="thin">
        <color indexed="64"/>
      </bottom>
      <diagonal/>
    </border>
    <border>
      <left/>
      <right style="thick">
        <color indexed="64"/>
      </right>
      <top style="dotted">
        <color auto="1"/>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n">
        <color indexed="64"/>
      </left>
      <right/>
      <top style="dotted">
        <color indexed="64"/>
      </top>
      <bottom style="thin">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n">
        <color indexed="64"/>
      </right>
      <top style="dotted">
        <color indexed="64"/>
      </top>
      <bottom style="thin">
        <color indexed="64"/>
      </bottom>
      <diagonal/>
    </border>
    <border>
      <left/>
      <right style="thin">
        <color indexed="64"/>
      </right>
      <top/>
      <bottom style="hair">
        <color indexed="64"/>
      </bottom>
      <diagonal/>
    </border>
    <border>
      <left/>
      <right style="thick">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34998626667073579"/>
      </bottom>
      <diagonal/>
    </border>
    <border>
      <left style="thin">
        <color indexed="64"/>
      </left>
      <right style="medium">
        <color indexed="64"/>
      </right>
      <top/>
      <bottom/>
      <diagonal/>
    </border>
    <border>
      <left/>
      <right style="thick">
        <color indexed="64"/>
      </right>
      <top style="dotted">
        <color auto="1"/>
      </top>
      <bottom/>
      <diagonal/>
    </border>
    <border>
      <left/>
      <right style="thick">
        <color indexed="64"/>
      </right>
      <top style="dashed">
        <color indexed="64"/>
      </top>
      <bottom style="thin">
        <color indexed="64"/>
      </bottom>
      <diagonal/>
    </border>
    <border>
      <left style="thin">
        <color theme="0" tint="-0.34998626667073579"/>
      </left>
      <right style="thin">
        <color theme="0" tint="-0.499984740745262"/>
      </right>
      <top style="hair">
        <color theme="0" tint="-0.34998626667073579"/>
      </top>
      <bottom style="thin">
        <color theme="0" tint="-0.34998626667073579"/>
      </bottom>
      <diagonal/>
    </border>
    <border>
      <left style="thin">
        <color theme="0" tint="-0.34998626667073579"/>
      </left>
      <right/>
      <top style="hair">
        <color theme="0" tint="-0.34998626667073579"/>
      </top>
      <bottom style="thin">
        <color theme="0" tint="-0.499984740745262"/>
      </bottom>
      <diagonal/>
    </border>
    <border>
      <left style="thin">
        <color theme="0" tint="-0.499984740745262"/>
      </left>
      <right style="thin">
        <color theme="0" tint="-0.499984740745262"/>
      </right>
      <top/>
      <bottom/>
      <diagonal/>
    </border>
    <border>
      <left style="thin">
        <color indexed="64"/>
      </left>
      <right style="thin">
        <color indexed="64"/>
      </right>
      <top style="hair">
        <color indexed="64"/>
      </top>
      <bottom style="thin">
        <color indexed="64"/>
      </bottom>
      <diagonal/>
    </border>
    <border>
      <left style="thin">
        <color theme="0" tint="-0.34998626667073579"/>
      </left>
      <right style="thin">
        <color theme="0" tint="-0.34998626667073579"/>
      </right>
      <top style="thin">
        <color theme="0" tint="-0.34998626667073579"/>
      </top>
      <bottom style="hair">
        <color theme="0" tint="-0.499984740745262"/>
      </bottom>
      <diagonal/>
    </border>
    <border>
      <left style="hair">
        <color theme="0" tint="-0.34998626667073579"/>
      </left>
      <right/>
      <top style="thin">
        <color theme="0" tint="-0.34998626667073579"/>
      </top>
      <bottom style="thin">
        <color theme="0" tint="-0.34998626667073579"/>
      </bottom>
      <diagonal/>
    </border>
    <border>
      <left style="hair">
        <color theme="0" tint="-0.34998626667073579"/>
      </left>
      <right/>
      <top style="thin">
        <color theme="0" tint="-0.34998626667073579"/>
      </top>
      <bottom/>
      <diagonal/>
    </border>
    <border>
      <left style="hair">
        <color theme="0" tint="-0.34998626667073579"/>
      </left>
      <right/>
      <top/>
      <bottom/>
      <diagonal/>
    </border>
    <border>
      <left/>
      <right style="thin">
        <color theme="0" tint="-0.34998626667073579"/>
      </right>
      <top style="double">
        <color theme="0" tint="-0.34998626667073579"/>
      </top>
      <bottom style="thin">
        <color theme="0" tint="-0.34998626667073579"/>
      </bottom>
      <diagonal/>
    </border>
    <border>
      <left style="hair">
        <color theme="0" tint="-0.34998626667073579"/>
      </left>
      <right/>
      <top style="double">
        <color theme="0" tint="-0.34998626667073579"/>
      </top>
      <bottom style="thin">
        <color theme="0" tint="-0.34998626667073579"/>
      </bottom>
      <diagonal/>
    </border>
    <border>
      <left style="hair">
        <color theme="0" tint="-0.34998626667073579"/>
      </left>
      <right/>
      <top style="thin">
        <color theme="0" tint="-0.34998626667073579"/>
      </top>
      <bottom style="double">
        <color theme="0" tint="-0.34998626667073579"/>
      </bottom>
      <diagonal/>
    </border>
    <border>
      <left style="thin">
        <color indexed="64"/>
      </left>
      <right style="thin">
        <color indexed="64"/>
      </right>
      <top style="thin">
        <color indexed="64"/>
      </top>
      <bottom/>
      <diagonal/>
    </border>
  </borders>
  <cellStyleXfs count="12">
    <xf numFmtId="0" fontId="0" fillId="0" borderId="0">
      <alignment vertical="center"/>
    </xf>
    <xf numFmtId="0" fontId="11" fillId="0" borderId="0"/>
    <xf numFmtId="0" fontId="1" fillId="0" borderId="0"/>
    <xf numFmtId="0" fontId="1" fillId="0" borderId="0"/>
    <xf numFmtId="38" fontId="1" fillId="0" borderId="0" applyFont="0" applyFill="0" applyBorder="0" applyAlignment="0" applyProtection="0">
      <alignment vertical="center"/>
    </xf>
    <xf numFmtId="0" fontId="24" fillId="0" borderId="0" applyNumberFormat="0" applyFill="0" applyBorder="0" applyAlignment="0" applyProtection="0">
      <alignment vertical="center"/>
    </xf>
    <xf numFmtId="0" fontId="46" fillId="0" borderId="0"/>
    <xf numFmtId="0" fontId="45" fillId="0" borderId="0" applyNumberFormat="0" applyFill="0" applyBorder="0" applyAlignment="0" applyProtection="0"/>
    <xf numFmtId="9" fontId="1" fillId="0" borderId="0" applyFont="0" applyFill="0" applyBorder="0" applyAlignment="0" applyProtection="0">
      <alignment vertical="center"/>
    </xf>
    <xf numFmtId="0" fontId="112" fillId="0" borderId="0" applyNumberFormat="0" applyFill="0" applyBorder="0" applyAlignment="0" applyProtection="0"/>
    <xf numFmtId="0" fontId="70" fillId="0" borderId="92" applyFont="0">
      <alignment vertical="center" wrapText="1"/>
      <protection locked="0"/>
    </xf>
    <xf numFmtId="0" fontId="113" fillId="0" borderId="92">
      <alignment vertical="center" wrapText="1"/>
      <protection locked="0"/>
    </xf>
  </cellStyleXfs>
  <cellXfs count="1685">
    <xf numFmtId="0" fontId="0" fillId="0" borderId="0" xfId="0">
      <alignment vertical="center"/>
    </xf>
    <xf numFmtId="0" fontId="15" fillId="0" borderId="0" xfId="0" applyFont="1">
      <alignment vertical="center"/>
    </xf>
    <xf numFmtId="0" fontId="25" fillId="0" borderId="0" xfId="5" applyFont="1" applyProtection="1">
      <alignment vertical="center"/>
    </xf>
    <xf numFmtId="0" fontId="25" fillId="0" borderId="0" xfId="5" applyFont="1" applyAlignment="1" applyProtection="1">
      <alignment vertical="top"/>
    </xf>
    <xf numFmtId="0" fontId="26" fillId="0" borderId="0" xfId="5" applyFont="1" applyProtection="1">
      <alignment vertical="center"/>
    </xf>
    <xf numFmtId="0" fontId="25" fillId="2" borderId="0" xfId="5" applyFont="1" applyFill="1" applyBorder="1" applyAlignment="1" applyProtection="1">
      <alignment vertical="center" shrinkToFit="1"/>
    </xf>
    <xf numFmtId="0" fontId="16" fillId="0" borderId="0" xfId="0" applyFont="1">
      <alignment vertical="center"/>
    </xf>
    <xf numFmtId="0" fontId="28" fillId="0" borderId="0" xfId="0" applyFont="1">
      <alignment vertical="center"/>
    </xf>
    <xf numFmtId="0" fontId="33" fillId="0" borderId="0" xfId="0" applyFont="1">
      <alignment vertical="center"/>
    </xf>
    <xf numFmtId="0" fontId="16" fillId="2" borderId="0" xfId="0" applyFont="1" applyFill="1">
      <alignment vertical="center"/>
    </xf>
    <xf numFmtId="0" fontId="56" fillId="2" borderId="0" xfId="0" applyFont="1" applyFill="1">
      <alignment vertical="center"/>
    </xf>
    <xf numFmtId="0" fontId="18" fillId="0" borderId="0" xfId="0" applyFont="1">
      <alignment vertical="center"/>
    </xf>
    <xf numFmtId="0" fontId="53" fillId="0" borderId="0" xfId="0" applyFont="1">
      <alignment vertical="center"/>
    </xf>
    <xf numFmtId="0" fontId="17" fillId="0" borderId="0" xfId="0" applyFont="1">
      <alignment vertical="center"/>
    </xf>
    <xf numFmtId="0" fontId="16" fillId="0" borderId="91" xfId="0" applyFont="1" applyBorder="1">
      <alignment vertical="center"/>
    </xf>
    <xf numFmtId="0" fontId="16" fillId="0" borderId="57" xfId="0" applyFont="1" applyBorder="1">
      <alignment vertical="center"/>
    </xf>
    <xf numFmtId="0" fontId="16" fillId="3" borderId="38" xfId="0" applyFont="1" applyFill="1" applyBorder="1">
      <alignment vertical="center"/>
    </xf>
    <xf numFmtId="0" fontId="16" fillId="3" borderId="39" xfId="0" applyFont="1" applyFill="1" applyBorder="1">
      <alignment vertical="center"/>
    </xf>
    <xf numFmtId="0" fontId="16" fillId="3" borderId="47" xfId="0" applyFont="1" applyFill="1" applyBorder="1">
      <alignment vertical="center"/>
    </xf>
    <xf numFmtId="0" fontId="18" fillId="0" borderId="0" xfId="0" applyFont="1" applyAlignment="1">
      <alignment vertical="center" wrapText="1"/>
    </xf>
    <xf numFmtId="0" fontId="20" fillId="0" borderId="0" xfId="0" applyFont="1" applyAlignment="1">
      <alignment horizontal="center" vertical="center" wrapText="1"/>
    </xf>
    <xf numFmtId="0" fontId="50" fillId="0" borderId="0" xfId="0" applyFont="1" applyAlignment="1">
      <alignment horizontal="left" vertical="center" readingOrder="1"/>
    </xf>
    <xf numFmtId="0" fontId="16" fillId="0" borderId="54" xfId="0" applyFont="1" applyBorder="1">
      <alignment vertical="center"/>
    </xf>
    <xf numFmtId="0" fontId="16" fillId="0" borderId="56" xfId="0" applyFont="1" applyBorder="1">
      <alignment vertical="center"/>
    </xf>
    <xf numFmtId="0" fontId="63" fillId="0" borderId="0" xfId="0" applyFont="1">
      <alignment vertical="center"/>
    </xf>
    <xf numFmtId="0" fontId="63" fillId="0" borderId="37" xfId="0" applyFont="1" applyBorder="1">
      <alignment vertical="center"/>
    </xf>
    <xf numFmtId="0" fontId="68" fillId="0" borderId="0" xfId="0" applyFont="1">
      <alignment vertical="center"/>
    </xf>
    <xf numFmtId="0" fontId="63" fillId="0" borderId="58" xfId="0" applyFont="1" applyBorder="1">
      <alignment vertical="center"/>
    </xf>
    <xf numFmtId="0" fontId="16" fillId="2" borderId="104" xfId="0" applyFont="1" applyFill="1" applyBorder="1">
      <alignment vertical="center"/>
    </xf>
    <xf numFmtId="0" fontId="62" fillId="0" borderId="103" xfId="0" applyFont="1" applyBorder="1" applyAlignment="1">
      <alignment horizontal="left" vertical="center"/>
    </xf>
    <xf numFmtId="0" fontId="63" fillId="0" borderId="35" xfId="0" applyFont="1" applyBorder="1">
      <alignment vertical="center"/>
    </xf>
    <xf numFmtId="0" fontId="62" fillId="0" borderId="0" xfId="0" applyFont="1" applyAlignment="1">
      <alignment horizontal="left" vertical="center"/>
    </xf>
    <xf numFmtId="0" fontId="63" fillId="0" borderId="109" xfId="0" applyFont="1" applyBorder="1">
      <alignment vertical="center"/>
    </xf>
    <xf numFmtId="0" fontId="63" fillId="2" borderId="35" xfId="0" applyFont="1" applyFill="1" applyBorder="1">
      <alignment vertical="center"/>
    </xf>
    <xf numFmtId="0" fontId="62" fillId="0" borderId="91" xfId="0" applyFont="1" applyBorder="1" applyAlignment="1">
      <alignment horizontal="left" vertical="center"/>
    </xf>
    <xf numFmtId="0" fontId="53" fillId="0" borderId="35" xfId="0" applyFont="1" applyBorder="1">
      <alignment vertical="center"/>
    </xf>
    <xf numFmtId="0" fontId="62" fillId="0" borderId="107" xfId="0" applyFont="1" applyBorder="1" applyAlignment="1">
      <alignment horizontal="left" vertical="center"/>
    </xf>
    <xf numFmtId="0" fontId="63" fillId="0" borderId="36" xfId="0" applyFont="1" applyBorder="1">
      <alignment vertical="center"/>
    </xf>
    <xf numFmtId="0" fontId="62" fillId="0" borderId="59" xfId="0" applyFont="1" applyBorder="1" applyAlignment="1">
      <alignment horizontal="left" vertical="center"/>
    </xf>
    <xf numFmtId="0" fontId="16" fillId="2" borderId="57" xfId="0" applyFont="1" applyFill="1" applyBorder="1">
      <alignment vertical="center"/>
    </xf>
    <xf numFmtId="0" fontId="67" fillId="2" borderId="55" xfId="0" applyFont="1" applyFill="1" applyBorder="1">
      <alignment vertical="center"/>
    </xf>
    <xf numFmtId="0" fontId="16" fillId="2" borderId="100" xfId="0" applyFont="1" applyFill="1" applyBorder="1">
      <alignment vertical="center"/>
    </xf>
    <xf numFmtId="0" fontId="62" fillId="7" borderId="0" xfId="0" applyFont="1" applyFill="1" applyAlignment="1">
      <alignment horizontal="left" vertical="center"/>
    </xf>
    <xf numFmtId="0" fontId="63" fillId="7" borderId="0" xfId="0" applyFont="1" applyFill="1">
      <alignment vertical="center"/>
    </xf>
    <xf numFmtId="0" fontId="62" fillId="7" borderId="91" xfId="0" applyFont="1" applyFill="1" applyBorder="1" applyAlignment="1">
      <alignment horizontal="left" vertical="center"/>
    </xf>
    <xf numFmtId="0" fontId="71" fillId="6" borderId="105" xfId="0" applyFont="1" applyFill="1" applyBorder="1">
      <alignment vertical="center"/>
    </xf>
    <xf numFmtId="0" fontId="56" fillId="2" borderId="103" xfId="0" applyFont="1" applyFill="1" applyBorder="1">
      <alignment vertical="center"/>
    </xf>
    <xf numFmtId="0" fontId="56" fillId="2" borderId="35" xfId="0" applyFont="1" applyFill="1" applyBorder="1">
      <alignment vertical="center"/>
    </xf>
    <xf numFmtId="0" fontId="63" fillId="0" borderId="54" xfId="0" applyFont="1" applyBorder="1" applyProtection="1">
      <alignment vertical="center"/>
      <protection locked="0"/>
    </xf>
    <xf numFmtId="0" fontId="63" fillId="0" borderId="93" xfId="0" applyFont="1" applyBorder="1" applyProtection="1">
      <alignment vertical="center"/>
      <protection locked="0"/>
    </xf>
    <xf numFmtId="0" fontId="63" fillId="0" borderId="46" xfId="0" applyFont="1" applyBorder="1" applyProtection="1">
      <alignment vertical="center"/>
      <protection locked="0"/>
    </xf>
    <xf numFmtId="0" fontId="63" fillId="0" borderId="40" xfId="0" applyFont="1" applyBorder="1" applyProtection="1">
      <alignment vertical="center"/>
      <protection locked="0"/>
    </xf>
    <xf numFmtId="0" fontId="63" fillId="0" borderId="42" xfId="0" applyFont="1" applyBorder="1" applyProtection="1">
      <alignment vertical="center"/>
      <protection locked="0"/>
    </xf>
    <xf numFmtId="0" fontId="63" fillId="0" borderId="52" xfId="0" applyFont="1" applyBorder="1" applyProtection="1">
      <alignment vertical="center"/>
      <protection locked="0"/>
    </xf>
    <xf numFmtId="0" fontId="62" fillId="0" borderId="0" xfId="0" applyFont="1">
      <alignment vertical="center"/>
    </xf>
    <xf numFmtId="0" fontId="62" fillId="0" borderId="117" xfId="0" applyFont="1" applyBorder="1">
      <alignment vertical="center"/>
    </xf>
    <xf numFmtId="0" fontId="62" fillId="0" borderId="115" xfId="0" applyFont="1" applyBorder="1">
      <alignment vertical="center"/>
    </xf>
    <xf numFmtId="0" fontId="62" fillId="0" borderId="91" xfId="0" applyFont="1" applyBorder="1">
      <alignment vertical="center"/>
    </xf>
    <xf numFmtId="0" fontId="62" fillId="0" borderId="57" xfId="0" applyFont="1" applyBorder="1">
      <alignment vertical="center"/>
    </xf>
    <xf numFmtId="0" fontId="62" fillId="0" borderId="59" xfId="0" applyFont="1" applyBorder="1">
      <alignment vertical="center"/>
    </xf>
    <xf numFmtId="0" fontId="62" fillId="0" borderId="104" xfId="0" applyFont="1" applyBorder="1">
      <alignment vertical="center"/>
    </xf>
    <xf numFmtId="0" fontId="62" fillId="2" borderId="91" xfId="0" applyFont="1" applyFill="1" applyBorder="1" applyAlignment="1">
      <alignment horizontal="left" vertical="center"/>
    </xf>
    <xf numFmtId="0" fontId="62" fillId="2" borderId="35" xfId="0" applyFont="1" applyFill="1" applyBorder="1">
      <alignment vertical="center"/>
    </xf>
    <xf numFmtId="0" fontId="62" fillId="0" borderId="57" xfId="0" applyFont="1" applyBorder="1" applyAlignment="1">
      <alignment horizontal="left" vertical="center"/>
    </xf>
    <xf numFmtId="0" fontId="62" fillId="7" borderId="57" xfId="0" applyFont="1" applyFill="1" applyBorder="1" applyAlignment="1">
      <alignment horizontal="left" vertical="center"/>
    </xf>
    <xf numFmtId="0" fontId="63" fillId="0" borderId="51" xfId="0" applyFont="1" applyBorder="1" applyProtection="1">
      <alignment vertical="center"/>
      <protection locked="0"/>
    </xf>
    <xf numFmtId="0" fontId="16" fillId="2" borderId="107" xfId="0" applyFont="1" applyFill="1" applyBorder="1">
      <alignment vertical="center"/>
    </xf>
    <xf numFmtId="0" fontId="62" fillId="0" borderId="110" xfId="0" applyFont="1" applyBorder="1" applyAlignment="1">
      <alignment horizontal="left" vertical="center"/>
    </xf>
    <xf numFmtId="0" fontId="63" fillId="0" borderId="60" xfId="0" applyFont="1" applyBorder="1">
      <alignment vertical="center"/>
    </xf>
    <xf numFmtId="0" fontId="63" fillId="0" borderId="122" xfId="0" applyFont="1" applyBorder="1">
      <alignment vertical="center"/>
    </xf>
    <xf numFmtId="0" fontId="62" fillId="0" borderId="37" xfId="0" applyFont="1" applyBorder="1" applyAlignment="1">
      <alignment horizontal="left" vertical="center"/>
    </xf>
    <xf numFmtId="0" fontId="63" fillId="0" borderId="124" xfId="0" applyFont="1" applyBorder="1">
      <alignment vertical="center"/>
    </xf>
    <xf numFmtId="0" fontId="62" fillId="0" borderId="123" xfId="0" applyFont="1" applyBorder="1" applyAlignment="1">
      <alignment horizontal="left" vertical="center"/>
    </xf>
    <xf numFmtId="0" fontId="62" fillId="0" borderId="122" xfId="0" applyFont="1" applyBorder="1" applyAlignment="1">
      <alignment horizontal="left" vertical="center"/>
    </xf>
    <xf numFmtId="0" fontId="62" fillId="0" borderId="124" xfId="0" applyFont="1" applyBorder="1" applyAlignment="1">
      <alignment horizontal="left" vertical="center"/>
    </xf>
    <xf numFmtId="0" fontId="66" fillId="0" borderId="122" xfId="0" applyFont="1" applyBorder="1" applyAlignment="1">
      <alignment horizontal="left" vertical="center"/>
    </xf>
    <xf numFmtId="0" fontId="53" fillId="0" borderId="37" xfId="0" applyFont="1" applyBorder="1">
      <alignment vertical="center"/>
    </xf>
    <xf numFmtId="0" fontId="66" fillId="0" borderId="123" xfId="0" applyFont="1" applyBorder="1" applyAlignment="1">
      <alignment horizontal="left" vertical="center"/>
    </xf>
    <xf numFmtId="0" fontId="66" fillId="0" borderId="124" xfId="0" applyFont="1" applyBorder="1" applyAlignment="1">
      <alignment horizontal="left" vertical="center"/>
    </xf>
    <xf numFmtId="0" fontId="15" fillId="2" borderId="120" xfId="0" applyFont="1" applyFill="1" applyBorder="1">
      <alignment vertical="center"/>
    </xf>
    <xf numFmtId="0" fontId="63" fillId="7" borderId="122" xfId="0" applyFont="1" applyFill="1" applyBorder="1">
      <alignment vertical="center"/>
    </xf>
    <xf numFmtId="0" fontId="63" fillId="7" borderId="124" xfId="0" applyFont="1" applyFill="1" applyBorder="1">
      <alignment vertical="center"/>
    </xf>
    <xf numFmtId="0" fontId="62" fillId="7" borderId="59" xfId="0" applyFont="1" applyFill="1" applyBorder="1" applyAlignment="1">
      <alignment horizontal="left" vertical="center"/>
    </xf>
    <xf numFmtId="0" fontId="63" fillId="7" borderId="123" xfId="0" applyFont="1" applyFill="1" applyBorder="1">
      <alignment vertical="center"/>
    </xf>
    <xf numFmtId="0" fontId="63" fillId="0" borderId="126" xfId="0" applyFont="1" applyBorder="1">
      <alignment vertical="center"/>
    </xf>
    <xf numFmtId="0" fontId="63" fillId="0" borderId="0" xfId="0" applyFont="1" applyAlignment="1">
      <alignment horizontal="left" vertical="center"/>
    </xf>
    <xf numFmtId="0" fontId="63" fillId="2" borderId="107" xfId="0" applyFont="1" applyFill="1" applyBorder="1" applyAlignment="1">
      <alignment horizontal="left" vertical="center"/>
    </xf>
    <xf numFmtId="0" fontId="63" fillId="0" borderId="119" xfId="0" applyFont="1" applyBorder="1" applyAlignment="1">
      <alignment horizontal="left" vertical="center"/>
    </xf>
    <xf numFmtId="0" fontId="63" fillId="2" borderId="121" xfId="0" applyFont="1" applyFill="1" applyBorder="1" applyAlignment="1">
      <alignment horizontal="left" vertical="center"/>
    </xf>
    <xf numFmtId="0" fontId="62" fillId="0" borderId="106" xfId="0" applyFont="1" applyBorder="1" applyAlignment="1">
      <alignment horizontal="left" vertical="center"/>
    </xf>
    <xf numFmtId="0" fontId="62" fillId="0" borderId="127" xfId="0" applyFont="1" applyBorder="1" applyAlignment="1">
      <alignment horizontal="left" vertical="center"/>
    </xf>
    <xf numFmtId="0" fontId="63" fillId="0" borderId="123" xfId="0" applyFont="1" applyBorder="1">
      <alignment vertical="center"/>
    </xf>
    <xf numFmtId="0" fontId="15" fillId="2" borderId="57" xfId="0" applyFont="1" applyFill="1" applyBorder="1">
      <alignment vertical="center"/>
    </xf>
    <xf numFmtId="0" fontId="15" fillId="2" borderId="59" xfId="0" applyFont="1" applyFill="1" applyBorder="1">
      <alignment vertical="center"/>
    </xf>
    <xf numFmtId="0" fontId="15" fillId="0" borderId="106" xfId="0" applyFont="1" applyBorder="1">
      <alignment vertical="center"/>
    </xf>
    <xf numFmtId="0" fontId="15" fillId="0" borderId="124" xfId="0" applyFont="1" applyBorder="1">
      <alignment vertical="center"/>
    </xf>
    <xf numFmtId="0" fontId="15" fillId="0" borderId="127" xfId="0" applyFont="1" applyBorder="1">
      <alignment vertical="center"/>
    </xf>
    <xf numFmtId="0" fontId="15" fillId="0" borderId="37" xfId="0" applyFont="1" applyBorder="1">
      <alignment vertical="center"/>
    </xf>
    <xf numFmtId="0" fontId="15" fillId="0" borderId="123" xfId="0" applyFont="1" applyBorder="1">
      <alignment vertical="center"/>
    </xf>
    <xf numFmtId="0" fontId="63" fillId="0" borderId="91" xfId="0" applyFont="1" applyBorder="1" applyProtection="1">
      <alignment vertical="center"/>
      <protection locked="0"/>
    </xf>
    <xf numFmtId="0" fontId="51" fillId="0" borderId="0" xfId="0" applyFont="1" applyAlignment="1">
      <alignment vertical="center" wrapText="1"/>
    </xf>
    <xf numFmtId="0" fontId="51" fillId="0" borderId="37" xfId="0" applyFont="1" applyBorder="1">
      <alignment vertical="center"/>
    </xf>
    <xf numFmtId="0" fontId="26" fillId="0" borderId="0" xfId="5" applyFont="1" applyAlignment="1">
      <alignment vertical="center"/>
    </xf>
    <xf numFmtId="0" fontId="77" fillId="0" borderId="0" xfId="0" applyFont="1">
      <alignment vertical="center"/>
    </xf>
    <xf numFmtId="0" fontId="55" fillId="0" borderId="88" xfId="8" applyNumberFormat="1" applyFont="1" applyBorder="1" applyProtection="1">
      <alignment vertical="center"/>
      <protection locked="0"/>
    </xf>
    <xf numFmtId="0" fontId="55" fillId="0" borderId="89" xfId="0" applyFont="1" applyBorder="1" applyProtection="1">
      <alignment vertical="center"/>
      <protection locked="0"/>
    </xf>
    <xf numFmtId="0" fontId="55" fillId="0" borderId="89" xfId="0" applyFont="1" applyBorder="1" applyAlignment="1" applyProtection="1">
      <alignment horizontal="right" vertical="center"/>
      <protection locked="0"/>
    </xf>
    <xf numFmtId="0" fontId="55" fillId="0" borderId="90" xfId="0" applyFont="1" applyBorder="1" applyProtection="1">
      <alignment vertical="center"/>
      <protection locked="0"/>
    </xf>
    <xf numFmtId="0" fontId="36" fillId="0" borderId="74" xfId="0" applyFont="1" applyBorder="1" applyProtection="1">
      <alignment vertical="center"/>
      <protection locked="0"/>
    </xf>
    <xf numFmtId="0" fontId="36" fillId="0" borderId="75" xfId="0" applyFont="1" applyBorder="1" applyProtection="1">
      <alignment vertical="center"/>
      <protection locked="0"/>
    </xf>
    <xf numFmtId="0" fontId="36" fillId="0" borderId="76" xfId="0" applyFont="1" applyBorder="1" applyProtection="1">
      <alignment vertical="center"/>
      <protection locked="0"/>
    </xf>
    <xf numFmtId="0" fontId="32" fillId="0" borderId="0" xfId="5" applyFont="1" applyAlignment="1" applyProtection="1">
      <alignment vertical="center"/>
    </xf>
    <xf numFmtId="178" fontId="63" fillId="0" borderId="54" xfId="0" applyNumberFormat="1" applyFont="1" applyBorder="1" applyProtection="1">
      <alignment vertical="center"/>
      <protection locked="0"/>
    </xf>
    <xf numFmtId="0" fontId="63" fillId="0" borderId="59" xfId="0" applyFont="1" applyBorder="1" applyAlignment="1" applyProtection="1">
      <alignment horizontal="right" vertical="center"/>
      <protection locked="0"/>
    </xf>
    <xf numFmtId="0" fontId="16" fillId="3" borderId="36" xfId="0" applyFont="1" applyFill="1" applyBorder="1">
      <alignment vertical="center"/>
    </xf>
    <xf numFmtId="0" fontId="63" fillId="0" borderId="121" xfId="0" applyFont="1" applyBorder="1" applyAlignment="1">
      <alignment horizontal="left" vertical="center"/>
    </xf>
    <xf numFmtId="0" fontId="63" fillId="0" borderId="125" xfId="0" applyFont="1" applyBorder="1" applyAlignment="1">
      <alignment horizontal="left" vertical="center"/>
    </xf>
    <xf numFmtId="0" fontId="63" fillId="0" borderId="119" xfId="0" applyFont="1" applyBorder="1">
      <alignment vertical="center"/>
    </xf>
    <xf numFmtId="0" fontId="62" fillId="0" borderId="37" xfId="0" applyFont="1" applyBorder="1">
      <alignment vertical="center"/>
    </xf>
    <xf numFmtId="0" fontId="56" fillId="2" borderId="104" xfId="0" applyFont="1" applyFill="1" applyBorder="1">
      <alignment vertical="center"/>
    </xf>
    <xf numFmtId="0" fontId="62" fillId="0" borderId="35" xfId="0" applyFont="1" applyBorder="1">
      <alignment vertical="center"/>
    </xf>
    <xf numFmtId="0" fontId="32" fillId="0" borderId="66" xfId="5" applyFont="1" applyBorder="1" applyAlignment="1" applyProtection="1">
      <alignment vertical="center"/>
    </xf>
    <xf numFmtId="0" fontId="104" fillId="0" borderId="66" xfId="5" applyFont="1" applyBorder="1" applyAlignment="1" applyProtection="1">
      <alignment vertical="center"/>
    </xf>
    <xf numFmtId="0" fontId="63" fillId="0" borderId="59" xfId="0" applyFont="1" applyBorder="1" applyProtection="1">
      <alignment vertical="center"/>
      <protection locked="0"/>
    </xf>
    <xf numFmtId="0" fontId="63" fillId="0" borderId="57" xfId="0" applyFont="1" applyBorder="1" applyProtection="1">
      <alignment vertical="center"/>
      <protection locked="0"/>
    </xf>
    <xf numFmtId="0" fontId="36" fillId="0" borderId="167" xfId="0" applyFont="1" applyBorder="1" applyAlignment="1" applyProtection="1">
      <alignment horizontal="right" vertical="center"/>
      <protection locked="0"/>
    </xf>
    <xf numFmtId="0" fontId="36" fillId="0" borderId="168" xfId="0" applyFont="1" applyBorder="1" applyAlignment="1" applyProtection="1">
      <alignment horizontal="right" vertical="center"/>
      <protection locked="0"/>
    </xf>
    <xf numFmtId="0" fontId="36" fillId="0" borderId="129" xfId="0" applyFont="1" applyBorder="1" applyAlignment="1" applyProtection="1">
      <alignment horizontal="right" vertical="center"/>
      <protection locked="0"/>
    </xf>
    <xf numFmtId="0" fontId="36" fillId="0" borderId="170" xfId="0" applyFont="1" applyBorder="1" applyAlignment="1" applyProtection="1">
      <alignment horizontal="right" vertical="center"/>
      <protection locked="0"/>
    </xf>
    <xf numFmtId="0" fontId="20" fillId="0" borderId="0" xfId="0" applyFont="1">
      <alignment vertical="center"/>
    </xf>
    <xf numFmtId="0" fontId="87" fillId="0" borderId="0" xfId="0" applyFont="1">
      <alignment vertical="center"/>
    </xf>
    <xf numFmtId="0" fontId="49" fillId="0" borderId="0" xfId="0" applyFont="1">
      <alignment vertical="center"/>
    </xf>
    <xf numFmtId="0" fontId="21" fillId="0" borderId="0" xfId="0" applyFont="1">
      <alignment vertical="center"/>
    </xf>
    <xf numFmtId="0" fontId="90" fillId="0" borderId="0" xfId="0" applyFont="1">
      <alignment vertical="center"/>
    </xf>
    <xf numFmtId="0" fontId="34" fillId="0" borderId="0" xfId="0" applyFont="1">
      <alignment vertical="center"/>
    </xf>
    <xf numFmtId="0" fontId="48" fillId="0" borderId="0" xfId="0" applyFont="1">
      <alignment vertical="center"/>
    </xf>
    <xf numFmtId="0" fontId="31" fillId="0" borderId="0" xfId="0" applyFont="1" applyAlignment="1">
      <alignment horizontal="left" vertical="center"/>
    </xf>
    <xf numFmtId="0" fontId="57" fillId="0" borderId="0" xfId="0" applyFont="1">
      <alignment vertical="center"/>
    </xf>
    <xf numFmtId="0" fontId="31" fillId="0" borderId="0" xfId="0" applyFont="1">
      <alignment vertical="center"/>
    </xf>
    <xf numFmtId="0" fontId="30" fillId="0" borderId="0" xfId="0" quotePrefix="1" applyFont="1">
      <alignment vertical="center"/>
    </xf>
    <xf numFmtId="0" fontId="54" fillId="0" borderId="0" xfId="0" applyFont="1">
      <alignment vertical="center"/>
    </xf>
    <xf numFmtId="0" fontId="31" fillId="0" borderId="0" xfId="5" applyFont="1" applyAlignment="1" applyProtection="1">
      <alignment horizontal="left" vertical="center"/>
    </xf>
    <xf numFmtId="0" fontId="16" fillId="0" borderId="0" xfId="0" quotePrefix="1" applyFont="1">
      <alignment vertical="center"/>
    </xf>
    <xf numFmtId="0" fontId="17" fillId="0" borderId="0" xfId="0" quotePrefix="1" applyFont="1">
      <alignment vertical="center"/>
    </xf>
    <xf numFmtId="0" fontId="60" fillId="0" borderId="0" xfId="5" applyFont="1" applyAlignment="1" applyProtection="1">
      <alignment horizontal="left" vertical="center"/>
    </xf>
    <xf numFmtId="0" fontId="85" fillId="0" borderId="0" xfId="5" applyFont="1" applyAlignment="1" applyProtection="1">
      <alignment horizontal="left" vertical="center"/>
    </xf>
    <xf numFmtId="0" fontId="60" fillId="0" borderId="0" xfId="0" applyFont="1">
      <alignment vertical="center"/>
    </xf>
    <xf numFmtId="0" fontId="44" fillId="0" borderId="0" xfId="0" applyFont="1">
      <alignment vertical="center"/>
    </xf>
    <xf numFmtId="0" fontId="35" fillId="0" borderId="0" xfId="0" applyFont="1">
      <alignment vertical="center"/>
    </xf>
    <xf numFmtId="0" fontId="18" fillId="8" borderId="54" xfId="0" applyFont="1" applyFill="1" applyBorder="1">
      <alignment vertical="center"/>
    </xf>
    <xf numFmtId="0" fontId="18" fillId="8" borderId="55" xfId="0" applyFont="1" applyFill="1" applyBorder="1">
      <alignment vertical="center"/>
    </xf>
    <xf numFmtId="0" fontId="18" fillId="8" borderId="56" xfId="0" applyFont="1" applyFill="1" applyBorder="1">
      <alignment vertical="center"/>
    </xf>
    <xf numFmtId="0" fontId="58" fillId="5" borderId="37" xfId="0" applyFont="1" applyFill="1" applyBorder="1">
      <alignment vertical="center"/>
    </xf>
    <xf numFmtId="0" fontId="57" fillId="5" borderId="37" xfId="0" applyFont="1" applyFill="1" applyBorder="1">
      <alignment vertical="center"/>
    </xf>
    <xf numFmtId="0" fontId="23" fillId="5" borderId="37" xfId="0" applyFont="1" applyFill="1" applyBorder="1">
      <alignment vertical="center"/>
    </xf>
    <xf numFmtId="0" fontId="19" fillId="0" borderId="0" xfId="0" applyFont="1">
      <alignment vertical="center"/>
    </xf>
    <xf numFmtId="0" fontId="98" fillId="0" borderId="0" xfId="0" applyFont="1">
      <alignment vertical="center"/>
    </xf>
    <xf numFmtId="0" fontId="23" fillId="0" borderId="0" xfId="0" applyFont="1">
      <alignment vertical="center"/>
    </xf>
    <xf numFmtId="0" fontId="92" fillId="0" borderId="0" xfId="0" applyFont="1" applyAlignment="1">
      <alignment horizontal="right" vertical="center"/>
    </xf>
    <xf numFmtId="0" fontId="91" fillId="0" borderId="0" xfId="0" applyFont="1" applyAlignment="1">
      <alignment horizontal="center" vertical="center"/>
    </xf>
    <xf numFmtId="0" fontId="92" fillId="0" borderId="0" xfId="0" applyFont="1">
      <alignment vertical="center"/>
    </xf>
    <xf numFmtId="0" fontId="80" fillId="0" borderId="0" xfId="0" applyFont="1">
      <alignment vertical="center"/>
    </xf>
    <xf numFmtId="0" fontId="78" fillId="0" borderId="0" xfId="0" applyFont="1">
      <alignment vertical="center"/>
    </xf>
    <xf numFmtId="0" fontId="56" fillId="6" borderId="107" xfId="0" applyFont="1" applyFill="1" applyBorder="1">
      <alignment vertical="center"/>
    </xf>
    <xf numFmtId="0" fontId="71" fillId="6" borderId="113" xfId="0" applyFont="1" applyFill="1" applyBorder="1">
      <alignment vertical="center"/>
    </xf>
    <xf numFmtId="0" fontId="71" fillId="6" borderId="0" xfId="0" applyFont="1" applyFill="1">
      <alignment vertical="center"/>
    </xf>
    <xf numFmtId="0" fontId="71" fillId="6" borderId="114" xfId="0" applyFont="1" applyFill="1" applyBorder="1">
      <alignment vertical="center"/>
    </xf>
    <xf numFmtId="0" fontId="34" fillId="2" borderId="35" xfId="0" applyFont="1" applyFill="1" applyBorder="1">
      <alignment vertical="center"/>
    </xf>
    <xf numFmtId="0" fontId="34" fillId="2" borderId="55" xfId="0" applyFont="1" applyFill="1" applyBorder="1">
      <alignment vertical="center"/>
    </xf>
    <xf numFmtId="0" fontId="34" fillId="2" borderId="56" xfId="0" applyFont="1" applyFill="1" applyBorder="1">
      <alignment vertical="center"/>
    </xf>
    <xf numFmtId="0" fontId="62" fillId="0" borderId="55" xfId="0" applyFont="1" applyBorder="1" applyAlignment="1">
      <alignment horizontal="left" vertical="center"/>
    </xf>
    <xf numFmtId="0" fontId="53" fillId="0" borderId="55" xfId="0" applyFont="1" applyBorder="1">
      <alignment vertical="center"/>
    </xf>
    <xf numFmtId="0" fontId="15" fillId="0" borderId="35" xfId="0" applyFont="1" applyBorder="1">
      <alignment vertical="center"/>
    </xf>
    <xf numFmtId="0" fontId="15" fillId="8" borderId="91" xfId="0" applyFont="1" applyFill="1" applyBorder="1">
      <alignment vertical="center"/>
    </xf>
    <xf numFmtId="0" fontId="15" fillId="8" borderId="36" xfId="0" applyFont="1" applyFill="1" applyBorder="1">
      <alignment vertical="center"/>
    </xf>
    <xf numFmtId="178" fontId="63" fillId="0" borderId="92" xfId="0" applyNumberFormat="1" applyFont="1" applyBorder="1" applyAlignment="1">
      <alignment horizontal="left" vertical="center" wrapText="1"/>
    </xf>
    <xf numFmtId="178" fontId="54" fillId="0" borderId="92" xfId="0" applyNumberFormat="1" applyFont="1" applyBorder="1" applyAlignment="1">
      <alignment horizontal="left" vertical="center" wrapText="1"/>
    </xf>
    <xf numFmtId="0" fontId="62" fillId="0" borderId="54" xfId="0" applyFont="1" applyBorder="1" applyAlignment="1">
      <alignment horizontal="left" vertical="center"/>
    </xf>
    <xf numFmtId="0" fontId="15" fillId="0" borderId="55" xfId="0" applyFont="1" applyBorder="1">
      <alignment vertical="center"/>
    </xf>
    <xf numFmtId="0" fontId="15" fillId="8" borderId="54" xfId="0" applyFont="1" applyFill="1" applyBorder="1">
      <alignment vertical="center"/>
    </xf>
    <xf numFmtId="0" fontId="15" fillId="8" borderId="56" xfId="0" applyFont="1" applyFill="1" applyBorder="1">
      <alignment vertical="center"/>
    </xf>
    <xf numFmtId="0" fontId="63" fillId="0" borderId="51" xfId="0" applyFont="1" applyBorder="1" applyAlignment="1">
      <alignment vertical="center" wrapText="1"/>
    </xf>
    <xf numFmtId="0" fontId="54" fillId="0" borderId="92" xfId="0" applyFont="1" applyBorder="1">
      <alignment vertical="center"/>
    </xf>
    <xf numFmtId="0" fontId="62" fillId="0" borderId="97" xfId="0" applyFont="1" applyBorder="1" applyAlignment="1">
      <alignment horizontal="left" vertical="center"/>
    </xf>
    <xf numFmtId="0" fontId="63" fillId="0" borderId="94" xfId="0" applyFont="1" applyBorder="1">
      <alignment vertical="center"/>
    </xf>
    <xf numFmtId="0" fontId="15" fillId="0" borderId="94" xfId="0" applyFont="1" applyBorder="1">
      <alignment vertical="center"/>
    </xf>
    <xf numFmtId="0" fontId="15" fillId="8" borderId="93" xfId="0" applyFont="1" applyFill="1" applyBorder="1">
      <alignment vertical="center"/>
    </xf>
    <xf numFmtId="0" fontId="15" fillId="8" borderId="95" xfId="0" applyFont="1" applyFill="1" applyBorder="1">
      <alignment vertical="center"/>
    </xf>
    <xf numFmtId="0" fontId="63" fillId="0" borderId="97" xfId="0" applyFont="1" applyBorder="1">
      <alignment vertical="center"/>
    </xf>
    <xf numFmtId="0" fontId="54" fillId="0" borderId="97" xfId="0" applyFont="1" applyBorder="1">
      <alignment vertical="center"/>
    </xf>
    <xf numFmtId="0" fontId="62" fillId="0" borderId="96" xfId="0" applyFont="1" applyBorder="1" applyAlignment="1">
      <alignment horizontal="left" vertical="center"/>
    </xf>
    <xf numFmtId="0" fontId="63" fillId="0" borderId="40" xfId="0" applyFont="1" applyBorder="1">
      <alignment vertical="center"/>
    </xf>
    <xf numFmtId="0" fontId="15" fillId="0" borderId="40" xfId="0" applyFont="1" applyBorder="1">
      <alignment vertical="center"/>
    </xf>
    <xf numFmtId="0" fontId="15" fillId="8" borderId="46" xfId="0" applyFont="1" applyFill="1" applyBorder="1">
      <alignment vertical="center"/>
    </xf>
    <xf numFmtId="0" fontId="15" fillId="8" borderId="41" xfId="0" applyFont="1" applyFill="1" applyBorder="1">
      <alignment vertical="center"/>
    </xf>
    <xf numFmtId="0" fontId="63" fillId="0" borderId="96" xfId="0" applyFont="1" applyBorder="1">
      <alignment vertical="center"/>
    </xf>
    <xf numFmtId="0" fontId="54" fillId="0" borderId="96" xfId="0" applyFont="1" applyBorder="1">
      <alignment vertical="center"/>
    </xf>
    <xf numFmtId="0" fontId="63" fillId="0" borderId="46" xfId="0" applyFont="1" applyBorder="1">
      <alignment vertical="center"/>
    </xf>
    <xf numFmtId="0" fontId="18" fillId="0" borderId="58" xfId="0" applyFont="1" applyBorder="1" applyAlignment="1">
      <alignment horizontal="left" vertical="center"/>
    </xf>
    <xf numFmtId="0" fontId="62" fillId="0" borderId="99" xfId="0" applyFont="1" applyBorder="1" applyAlignment="1">
      <alignment horizontal="left" vertical="center"/>
    </xf>
    <xf numFmtId="0" fontId="62" fillId="0" borderId="52" xfId="0" applyFont="1" applyBorder="1" applyAlignment="1">
      <alignment horizontal="left" vertical="center"/>
    </xf>
    <xf numFmtId="0" fontId="15" fillId="0" borderId="53" xfId="0" applyFont="1" applyBorder="1">
      <alignment vertical="center"/>
    </xf>
    <xf numFmtId="0" fontId="15" fillId="8" borderId="52" xfId="0" applyFont="1" applyFill="1" applyBorder="1">
      <alignment vertical="center"/>
    </xf>
    <xf numFmtId="0" fontId="15" fillId="8" borderId="102" xfId="0" applyFont="1" applyFill="1" applyBorder="1">
      <alignment vertical="center"/>
    </xf>
    <xf numFmtId="0" fontId="63" fillId="0" borderId="101" xfId="0" applyFont="1" applyBorder="1">
      <alignment vertical="center"/>
    </xf>
    <xf numFmtId="0" fontId="54" fillId="0" borderId="101" xfId="0" applyFont="1" applyBorder="1">
      <alignment vertical="center"/>
    </xf>
    <xf numFmtId="0" fontId="62" fillId="0" borderId="100" xfId="0" applyFont="1" applyBorder="1" applyAlignment="1">
      <alignment horizontal="left" vertical="center"/>
    </xf>
    <xf numFmtId="0" fontId="69" fillId="0" borderId="43" xfId="0" applyFont="1" applyBorder="1">
      <alignment vertical="center"/>
    </xf>
    <xf numFmtId="0" fontId="15" fillId="0" borderId="44" xfId="0" applyFont="1" applyBorder="1">
      <alignment vertical="center"/>
    </xf>
    <xf numFmtId="0" fontId="15" fillId="8" borderId="42" xfId="0" applyFont="1" applyFill="1" applyBorder="1">
      <alignment vertical="center"/>
    </xf>
    <xf numFmtId="0" fontId="15" fillId="8" borderId="44" xfId="0" applyFont="1" applyFill="1" applyBorder="1">
      <alignment vertical="center"/>
    </xf>
    <xf numFmtId="0" fontId="54" fillId="0" borderId="104" xfId="0" applyFont="1" applyBorder="1" applyAlignment="1">
      <alignment vertical="center" wrapText="1"/>
    </xf>
    <xf numFmtId="0" fontId="15" fillId="8" borderId="57" xfId="0" applyFont="1" applyFill="1" applyBorder="1">
      <alignment vertical="center"/>
    </xf>
    <xf numFmtId="0" fontId="15" fillId="8" borderId="58" xfId="0" applyFont="1" applyFill="1" applyBorder="1">
      <alignment vertical="center"/>
    </xf>
    <xf numFmtId="0" fontId="63" fillId="0" borderId="35" xfId="0" applyFont="1" applyBorder="1" applyAlignment="1">
      <alignment vertical="center" wrapText="1"/>
    </xf>
    <xf numFmtId="0" fontId="54" fillId="0" borderId="103" xfId="0" applyFont="1" applyBorder="1" applyAlignment="1">
      <alignment vertical="center" wrapText="1"/>
    </xf>
    <xf numFmtId="0" fontId="63" fillId="0" borderId="93" xfId="0" applyFont="1" applyBorder="1">
      <alignment vertical="center"/>
    </xf>
    <xf numFmtId="0" fontId="54" fillId="0" borderId="103" xfId="0" applyFont="1" applyBorder="1">
      <alignment vertical="center"/>
    </xf>
    <xf numFmtId="0" fontId="63" fillId="0" borderId="52" xfId="0" applyFont="1" applyBorder="1">
      <alignment vertical="center"/>
    </xf>
    <xf numFmtId="0" fontId="15" fillId="8" borderId="53" xfId="0" applyFont="1" applyFill="1" applyBorder="1">
      <alignment vertical="center"/>
    </xf>
    <xf numFmtId="0" fontId="63" fillId="0" borderId="42" xfId="0" applyFont="1" applyBorder="1" applyAlignment="1">
      <alignment horizontal="left" vertical="center"/>
    </xf>
    <xf numFmtId="0" fontId="54" fillId="0" borderId="98" xfId="0" applyFont="1" applyBorder="1" applyAlignment="1">
      <alignment horizontal="left" vertical="center"/>
    </xf>
    <xf numFmtId="0" fontId="62" fillId="0" borderId="103" xfId="0" applyFont="1" applyBorder="1">
      <alignment vertical="center"/>
    </xf>
    <xf numFmtId="0" fontId="63" fillId="0" borderId="91" xfId="0" applyFont="1" applyBorder="1">
      <alignment vertical="center"/>
    </xf>
    <xf numFmtId="0" fontId="62" fillId="0" borderId="98" xfId="0" applyFont="1" applyBorder="1">
      <alignment vertical="center"/>
    </xf>
    <xf numFmtId="0" fontId="15" fillId="0" borderId="43" xfId="0" applyFont="1" applyBorder="1">
      <alignment vertical="center"/>
    </xf>
    <xf numFmtId="0" fontId="63" fillId="0" borderId="43" xfId="0" applyFont="1" applyBorder="1" applyAlignment="1">
      <alignment vertical="center" wrapText="1"/>
    </xf>
    <xf numFmtId="0" fontId="54" fillId="0" borderId="98" xfId="0" applyFont="1" applyBorder="1">
      <alignment vertical="center"/>
    </xf>
    <xf numFmtId="0" fontId="63" fillId="0" borderId="55" xfId="0" applyFont="1" applyBorder="1">
      <alignment vertical="center"/>
    </xf>
    <xf numFmtId="0" fontId="63" fillId="0" borderId="54" xfId="0" applyFont="1" applyBorder="1" applyAlignment="1">
      <alignment vertical="center" wrapText="1"/>
    </xf>
    <xf numFmtId="0" fontId="15" fillId="8" borderId="35" xfId="0" applyFont="1" applyFill="1" applyBorder="1">
      <alignment vertical="center"/>
    </xf>
    <xf numFmtId="0" fontId="63" fillId="0" borderId="54" xfId="0" applyFont="1" applyBorder="1">
      <alignment vertical="center"/>
    </xf>
    <xf numFmtId="0" fontId="63" fillId="0" borderId="55" xfId="0" applyFont="1" applyBorder="1" applyAlignment="1">
      <alignment vertical="center" wrapText="1"/>
    </xf>
    <xf numFmtId="0" fontId="54" fillId="0" borderId="92" xfId="0" applyFont="1" applyBorder="1" applyAlignment="1">
      <alignment vertical="center" wrapText="1"/>
    </xf>
    <xf numFmtId="0" fontId="62" fillId="0" borderId="58" xfId="0" applyFont="1" applyBorder="1" applyAlignment="1">
      <alignment horizontal="left" vertical="center"/>
    </xf>
    <xf numFmtId="0" fontId="62" fillId="0" borderId="51" xfId="0" applyFont="1" applyBorder="1" applyAlignment="1">
      <alignment horizontal="left" vertical="center"/>
    </xf>
    <xf numFmtId="0" fontId="15" fillId="0" borderId="57" xfId="0" applyFont="1" applyBorder="1">
      <alignment vertical="center"/>
    </xf>
    <xf numFmtId="0" fontId="54" fillId="0" borderId="104" xfId="0" applyFont="1" applyBorder="1">
      <alignment vertical="center"/>
    </xf>
    <xf numFmtId="0" fontId="62" fillId="0" borderId="98" xfId="0" applyFont="1" applyBorder="1" applyAlignment="1">
      <alignment horizontal="left" vertical="center" wrapText="1"/>
    </xf>
    <xf numFmtId="0" fontId="15" fillId="0" borderId="42" xfId="0" applyFont="1" applyBorder="1">
      <alignment vertical="center"/>
    </xf>
    <xf numFmtId="0" fontId="15" fillId="0" borderId="95" xfId="0" applyFont="1" applyBorder="1">
      <alignment vertical="center"/>
    </xf>
    <xf numFmtId="0" fontId="63" fillId="8" borderId="93" xfId="0" applyFont="1" applyFill="1" applyBorder="1">
      <alignment vertical="center"/>
    </xf>
    <xf numFmtId="0" fontId="64" fillId="0" borderId="58" xfId="0" applyFont="1" applyBorder="1" applyAlignment="1">
      <alignment horizontal="left" vertical="center"/>
    </xf>
    <xf numFmtId="0" fontId="62" fillId="0" borderId="46" xfId="0" applyFont="1" applyBorder="1" applyAlignment="1">
      <alignment horizontal="left" vertical="center"/>
    </xf>
    <xf numFmtId="0" fontId="15" fillId="0" borderId="41" xfId="0" applyFont="1" applyBorder="1">
      <alignment vertical="center"/>
    </xf>
    <xf numFmtId="0" fontId="63" fillId="8" borderId="46" xfId="0" applyFont="1" applyFill="1" applyBorder="1">
      <alignment vertical="center"/>
    </xf>
    <xf numFmtId="0" fontId="62" fillId="0" borderId="101" xfId="0" applyFont="1" applyBorder="1" applyAlignment="1">
      <alignment horizontal="left" vertical="center"/>
    </xf>
    <xf numFmtId="0" fontId="15" fillId="0" borderId="102" xfId="0" applyFont="1" applyBorder="1">
      <alignment vertical="center"/>
    </xf>
    <xf numFmtId="0" fontId="63" fillId="8" borderId="52" xfId="0" applyFont="1" applyFill="1" applyBorder="1">
      <alignment vertical="center"/>
    </xf>
    <xf numFmtId="0" fontId="15" fillId="0" borderId="36" xfId="0" applyFont="1" applyBorder="1">
      <alignment vertical="center"/>
    </xf>
    <xf numFmtId="0" fontId="15" fillId="0" borderId="91" xfId="0" applyFont="1" applyBorder="1">
      <alignment vertical="center"/>
    </xf>
    <xf numFmtId="0" fontId="62" fillId="0" borderId="93" xfId="0" applyFont="1" applyBorder="1" applyAlignment="1">
      <alignment horizontal="left" vertical="center"/>
    </xf>
    <xf numFmtId="0" fontId="63" fillId="8" borderId="95" xfId="0" applyFont="1" applyFill="1" applyBorder="1">
      <alignment vertical="center"/>
    </xf>
    <xf numFmtId="0" fontId="64" fillId="0" borderId="58" xfId="0" applyFont="1" applyBorder="1" applyAlignment="1">
      <alignment horizontal="left" vertical="top"/>
    </xf>
    <xf numFmtId="0" fontId="63" fillId="8" borderId="41" xfId="0" applyFont="1" applyFill="1" applyBorder="1">
      <alignment vertical="center"/>
    </xf>
    <xf numFmtId="0" fontId="63" fillId="8" borderId="42" xfId="0" applyFont="1" applyFill="1" applyBorder="1">
      <alignment vertical="center"/>
    </xf>
    <xf numFmtId="0" fontId="63" fillId="8" borderId="44" xfId="0" applyFont="1" applyFill="1" applyBorder="1">
      <alignment vertical="center"/>
    </xf>
    <xf numFmtId="0" fontId="65" fillId="0" borderId="42" xfId="0" applyFont="1" applyBorder="1">
      <alignment vertical="center"/>
    </xf>
    <xf numFmtId="0" fontId="62" fillId="0" borderId="35" xfId="0" applyFont="1" applyBorder="1" applyAlignment="1">
      <alignment horizontal="left" vertical="center"/>
    </xf>
    <xf numFmtId="0" fontId="16" fillId="0" borderId="35" xfId="0" applyFont="1" applyBorder="1">
      <alignment vertical="center"/>
    </xf>
    <xf numFmtId="0" fontId="65" fillId="0" borderId="35" xfId="0" applyFont="1" applyBorder="1">
      <alignment vertical="center"/>
    </xf>
    <xf numFmtId="0" fontId="63" fillId="7" borderId="35" xfId="0" applyFont="1" applyFill="1" applyBorder="1">
      <alignment vertical="center"/>
    </xf>
    <xf numFmtId="0" fontId="62" fillId="2" borderId="55" xfId="0" applyFont="1" applyFill="1" applyBorder="1">
      <alignment vertical="center"/>
    </xf>
    <xf numFmtId="0" fontId="63" fillId="2" borderId="55" xfId="0" applyFont="1" applyFill="1" applyBorder="1">
      <alignment vertical="center"/>
    </xf>
    <xf numFmtId="0" fontId="63" fillId="2" borderId="56" xfId="0" applyFont="1" applyFill="1" applyBorder="1">
      <alignment vertical="center"/>
    </xf>
    <xf numFmtId="0" fontId="62" fillId="7" borderId="54" xfId="0" applyFont="1" applyFill="1" applyBorder="1" applyAlignment="1">
      <alignment horizontal="left" vertical="center"/>
    </xf>
    <xf numFmtId="0" fontId="53" fillId="7" borderId="55" xfId="0" applyFont="1" applyFill="1" applyBorder="1">
      <alignment vertical="center"/>
    </xf>
    <xf numFmtId="0" fontId="15" fillId="0" borderId="56" xfId="0" applyFont="1" applyBorder="1">
      <alignment vertical="center"/>
    </xf>
    <xf numFmtId="0" fontId="63" fillId="7" borderId="92" xfId="0" applyFont="1" applyFill="1" applyBorder="1">
      <alignment vertical="center"/>
    </xf>
    <xf numFmtId="0" fontId="63" fillId="7" borderId="103" xfId="0" applyFont="1" applyFill="1" applyBorder="1">
      <alignment vertical="center"/>
    </xf>
    <xf numFmtId="0" fontId="62" fillId="7" borderId="93" xfId="0" applyFont="1" applyFill="1" applyBorder="1" applyAlignment="1">
      <alignment horizontal="left" vertical="center"/>
    </xf>
    <xf numFmtId="0" fontId="63" fillId="0" borderId="94" xfId="0" applyFont="1" applyBorder="1" applyAlignment="1">
      <alignment vertical="center" wrapText="1"/>
    </xf>
    <xf numFmtId="0" fontId="63" fillId="7" borderId="97" xfId="0" applyFont="1" applyFill="1" applyBorder="1">
      <alignment vertical="center"/>
    </xf>
    <xf numFmtId="0" fontId="62" fillId="7" borderId="46" xfId="0" applyFont="1" applyFill="1" applyBorder="1" applyAlignment="1">
      <alignment horizontal="left" vertical="center"/>
    </xf>
    <xf numFmtId="0" fontId="65" fillId="0" borderId="40" xfId="0" applyFont="1" applyBorder="1">
      <alignment vertical="center"/>
    </xf>
    <xf numFmtId="0" fontId="62" fillId="7" borderId="42" xfId="0" applyFont="1" applyFill="1" applyBorder="1" applyAlignment="1">
      <alignment horizontal="left" vertical="center"/>
    </xf>
    <xf numFmtId="0" fontId="63" fillId="0" borderId="43" xfId="0" applyFont="1" applyBorder="1">
      <alignment vertical="center"/>
    </xf>
    <xf numFmtId="0" fontId="65" fillId="0" borderId="43" xfId="0" applyFont="1" applyBorder="1">
      <alignment vertical="center"/>
    </xf>
    <xf numFmtId="0" fontId="63" fillId="7" borderId="98" xfId="0" applyFont="1" applyFill="1" applyBorder="1">
      <alignment vertical="center"/>
    </xf>
    <xf numFmtId="0" fontId="62" fillId="7" borderId="111" xfId="0" applyFont="1" applyFill="1" applyBorder="1" applyAlignment="1">
      <alignment horizontal="left" vertical="center" wrapText="1"/>
    </xf>
    <xf numFmtId="0" fontId="63" fillId="0" borderId="93" xfId="0" applyFont="1" applyBorder="1" applyAlignment="1">
      <alignment vertical="center" wrapText="1"/>
    </xf>
    <xf numFmtId="0" fontId="62" fillId="7" borderId="112" xfId="0" applyFont="1" applyFill="1" applyBorder="1" applyAlignment="1">
      <alignment horizontal="left" vertical="center"/>
    </xf>
    <xf numFmtId="0" fontId="56" fillId="2" borderId="91" xfId="0" applyFont="1" applyFill="1" applyBorder="1">
      <alignment vertical="center"/>
    </xf>
    <xf numFmtId="0" fontId="67" fillId="2" borderId="35" xfId="0" applyFont="1" applyFill="1" applyBorder="1">
      <alignment vertical="center"/>
    </xf>
    <xf numFmtId="0" fontId="63" fillId="2" borderId="36" xfId="0" applyFont="1" applyFill="1" applyBorder="1">
      <alignment vertical="center"/>
    </xf>
    <xf numFmtId="0" fontId="64" fillId="2" borderId="57" xfId="0" applyFont="1" applyFill="1" applyBorder="1">
      <alignment vertical="center"/>
    </xf>
    <xf numFmtId="0" fontId="64" fillId="2" borderId="37" xfId="0" applyFont="1" applyFill="1" applyBorder="1">
      <alignment vertical="center"/>
    </xf>
    <xf numFmtId="0" fontId="62" fillId="2" borderId="37" xfId="0" applyFont="1" applyFill="1" applyBorder="1">
      <alignment vertical="center"/>
    </xf>
    <xf numFmtId="0" fontId="63" fillId="2" borderId="37" xfId="0" applyFont="1" applyFill="1" applyBorder="1">
      <alignment vertical="center"/>
    </xf>
    <xf numFmtId="0" fontId="63" fillId="2" borderId="60" xfId="0" applyFont="1" applyFill="1" applyBorder="1">
      <alignment vertical="center"/>
    </xf>
    <xf numFmtId="0" fontId="62" fillId="2" borderId="57" xfId="0" applyFont="1" applyFill="1" applyBorder="1">
      <alignment vertical="center"/>
    </xf>
    <xf numFmtId="0" fontId="62" fillId="0" borderId="54" xfId="0" applyFont="1" applyBorder="1">
      <alignment vertical="center"/>
    </xf>
    <xf numFmtId="0" fontId="63" fillId="8" borderId="54" xfId="0" applyFont="1" applyFill="1" applyBorder="1">
      <alignment vertical="center"/>
    </xf>
    <xf numFmtId="0" fontId="63" fillId="8" borderId="56" xfId="0" applyFont="1" applyFill="1" applyBorder="1">
      <alignment vertical="center"/>
    </xf>
    <xf numFmtId="0" fontId="18" fillId="0" borderId="37" xfId="0" applyFont="1" applyBorder="1" applyAlignment="1">
      <alignment vertical="center" wrapText="1"/>
    </xf>
    <xf numFmtId="0" fontId="63" fillId="0" borderId="92" xfId="0" applyFont="1" applyBorder="1">
      <alignment vertical="center"/>
    </xf>
    <xf numFmtId="0" fontId="63" fillId="8" borderId="59" xfId="0" applyFont="1" applyFill="1" applyBorder="1">
      <alignment vertical="center"/>
    </xf>
    <xf numFmtId="0" fontId="63" fillId="8" borderId="60" xfId="0" applyFont="1" applyFill="1" applyBorder="1">
      <alignment vertical="center"/>
    </xf>
    <xf numFmtId="0" fontId="63" fillId="0" borderId="37" xfId="5" applyFont="1" applyBorder="1" applyAlignment="1" applyProtection="1">
      <alignment vertical="center" wrapText="1"/>
    </xf>
    <xf numFmtId="0" fontId="63" fillId="0" borderId="100" xfId="0" applyFont="1" applyBorder="1">
      <alignment vertical="center"/>
    </xf>
    <xf numFmtId="0" fontId="63" fillId="0" borderId="35" xfId="0" applyFont="1" applyBorder="1" applyAlignment="1">
      <alignment horizontal="right" vertical="center"/>
    </xf>
    <xf numFmtId="0" fontId="63" fillId="0" borderId="56" xfId="0" applyFont="1" applyBorder="1">
      <alignment vertical="center"/>
    </xf>
    <xf numFmtId="0" fontId="99" fillId="0" borderId="40" xfId="0" applyFont="1" applyBorder="1" applyAlignment="1">
      <alignment horizontal="center" vertical="center"/>
    </xf>
    <xf numFmtId="0" fontId="63" fillId="0" borderId="41" xfId="0" applyFont="1" applyBorder="1">
      <alignment vertical="center"/>
    </xf>
    <xf numFmtId="0" fontId="94" fillId="0" borderId="40" xfId="0" applyFont="1" applyBorder="1" applyAlignment="1">
      <alignment vertical="center" wrapText="1"/>
    </xf>
    <xf numFmtId="0" fontId="63" fillId="0" borderId="96" xfId="0" applyFont="1" applyBorder="1" applyAlignment="1">
      <alignment vertical="center" wrapText="1"/>
    </xf>
    <xf numFmtId="0" fontId="62" fillId="0" borderId="128" xfId="0" applyFont="1" applyBorder="1" applyAlignment="1">
      <alignment vertical="center" wrapText="1"/>
    </xf>
    <xf numFmtId="0" fontId="64" fillId="0" borderId="51" xfId="0" applyFont="1" applyBorder="1" applyAlignment="1">
      <alignment vertical="center" wrapText="1"/>
    </xf>
    <xf numFmtId="0" fontId="100" fillId="0" borderId="40" xfId="0" applyFont="1" applyBorder="1" applyAlignment="1">
      <alignment horizontal="center" vertical="center"/>
    </xf>
    <xf numFmtId="0" fontId="63" fillId="0" borderId="45" xfId="0" applyFont="1" applyBorder="1">
      <alignment vertical="center"/>
    </xf>
    <xf numFmtId="0" fontId="63" fillId="8" borderId="51" xfId="0" applyFont="1" applyFill="1" applyBorder="1">
      <alignment vertical="center"/>
    </xf>
    <xf numFmtId="0" fontId="63" fillId="8" borderId="50" xfId="0" applyFont="1" applyFill="1" applyBorder="1">
      <alignment vertical="center"/>
    </xf>
    <xf numFmtId="0" fontId="63" fillId="0" borderId="99" xfId="0" applyFont="1" applyBorder="1" applyAlignment="1">
      <alignment vertical="center" wrapText="1"/>
    </xf>
    <xf numFmtId="0" fontId="62" fillId="0" borderId="164" xfId="0" applyFont="1" applyBorder="1">
      <alignment vertical="center"/>
    </xf>
    <xf numFmtId="0" fontId="63" fillId="0" borderId="51" xfId="0" applyFont="1" applyBorder="1">
      <alignment vertical="center"/>
    </xf>
    <xf numFmtId="0" fontId="62" fillId="0" borderId="116" xfId="0" applyFont="1" applyBorder="1">
      <alignment vertical="center"/>
    </xf>
    <xf numFmtId="0" fontId="63" fillId="0" borderId="40" xfId="0" applyFont="1" applyBorder="1" applyAlignment="1">
      <alignment vertical="center" wrapText="1"/>
    </xf>
    <xf numFmtId="0" fontId="62" fillId="0" borderId="116" xfId="0" applyFont="1" applyBorder="1" applyAlignment="1">
      <alignment vertical="center" wrapText="1"/>
    </xf>
    <xf numFmtId="0" fontId="64" fillId="0" borderId="46" xfId="0" applyFont="1" applyBorder="1" applyAlignment="1">
      <alignment vertical="center" wrapText="1"/>
    </xf>
    <xf numFmtId="0" fontId="63" fillId="0" borderId="53" xfId="0" applyFont="1" applyBorder="1">
      <alignment vertical="center"/>
    </xf>
    <xf numFmtId="0" fontId="63" fillId="0" borderId="102" xfId="0" applyFont="1" applyBorder="1">
      <alignment vertical="center"/>
    </xf>
    <xf numFmtId="0" fontId="63" fillId="0" borderId="101" xfId="0" applyFont="1" applyBorder="1" applyAlignment="1">
      <alignment vertical="center" wrapText="1"/>
    </xf>
    <xf numFmtId="0" fontId="62" fillId="0" borderId="160" xfId="0" applyFont="1" applyBorder="1">
      <alignment vertical="center"/>
    </xf>
    <xf numFmtId="0" fontId="62" fillId="0" borderId="0" xfId="0" applyFont="1" applyAlignment="1">
      <alignment vertical="top"/>
    </xf>
    <xf numFmtId="0" fontId="62" fillId="0" borderId="128" xfId="0" applyFont="1" applyBorder="1">
      <alignment vertical="center"/>
    </xf>
    <xf numFmtId="0" fontId="62" fillId="0" borderId="115" xfId="0" applyFont="1" applyBorder="1" applyAlignment="1">
      <alignment horizontal="left" vertical="center"/>
    </xf>
    <xf numFmtId="0" fontId="63" fillId="0" borderId="104" xfId="0" applyFont="1" applyBorder="1">
      <alignment vertical="center"/>
    </xf>
    <xf numFmtId="0" fontId="62" fillId="0" borderId="52" xfId="0" applyFont="1" applyBorder="1">
      <alignment vertical="center"/>
    </xf>
    <xf numFmtId="0" fontId="63" fillId="8" borderId="102" xfId="0" applyFont="1" applyFill="1" applyBorder="1">
      <alignment vertical="center"/>
    </xf>
    <xf numFmtId="0" fontId="62" fillId="0" borderId="54" xfId="0" applyFont="1" applyBorder="1" applyAlignment="1">
      <alignment vertical="center" wrapText="1"/>
    </xf>
    <xf numFmtId="0" fontId="63" fillId="0" borderId="55" xfId="0" applyFont="1" applyBorder="1" applyAlignment="1">
      <alignment horizontal="right" vertical="center"/>
    </xf>
    <xf numFmtId="0" fontId="63" fillId="8" borderId="54" xfId="0" applyFont="1" applyFill="1" applyBorder="1" applyAlignment="1">
      <alignment horizontal="right" vertical="center"/>
    </xf>
    <xf numFmtId="0" fontId="63" fillId="8" borderId="56" xfId="0" applyFont="1" applyFill="1" applyBorder="1" applyAlignment="1">
      <alignment horizontal="right" vertical="center"/>
    </xf>
    <xf numFmtId="0" fontId="34" fillId="0" borderId="92" xfId="5" applyFont="1" applyBorder="1" applyAlignment="1" applyProtection="1">
      <alignment horizontal="left" vertical="center" wrapText="1"/>
    </xf>
    <xf numFmtId="0" fontId="62" fillId="0" borderId="118" xfId="0" applyFont="1" applyBorder="1" applyAlignment="1">
      <alignment vertical="center" wrapText="1"/>
    </xf>
    <xf numFmtId="0" fontId="18" fillId="0" borderId="54" xfId="0" applyFont="1" applyBorder="1" applyAlignment="1">
      <alignment horizontal="centerContinuous" vertical="center"/>
    </xf>
    <xf numFmtId="0" fontId="18" fillId="0" borderId="55" xfId="0" applyFont="1" applyBorder="1" applyAlignment="1">
      <alignment horizontal="centerContinuous" vertical="center"/>
    </xf>
    <xf numFmtId="0" fontId="18" fillId="0" borderId="56" xfId="0" applyFont="1" applyBorder="1" applyAlignment="1">
      <alignment horizontal="centerContinuous" vertical="center"/>
    </xf>
    <xf numFmtId="0" fontId="18" fillId="0" borderId="103" xfId="0" applyFont="1" applyBorder="1">
      <alignment vertical="center"/>
    </xf>
    <xf numFmtId="0" fontId="62" fillId="0" borderId="93" xfId="0" applyFont="1" applyBorder="1">
      <alignment vertical="center"/>
    </xf>
    <xf numFmtId="0" fontId="63" fillId="0" borderId="50" xfId="0" applyFont="1" applyBorder="1">
      <alignment vertical="center"/>
    </xf>
    <xf numFmtId="0" fontId="84" fillId="0" borderId="103" xfId="0" applyFont="1" applyBorder="1" applyAlignment="1">
      <alignment vertical="center" wrapText="1"/>
    </xf>
    <xf numFmtId="181" fontId="16" fillId="0" borderId="0" xfId="0" applyNumberFormat="1" applyFont="1">
      <alignment vertical="center"/>
    </xf>
    <xf numFmtId="0" fontId="62" fillId="0" borderId="46" xfId="0" applyFont="1" applyBorder="1">
      <alignment vertical="center"/>
    </xf>
    <xf numFmtId="0" fontId="62" fillId="0" borderId="42" xfId="0" applyFont="1" applyBorder="1">
      <alignment vertical="center"/>
    </xf>
    <xf numFmtId="0" fontId="63" fillId="0" borderId="44" xfId="0" applyFont="1" applyBorder="1">
      <alignment vertical="center"/>
    </xf>
    <xf numFmtId="0" fontId="63" fillId="0" borderId="98" xfId="0" applyFont="1" applyBorder="1">
      <alignment vertical="center"/>
    </xf>
    <xf numFmtId="0" fontId="62" fillId="0" borderId="52" xfId="0" applyFont="1" applyBorder="1" applyAlignment="1">
      <alignment vertical="center" wrapText="1"/>
    </xf>
    <xf numFmtId="0" fontId="62" fillId="0" borderId="35" xfId="0" applyFont="1" applyBorder="1" applyAlignment="1">
      <alignment vertical="center" wrapText="1"/>
    </xf>
    <xf numFmtId="179" fontId="63" fillId="0" borderId="35" xfId="0" applyNumberFormat="1" applyFont="1" applyBorder="1">
      <alignment vertical="center"/>
    </xf>
    <xf numFmtId="0" fontId="63" fillId="0" borderId="95" xfId="0" applyFont="1" applyBorder="1">
      <alignment vertical="center"/>
    </xf>
    <xf numFmtId="0" fontId="63" fillId="0" borderId="97" xfId="0" applyFont="1" applyBorder="1" applyAlignment="1">
      <alignment vertical="center" wrapText="1"/>
    </xf>
    <xf numFmtId="0" fontId="54" fillId="8" borderId="46" xfId="0" applyFont="1" applyFill="1" applyBorder="1">
      <alignment vertical="center"/>
    </xf>
    <xf numFmtId="0" fontId="63" fillId="0" borderId="41" xfId="0" applyFont="1" applyBorder="1" applyAlignment="1">
      <alignment vertical="center" wrapText="1"/>
    </xf>
    <xf numFmtId="0" fontId="62" fillId="0" borderId="59" xfId="0" applyFont="1" applyBorder="1" applyAlignment="1">
      <alignment vertical="center" wrapText="1"/>
    </xf>
    <xf numFmtId="0" fontId="34" fillId="0" borderId="100" xfId="5" applyFont="1" applyBorder="1" applyAlignment="1" applyProtection="1">
      <alignment horizontal="left" vertical="center" wrapText="1"/>
    </xf>
    <xf numFmtId="0" fontId="62" fillId="0" borderId="91" xfId="0" applyFont="1" applyBorder="1" applyAlignment="1">
      <alignment vertical="center" wrapText="1"/>
    </xf>
    <xf numFmtId="0" fontId="63" fillId="0" borderId="103" xfId="0" applyFont="1" applyBorder="1" applyAlignment="1">
      <alignment vertical="center" wrapText="1"/>
    </xf>
    <xf numFmtId="0" fontId="62" fillId="0" borderId="55" xfId="0" applyFont="1" applyBorder="1" applyAlignment="1">
      <alignment vertical="center" wrapText="1"/>
    </xf>
    <xf numFmtId="0" fontId="62" fillId="0" borderId="92" xfId="0" applyFont="1" applyBorder="1" applyAlignment="1">
      <alignment vertical="center" wrapText="1"/>
    </xf>
    <xf numFmtId="0" fontId="16" fillId="0" borderId="55" xfId="0" applyFont="1" applyBorder="1">
      <alignment vertical="center"/>
    </xf>
    <xf numFmtId="0" fontId="62" fillId="0" borderId="55" xfId="0" applyFont="1" applyBorder="1">
      <alignment vertical="center"/>
    </xf>
    <xf numFmtId="0" fontId="62" fillId="2" borderId="54" xfId="0" applyFont="1" applyFill="1" applyBorder="1" applyAlignment="1">
      <alignment horizontal="left" vertical="center"/>
    </xf>
    <xf numFmtId="0" fontId="62" fillId="0" borderId="104" xfId="0" applyFont="1" applyBorder="1" applyAlignment="1">
      <alignment horizontal="left" vertical="center" wrapText="1"/>
    </xf>
    <xf numFmtId="0" fontId="62" fillId="0" borderId="104" xfId="0" applyFont="1" applyBorder="1" applyAlignment="1">
      <alignment horizontal="left" vertical="top" wrapText="1"/>
    </xf>
    <xf numFmtId="0" fontId="64" fillId="0" borderId="55" xfId="0" applyFont="1" applyBorder="1" applyAlignment="1">
      <alignment vertical="center" wrapText="1"/>
    </xf>
    <xf numFmtId="0" fontId="99" fillId="0" borderId="55" xfId="0" applyFont="1" applyBorder="1" applyAlignment="1">
      <alignment horizontal="center" vertical="center"/>
    </xf>
    <xf numFmtId="0" fontId="63" fillId="0" borderId="54" xfId="0" applyFont="1" applyBorder="1" applyAlignment="1">
      <alignment horizontal="right" vertical="center"/>
    </xf>
    <xf numFmtId="0" fontId="100" fillId="0" borderId="45" xfId="0" applyFont="1" applyBorder="1" applyAlignment="1">
      <alignment horizontal="center" vertical="center"/>
    </xf>
    <xf numFmtId="0" fontId="62" fillId="0" borderId="103" xfId="0" applyFont="1" applyBorder="1" applyAlignment="1">
      <alignment horizontal="left"/>
    </xf>
    <xf numFmtId="0" fontId="94" fillId="0" borderId="92" xfId="0" applyFont="1" applyBorder="1" applyAlignment="1">
      <alignment vertical="center" wrapText="1"/>
    </xf>
    <xf numFmtId="0" fontId="62" fillId="0" borderId="100" xfId="0" applyFont="1" applyBorder="1" applyAlignment="1">
      <alignment vertical="top"/>
    </xf>
    <xf numFmtId="0" fontId="62" fillId="0" borderId="104" xfId="0" applyFont="1" applyBorder="1" applyAlignment="1">
      <alignment vertical="top"/>
    </xf>
    <xf numFmtId="0" fontId="74" fillId="0" borderId="92" xfId="0" applyFont="1" applyBorder="1" applyAlignment="1">
      <alignment vertical="center" wrapText="1"/>
    </xf>
    <xf numFmtId="0" fontId="63" fillId="0" borderId="0" xfId="0" applyFont="1" applyAlignment="1">
      <alignment vertical="center" wrapText="1"/>
    </xf>
    <xf numFmtId="0" fontId="62" fillId="0" borderId="108" xfId="0" applyFont="1" applyBorder="1" applyAlignment="1">
      <alignment horizontal="left" vertical="center"/>
    </xf>
    <xf numFmtId="0" fontId="63" fillId="8" borderId="55" xfId="0" applyFont="1" applyFill="1" applyBorder="1">
      <alignment vertical="center"/>
    </xf>
    <xf numFmtId="0" fontId="70" fillId="0" borderId="92" xfId="5" applyFont="1" applyBorder="1" applyAlignment="1" applyProtection="1">
      <alignment vertical="center" wrapText="1"/>
    </xf>
    <xf numFmtId="0" fontId="16" fillId="2" borderId="59" xfId="0" applyFont="1" applyFill="1" applyBorder="1">
      <alignment vertical="center"/>
    </xf>
    <xf numFmtId="0" fontId="63" fillId="0" borderId="92" xfId="0" applyFont="1" applyBorder="1" applyAlignment="1">
      <alignment vertical="center" wrapText="1"/>
    </xf>
    <xf numFmtId="0" fontId="65" fillId="0" borderId="0" xfId="0" applyFont="1">
      <alignment vertical="center"/>
    </xf>
    <xf numFmtId="0" fontId="79" fillId="0" borderId="0" xfId="0" applyFont="1">
      <alignment vertical="center"/>
    </xf>
    <xf numFmtId="0" fontId="62" fillId="5" borderId="0" xfId="0" applyFont="1" applyFill="1" applyAlignment="1">
      <alignment horizontal="left" vertical="center"/>
    </xf>
    <xf numFmtId="0" fontId="63" fillId="5" borderId="0" xfId="0" applyFont="1" applyFill="1">
      <alignment vertical="center"/>
    </xf>
    <xf numFmtId="0" fontId="58" fillId="0" borderId="0" xfId="0" applyFont="1" applyAlignment="1">
      <alignment horizontal="left" vertical="center"/>
    </xf>
    <xf numFmtId="49" fontId="63" fillId="0" borderId="54" xfId="0" applyNumberFormat="1" applyFont="1" applyBorder="1" applyAlignment="1" applyProtection="1">
      <alignment horizontal="left" vertical="center"/>
      <protection locked="0"/>
    </xf>
    <xf numFmtId="176" fontId="63" fillId="0" borderId="54" xfId="0" applyNumberFormat="1" applyFont="1" applyBorder="1" applyProtection="1">
      <alignment vertical="center"/>
      <protection locked="0"/>
    </xf>
    <xf numFmtId="176" fontId="63" fillId="0" borderId="91" xfId="0" applyNumberFormat="1" applyFont="1" applyBorder="1" applyProtection="1">
      <alignment vertical="center"/>
      <protection locked="0"/>
    </xf>
    <xf numFmtId="0" fontId="74" fillId="0" borderId="91" xfId="0" applyFont="1" applyBorder="1" applyAlignment="1" applyProtection="1">
      <alignment horizontal="left" vertical="center"/>
      <protection locked="0"/>
    </xf>
    <xf numFmtId="0" fontId="63" fillId="0" borderId="93" xfId="0" applyFont="1" applyBorder="1" applyAlignment="1" applyProtection="1">
      <alignment horizontal="left" vertical="center"/>
      <protection locked="0"/>
    </xf>
    <xf numFmtId="0" fontId="63" fillId="0" borderId="46" xfId="0" applyFont="1" applyBorder="1" applyAlignment="1" applyProtection="1">
      <alignment horizontal="right" vertical="center"/>
      <protection locked="0"/>
    </xf>
    <xf numFmtId="0" fontId="63" fillId="0" borderId="93" xfId="0" applyFont="1" applyBorder="1" applyAlignment="1" applyProtection="1">
      <alignment vertical="center" wrapText="1"/>
      <protection locked="0"/>
    </xf>
    <xf numFmtId="0" fontId="71" fillId="6" borderId="36" xfId="0" applyFont="1" applyFill="1" applyBorder="1">
      <alignment vertical="center"/>
    </xf>
    <xf numFmtId="0" fontId="63" fillId="2" borderId="58" xfId="0" applyFont="1" applyFill="1" applyBorder="1">
      <alignment vertical="center"/>
    </xf>
    <xf numFmtId="0" fontId="103" fillId="0" borderId="59" xfId="0" applyFont="1" applyBorder="1" applyAlignment="1">
      <alignment horizontal="right" vertical="center"/>
    </xf>
    <xf numFmtId="0" fontId="80" fillId="0" borderId="40" xfId="0" applyFont="1" applyBorder="1" applyAlignment="1">
      <alignment horizontal="center" vertical="center"/>
    </xf>
    <xf numFmtId="3" fontId="103" fillId="0" borderId="46" xfId="0" applyNumberFormat="1" applyFont="1" applyBorder="1">
      <alignment vertical="center"/>
    </xf>
    <xf numFmtId="0" fontId="102" fillId="0" borderId="51" xfId="0" applyFont="1" applyBorder="1">
      <alignment vertical="center"/>
    </xf>
    <xf numFmtId="0" fontId="103" fillId="0" borderId="46" xfId="0" applyFont="1" applyBorder="1">
      <alignment vertical="center"/>
    </xf>
    <xf numFmtId="0" fontId="54" fillId="8" borderId="52" xfId="0" applyFont="1" applyFill="1" applyBorder="1">
      <alignment vertical="center"/>
    </xf>
    <xf numFmtId="0" fontId="103" fillId="0" borderId="54" xfId="0" applyFont="1" applyBorder="1">
      <alignment vertical="center"/>
    </xf>
    <xf numFmtId="0" fontId="103" fillId="0" borderId="51" xfId="0" applyFont="1" applyBorder="1">
      <alignment vertical="center"/>
    </xf>
    <xf numFmtId="0" fontId="62" fillId="8" borderId="46" xfId="0" applyFont="1" applyFill="1" applyBorder="1">
      <alignment vertical="center"/>
    </xf>
    <xf numFmtId="0" fontId="63" fillId="8" borderId="40" xfId="0" applyFont="1" applyFill="1" applyBorder="1">
      <alignment vertical="center"/>
    </xf>
    <xf numFmtId="0" fontId="62" fillId="8" borderId="42" xfId="0" applyFont="1" applyFill="1" applyBorder="1">
      <alignment vertical="center"/>
    </xf>
    <xf numFmtId="0" fontId="63" fillId="8" borderId="43" xfId="0" applyFont="1" applyFill="1" applyBorder="1">
      <alignment vertical="center"/>
    </xf>
    <xf numFmtId="0" fontId="62" fillId="0" borderId="56" xfId="0" applyFont="1" applyBorder="1">
      <alignment vertical="center"/>
    </xf>
    <xf numFmtId="0" fontId="62" fillId="0" borderId="42" xfId="0" applyFont="1" applyBorder="1" applyAlignment="1">
      <alignment vertical="center" wrapText="1"/>
    </xf>
    <xf numFmtId="0" fontId="103" fillId="0" borderId="42" xfId="0" applyFont="1" applyBorder="1">
      <alignment vertical="center"/>
    </xf>
    <xf numFmtId="0" fontId="64" fillId="0" borderId="35" xfId="0" applyFont="1" applyBorder="1" applyAlignment="1">
      <alignment vertical="center" wrapText="1"/>
    </xf>
    <xf numFmtId="0" fontId="64" fillId="8" borderId="55" xfId="0" applyFont="1" applyFill="1" applyBorder="1" applyAlignment="1">
      <alignment vertical="center" wrapText="1"/>
    </xf>
    <xf numFmtId="0" fontId="1" fillId="0" borderId="0" xfId="0" applyFont="1">
      <alignment vertical="center"/>
    </xf>
    <xf numFmtId="0" fontId="22" fillId="0" borderId="0" xfId="0" applyFont="1">
      <alignment vertical="center"/>
    </xf>
    <xf numFmtId="0" fontId="21" fillId="0" borderId="0" xfId="0" applyFont="1" applyAlignment="1">
      <alignment horizontal="center" vertical="center"/>
    </xf>
    <xf numFmtId="0" fontId="22" fillId="0" borderId="0" xfId="0" applyFont="1" applyAlignment="1">
      <alignment horizontal="center" vertical="center"/>
    </xf>
    <xf numFmtId="0" fontId="7" fillId="0" borderId="0" xfId="0" applyFont="1">
      <alignment vertical="center"/>
    </xf>
    <xf numFmtId="0" fontId="7" fillId="0" borderId="0" xfId="0" applyFont="1" applyAlignment="1">
      <alignment horizontal="right" vertical="center"/>
    </xf>
    <xf numFmtId="0" fontId="7" fillId="0" borderId="0" xfId="0" applyFont="1" applyAlignment="1">
      <alignment horizontal="center" vertical="center"/>
    </xf>
    <xf numFmtId="0" fontId="13" fillId="0" borderId="0" xfId="0" applyFont="1">
      <alignment vertical="center"/>
    </xf>
    <xf numFmtId="0" fontId="8" fillId="0" borderId="0" xfId="0" applyFont="1">
      <alignment vertical="center"/>
    </xf>
    <xf numFmtId="0" fontId="10" fillId="0" borderId="0" xfId="0" applyFont="1">
      <alignment vertical="center"/>
    </xf>
    <xf numFmtId="0" fontId="32" fillId="0" borderId="0" xfId="5" applyFont="1" applyAlignment="1" applyProtection="1">
      <alignment horizontal="center" vertical="center"/>
    </xf>
    <xf numFmtId="0" fontId="8" fillId="0" borderId="16" xfId="0" applyFont="1" applyBorder="1">
      <alignment vertical="center"/>
    </xf>
    <xf numFmtId="0" fontId="27" fillId="0" borderId="0" xfId="0" applyFont="1">
      <alignment vertical="center"/>
    </xf>
    <xf numFmtId="0" fontId="28" fillId="0" borderId="0" xfId="0" applyFont="1" applyAlignment="1">
      <alignment horizontal="center" vertical="center"/>
    </xf>
    <xf numFmtId="0" fontId="75" fillId="0" borderId="0" xfId="0" applyFont="1" applyAlignment="1">
      <alignment horizontal="center" vertical="center"/>
    </xf>
    <xf numFmtId="0" fontId="87" fillId="0" borderId="0" xfId="0" applyFont="1" applyAlignment="1">
      <alignment horizontal="right" vertical="center"/>
    </xf>
    <xf numFmtId="0" fontId="90" fillId="0" borderId="0" xfId="0" applyFont="1" applyAlignment="1">
      <alignment horizontal="center" vertical="center"/>
    </xf>
    <xf numFmtId="0" fontId="36" fillId="0" borderId="0" xfId="0" applyFont="1">
      <alignment vertical="center"/>
    </xf>
    <xf numFmtId="0" fontId="36" fillId="0" borderId="0" xfId="0" applyFont="1" applyAlignment="1">
      <alignment horizontal="right" vertical="center"/>
    </xf>
    <xf numFmtId="0" fontId="39" fillId="0" borderId="0" xfId="3" applyFont="1" applyAlignment="1">
      <alignment vertical="center"/>
    </xf>
    <xf numFmtId="0" fontId="36" fillId="0" borderId="12" xfId="0" applyFont="1" applyBorder="1">
      <alignment vertical="center"/>
    </xf>
    <xf numFmtId="0" fontId="36" fillId="0" borderId="13" xfId="0" applyFont="1" applyBorder="1">
      <alignment vertical="center"/>
    </xf>
    <xf numFmtId="0" fontId="36" fillId="0" borderId="14" xfId="0" applyFont="1" applyBorder="1">
      <alignment vertical="center"/>
    </xf>
    <xf numFmtId="0" fontId="36" fillId="0" borderId="16" xfId="0" applyFont="1" applyBorder="1">
      <alignment vertical="center"/>
    </xf>
    <xf numFmtId="0" fontId="36" fillId="0" borderId="1" xfId="0" applyFont="1" applyBorder="1">
      <alignment vertical="center"/>
    </xf>
    <xf numFmtId="0" fontId="36" fillId="0" borderId="1" xfId="0" applyFont="1" applyBorder="1" applyAlignment="1"/>
    <xf numFmtId="0" fontId="36" fillId="0" borderId="15" xfId="0" applyFont="1" applyBorder="1">
      <alignment vertical="center"/>
    </xf>
    <xf numFmtId="0" fontId="40" fillId="0" borderId="16" xfId="0" applyFont="1" applyBorder="1" applyAlignment="1">
      <alignment horizontal="center" vertical="center"/>
    </xf>
    <xf numFmtId="49" fontId="37" fillId="0" borderId="16" xfId="0" applyNumberFormat="1" applyFont="1" applyBorder="1" applyAlignment="1">
      <alignment horizontal="center" vertical="center"/>
    </xf>
    <xf numFmtId="49" fontId="37" fillId="0" borderId="0" xfId="0" applyNumberFormat="1" applyFont="1" applyAlignment="1">
      <alignment horizontal="center" vertical="center"/>
    </xf>
    <xf numFmtId="49" fontId="5" fillId="0" borderId="0" xfId="0" applyNumberFormat="1" applyFont="1" applyAlignment="1">
      <alignment horizontal="center" vertical="center"/>
    </xf>
    <xf numFmtId="0" fontId="38" fillId="0" borderId="0" xfId="0" applyFont="1">
      <alignment vertical="center"/>
    </xf>
    <xf numFmtId="0" fontId="38" fillId="0" borderId="0" xfId="0" applyFont="1" applyAlignment="1">
      <alignment horizontal="left" vertical="center"/>
    </xf>
    <xf numFmtId="0" fontId="36" fillId="0" borderId="0" xfId="0" applyFont="1" applyAlignment="1">
      <alignment horizontal="center" vertical="center"/>
    </xf>
    <xf numFmtId="0" fontId="36" fillId="0" borderId="144" xfId="0" applyFont="1" applyBorder="1">
      <alignment vertical="center"/>
    </xf>
    <xf numFmtId="0" fontId="36" fillId="0" borderId="142" xfId="0" applyFont="1" applyBorder="1">
      <alignment vertical="center"/>
    </xf>
    <xf numFmtId="0" fontId="36" fillId="0" borderId="143" xfId="0" applyFont="1" applyBorder="1">
      <alignment vertical="center"/>
    </xf>
    <xf numFmtId="0" fontId="42" fillId="0" borderId="169" xfId="0" applyFont="1" applyBorder="1">
      <alignment vertical="center"/>
    </xf>
    <xf numFmtId="0" fontId="42" fillId="0" borderId="166" xfId="0" applyFont="1" applyBorder="1">
      <alignment vertical="center"/>
    </xf>
    <xf numFmtId="0" fontId="42" fillId="8" borderId="136" xfId="0" applyFont="1" applyFill="1" applyBorder="1">
      <alignment vertical="center"/>
    </xf>
    <xf numFmtId="0" fontId="36" fillId="8" borderId="137" xfId="0" applyFont="1" applyFill="1" applyBorder="1" applyAlignment="1">
      <alignment horizontal="right" vertical="center"/>
    </xf>
    <xf numFmtId="0" fontId="36" fillId="8" borderId="138" xfId="0" applyFont="1" applyFill="1" applyBorder="1" applyAlignment="1">
      <alignment horizontal="right" vertical="center"/>
    </xf>
    <xf numFmtId="0" fontId="8" fillId="0" borderId="15" xfId="0" applyFont="1" applyBorder="1">
      <alignment vertical="center"/>
    </xf>
    <xf numFmtId="0" fontId="8" fillId="0" borderId="17" xfId="0" applyFont="1" applyBorder="1">
      <alignment vertical="center"/>
    </xf>
    <xf numFmtId="0" fontId="8" fillId="0" borderId="18" xfId="0" applyFont="1" applyBorder="1">
      <alignment vertical="center"/>
    </xf>
    <xf numFmtId="0" fontId="8" fillId="0" borderId="19" xfId="0" applyFont="1" applyBorder="1">
      <alignment vertical="center"/>
    </xf>
    <xf numFmtId="177" fontId="36" fillId="0" borderId="13" xfId="0" applyNumberFormat="1" applyFont="1" applyBorder="1" applyAlignment="1">
      <alignment horizontal="right" vertical="center"/>
    </xf>
    <xf numFmtId="0" fontId="8" fillId="0" borderId="14" xfId="0" applyFont="1" applyBorder="1">
      <alignment vertical="center"/>
    </xf>
    <xf numFmtId="49" fontId="38" fillId="0" borderId="0" xfId="0" applyNumberFormat="1" applyFont="1">
      <alignment vertical="center"/>
    </xf>
    <xf numFmtId="0" fontId="9" fillId="0" borderId="0" xfId="0" applyFont="1">
      <alignment vertical="center"/>
    </xf>
    <xf numFmtId="0" fontId="36" fillId="0" borderId="16" xfId="0" applyFont="1" applyBorder="1" applyAlignment="1">
      <alignment horizontal="right" vertical="center"/>
    </xf>
    <xf numFmtId="0" fontId="29" fillId="0" borderId="0" xfId="0" applyFont="1">
      <alignment vertical="center"/>
    </xf>
    <xf numFmtId="0" fontId="36" fillId="0" borderId="147" xfId="0" applyFont="1" applyBorder="1" applyAlignment="1">
      <alignment horizontal="center" vertical="center"/>
    </xf>
    <xf numFmtId="0" fontId="36" fillId="0" borderId="148" xfId="0" applyFont="1" applyBorder="1" applyAlignment="1">
      <alignment horizontal="center" vertical="center"/>
    </xf>
    <xf numFmtId="0" fontId="36" fillId="0" borderId="141" xfId="0" applyFont="1" applyBorder="1" applyAlignment="1">
      <alignment horizontal="center" vertical="center"/>
    </xf>
    <xf numFmtId="0" fontId="8" fillId="0" borderId="2" xfId="0" applyFont="1" applyBorder="1">
      <alignment vertical="center"/>
    </xf>
    <xf numFmtId="0" fontId="8" fillId="0" borderId="3" xfId="0" applyFont="1" applyBorder="1">
      <alignment vertical="center"/>
    </xf>
    <xf numFmtId="0" fontId="8" fillId="0" borderId="4" xfId="0" applyFont="1" applyBorder="1">
      <alignment vertical="center"/>
    </xf>
    <xf numFmtId="0" fontId="8" fillId="0" borderId="5" xfId="0" applyFont="1" applyBorder="1">
      <alignment vertical="center"/>
    </xf>
    <xf numFmtId="0" fontId="8" fillId="0" borderId="6" xfId="0" applyFont="1" applyBorder="1">
      <alignment vertical="center"/>
    </xf>
    <xf numFmtId="0" fontId="29" fillId="0" borderId="5" xfId="0" applyFont="1" applyBorder="1">
      <alignment vertical="center"/>
    </xf>
    <xf numFmtId="0" fontId="8" fillId="0" borderId="8" xfId="0" applyFont="1" applyBorder="1">
      <alignment vertical="center"/>
    </xf>
    <xf numFmtId="0" fontId="8" fillId="0" borderId="1" xfId="0" applyFont="1" applyBorder="1">
      <alignment vertical="center"/>
    </xf>
    <xf numFmtId="0" fontId="8" fillId="0" borderId="7" xfId="0" applyFont="1" applyBorder="1">
      <alignment vertical="center"/>
    </xf>
    <xf numFmtId="0" fontId="9" fillId="0" borderId="18" xfId="0" applyFont="1" applyBorder="1">
      <alignment vertical="center"/>
    </xf>
    <xf numFmtId="0" fontId="36" fillId="0" borderId="0" xfId="0" applyFont="1" applyAlignment="1"/>
    <xf numFmtId="0" fontId="36" fillId="0" borderId="16" xfId="0" applyFont="1" applyBorder="1" applyAlignment="1">
      <alignment horizontal="center" vertical="center"/>
    </xf>
    <xf numFmtId="0" fontId="36" fillId="0" borderId="149" xfId="0" applyFont="1" applyBorder="1" applyAlignment="1">
      <alignment horizontal="center" vertical="center"/>
    </xf>
    <xf numFmtId="0" fontId="36" fillId="0" borderId="2" xfId="0" applyFont="1" applyBorder="1">
      <alignment vertical="center"/>
    </xf>
    <xf numFmtId="0" fontId="36" fillId="0" borderId="3" xfId="0" applyFont="1" applyBorder="1">
      <alignment vertical="center"/>
    </xf>
    <xf numFmtId="0" fontId="36" fillId="0" borderId="4" xfId="0" applyFont="1" applyBorder="1">
      <alignment vertical="center"/>
    </xf>
    <xf numFmtId="0" fontId="36" fillId="0" borderId="5" xfId="0" applyFont="1" applyBorder="1">
      <alignment vertical="center"/>
    </xf>
    <xf numFmtId="0" fontId="36" fillId="0" borderId="6" xfId="0" applyFont="1" applyBorder="1">
      <alignment vertical="center"/>
    </xf>
    <xf numFmtId="0" fontId="41" fillId="0" borderId="12" xfId="0" applyFont="1" applyBorder="1">
      <alignment vertical="center"/>
    </xf>
    <xf numFmtId="0" fontId="41" fillId="0" borderId="13" xfId="0" applyFont="1" applyBorder="1">
      <alignment vertical="center"/>
    </xf>
    <xf numFmtId="0" fontId="41" fillId="0" borderId="14" xfId="0" applyFont="1" applyBorder="1">
      <alignment vertical="center"/>
    </xf>
    <xf numFmtId="0" fontId="41" fillId="0" borderId="16" xfId="0" applyFont="1" applyBorder="1">
      <alignment vertical="center"/>
    </xf>
    <xf numFmtId="0" fontId="41" fillId="0" borderId="0" xfId="0" applyFont="1">
      <alignment vertical="center"/>
    </xf>
    <xf numFmtId="0" fontId="41" fillId="0" borderId="15" xfId="0" applyFont="1" applyBorder="1">
      <alignment vertical="center"/>
    </xf>
    <xf numFmtId="0" fontId="43" fillId="0" borderId="0" xfId="0" applyFont="1" applyAlignment="1">
      <alignment horizontal="center" vertical="center"/>
    </xf>
    <xf numFmtId="0" fontId="43" fillId="0" borderId="0" xfId="0" applyFont="1" applyAlignment="1">
      <alignment horizontal="left" vertical="center"/>
    </xf>
    <xf numFmtId="0" fontId="36" fillId="0" borderId="17" xfId="0" applyFont="1" applyBorder="1">
      <alignment vertical="center"/>
    </xf>
    <xf numFmtId="0" fontId="36" fillId="0" borderId="18" xfId="0" applyFont="1" applyBorder="1">
      <alignment vertical="center"/>
    </xf>
    <xf numFmtId="0" fontId="41" fillId="0" borderId="17" xfId="0" applyFont="1" applyBorder="1">
      <alignment vertical="center"/>
    </xf>
    <xf numFmtId="0" fontId="41" fillId="0" borderId="18" xfId="0" applyFont="1" applyBorder="1">
      <alignment vertical="center"/>
    </xf>
    <xf numFmtId="0" fontId="41" fillId="0" borderId="19" xfId="0" applyFont="1" applyBorder="1">
      <alignment vertical="center"/>
    </xf>
    <xf numFmtId="0" fontId="76" fillId="0" borderId="0" xfId="0" applyFont="1">
      <alignment vertical="center"/>
    </xf>
    <xf numFmtId="0" fontId="31" fillId="0" borderId="0" xfId="0" applyFont="1" applyAlignment="1">
      <alignment horizontal="center" vertical="center"/>
    </xf>
    <xf numFmtId="0" fontId="8" fillId="0" borderId="0" xfId="0" applyFont="1" applyAlignment="1">
      <alignment horizontal="center" vertical="center"/>
    </xf>
    <xf numFmtId="0" fontId="36" fillId="0" borderId="156" xfId="0" applyFont="1" applyBorder="1" applyAlignment="1">
      <alignment horizontal="center" vertical="center"/>
    </xf>
    <xf numFmtId="0" fontId="36" fillId="0" borderId="43" xfId="0" applyFont="1" applyBorder="1">
      <alignment vertical="center"/>
    </xf>
    <xf numFmtId="0" fontId="36" fillId="0" borderId="60" xfId="0" applyFont="1" applyBorder="1">
      <alignment vertical="center"/>
    </xf>
    <xf numFmtId="0" fontId="36" fillId="0" borderId="100" xfId="0" applyFont="1" applyBorder="1">
      <alignment vertical="center"/>
    </xf>
    <xf numFmtId="0" fontId="36" fillId="0" borderId="59" xfId="0" applyFont="1" applyBorder="1">
      <alignment vertical="center"/>
    </xf>
    <xf numFmtId="0" fontId="36" fillId="0" borderId="44" xfId="0" applyFont="1" applyBorder="1">
      <alignment vertical="center"/>
    </xf>
    <xf numFmtId="0" fontId="43" fillId="0" borderId="15" xfId="0" applyFont="1" applyBorder="1" applyAlignment="1">
      <alignment horizontal="center" vertical="center"/>
    </xf>
    <xf numFmtId="0" fontId="36" fillId="0" borderId="18" xfId="0" applyFont="1" applyBorder="1" applyAlignment="1">
      <alignment horizontal="center" vertical="center"/>
    </xf>
    <xf numFmtId="0" fontId="43" fillId="0" borderId="18" xfId="0" applyFont="1" applyBorder="1" applyAlignment="1">
      <alignment horizontal="center" vertical="center"/>
    </xf>
    <xf numFmtId="0" fontId="43" fillId="0" borderId="19" xfId="0" applyFont="1" applyBorder="1" applyAlignment="1">
      <alignment horizontal="center" vertical="center"/>
    </xf>
    <xf numFmtId="3" fontId="8" fillId="0" borderId="0" xfId="0" applyNumberFormat="1" applyFont="1">
      <alignment vertical="center"/>
    </xf>
    <xf numFmtId="3" fontId="20" fillId="0" borderId="0" xfId="0" applyNumberFormat="1" applyFont="1">
      <alignment vertical="center"/>
    </xf>
    <xf numFmtId="3" fontId="76" fillId="0" borderId="0" xfId="0" applyNumberFormat="1" applyFont="1">
      <alignment vertical="center"/>
    </xf>
    <xf numFmtId="3" fontId="17" fillId="0" borderId="0" xfId="0" applyNumberFormat="1" applyFont="1">
      <alignment vertical="center"/>
    </xf>
    <xf numFmtId="3" fontId="90" fillId="0" borderId="0" xfId="0" applyNumberFormat="1" applyFont="1" applyAlignment="1">
      <alignment horizontal="center" vertical="center"/>
    </xf>
    <xf numFmtId="3" fontId="81" fillId="0" borderId="0" xfId="0" applyNumberFormat="1" applyFont="1">
      <alignment vertical="center"/>
    </xf>
    <xf numFmtId="3" fontId="36" fillId="0" borderId="0" xfId="0" applyNumberFormat="1" applyFont="1">
      <alignment vertical="center"/>
    </xf>
    <xf numFmtId="3" fontId="36" fillId="0" borderId="0" xfId="0" applyNumberFormat="1" applyFont="1" applyAlignment="1">
      <alignment horizontal="right" vertical="center"/>
    </xf>
    <xf numFmtId="3" fontId="39" fillId="0" borderId="0" xfId="3" applyNumberFormat="1" applyFont="1" applyAlignment="1">
      <alignment vertical="center"/>
    </xf>
    <xf numFmtId="3" fontId="36" fillId="0" borderId="12" xfId="0" applyNumberFormat="1" applyFont="1" applyBorder="1">
      <alignment vertical="center"/>
    </xf>
    <xf numFmtId="3" fontId="36" fillId="0" borderId="13" xfId="0" applyNumberFormat="1" applyFont="1" applyBorder="1">
      <alignment vertical="center"/>
    </xf>
    <xf numFmtId="3" fontId="36" fillId="0" borderId="14" xfId="0" applyNumberFormat="1" applyFont="1" applyBorder="1">
      <alignment vertical="center"/>
    </xf>
    <xf numFmtId="3" fontId="36" fillId="0" borderId="16" xfId="0" applyNumberFormat="1" applyFont="1" applyBorder="1">
      <alignment vertical="center"/>
    </xf>
    <xf numFmtId="3" fontId="36" fillId="0" borderId="15" xfId="0" applyNumberFormat="1" applyFont="1" applyBorder="1">
      <alignment vertical="center"/>
    </xf>
    <xf numFmtId="3" fontId="40" fillId="0" borderId="16" xfId="0" applyNumberFormat="1" applyFont="1" applyBorder="1" applyAlignment="1">
      <alignment horizontal="center" vertical="center"/>
    </xf>
    <xf numFmtId="3" fontId="37" fillId="0" borderId="0" xfId="0" applyNumberFormat="1" applyFont="1" applyAlignment="1">
      <alignment horizontal="center" vertical="center"/>
    </xf>
    <xf numFmtId="3" fontId="36" fillId="0" borderId="16" xfId="0" applyNumberFormat="1" applyFont="1" applyBorder="1" applyAlignment="1">
      <alignment horizontal="center" vertical="center"/>
    </xf>
    <xf numFmtId="3" fontId="36" fillId="0" borderId="0" xfId="0" applyNumberFormat="1" applyFont="1" applyAlignment="1">
      <alignment horizontal="center" vertical="center"/>
    </xf>
    <xf numFmtId="3" fontId="37" fillId="0" borderId="0" xfId="0" applyNumberFormat="1" applyFont="1">
      <alignment vertical="center"/>
    </xf>
    <xf numFmtId="3" fontId="37" fillId="0" borderId="16" xfId="0" applyNumberFormat="1" applyFont="1" applyBorder="1" applyAlignment="1">
      <alignment horizontal="center" vertical="center"/>
    </xf>
    <xf numFmtId="3" fontId="38" fillId="0" borderId="0" xfId="0" applyNumberFormat="1" applyFont="1">
      <alignment vertical="center"/>
    </xf>
    <xf numFmtId="3" fontId="9" fillId="0" borderId="0" xfId="0" applyNumberFormat="1" applyFont="1">
      <alignment vertical="center"/>
    </xf>
    <xf numFmtId="3" fontId="15" fillId="0" borderId="0" xfId="0" applyNumberFormat="1" applyFont="1">
      <alignment vertical="center"/>
    </xf>
    <xf numFmtId="3" fontId="36" fillId="0" borderId="85" xfId="0" applyNumberFormat="1" applyFont="1" applyBorder="1">
      <alignment vertical="center"/>
    </xf>
    <xf numFmtId="3" fontId="36" fillId="0" borderId="86" xfId="0" applyNumberFormat="1" applyFont="1" applyBorder="1">
      <alignment vertical="center"/>
    </xf>
    <xf numFmtId="3" fontId="36" fillId="0" borderId="87" xfId="0" applyNumberFormat="1" applyFont="1" applyBorder="1" applyAlignment="1">
      <alignment horizontal="right" vertical="center"/>
    </xf>
    <xf numFmtId="3" fontId="36" fillId="0" borderId="17" xfId="0" applyNumberFormat="1" applyFont="1" applyBorder="1">
      <alignment vertical="center"/>
    </xf>
    <xf numFmtId="3" fontId="36" fillId="0" borderId="18" xfId="0" applyNumberFormat="1" applyFont="1" applyBorder="1">
      <alignment vertical="center"/>
    </xf>
    <xf numFmtId="3" fontId="36" fillId="0" borderId="19" xfId="0" applyNumberFormat="1" applyFont="1" applyBorder="1" applyAlignment="1">
      <alignment horizontal="right" vertical="center"/>
    </xf>
    <xf numFmtId="3" fontId="36" fillId="0" borderId="19" xfId="0" applyNumberFormat="1" applyFont="1" applyBorder="1">
      <alignment vertical="center"/>
    </xf>
    <xf numFmtId="182" fontId="63" fillId="0" borderId="111" xfId="0" applyNumberFormat="1" applyFont="1" applyBorder="1" applyAlignment="1" applyProtection="1">
      <alignment horizontal="left" vertical="center"/>
      <protection locked="0"/>
    </xf>
    <xf numFmtId="182" fontId="63" fillId="0" borderId="93" xfId="0" applyNumberFormat="1" applyFont="1" applyBorder="1" applyAlignment="1" applyProtection="1">
      <alignment horizontal="left" vertical="center"/>
      <protection locked="0"/>
    </xf>
    <xf numFmtId="3" fontId="36" fillId="0" borderId="82" xfId="0" applyNumberFormat="1" applyFont="1" applyBorder="1" applyProtection="1">
      <alignment vertical="center"/>
      <protection locked="0"/>
    </xf>
    <xf numFmtId="3" fontId="36" fillId="0" borderId="83" xfId="0" applyNumberFormat="1" applyFont="1" applyBorder="1" applyProtection="1">
      <alignment vertical="center"/>
      <protection locked="0"/>
    </xf>
    <xf numFmtId="3" fontId="36" fillId="0" borderId="84" xfId="0" applyNumberFormat="1" applyFont="1" applyBorder="1" applyProtection="1">
      <alignment vertical="center"/>
      <protection locked="0"/>
    </xf>
    <xf numFmtId="3" fontId="36" fillId="0" borderId="71" xfId="0" applyNumberFormat="1" applyFont="1" applyBorder="1" applyProtection="1">
      <alignment vertical="center"/>
      <protection locked="0"/>
    </xf>
    <xf numFmtId="3" fontId="36" fillId="0" borderId="72" xfId="0" applyNumberFormat="1" applyFont="1" applyBorder="1" applyProtection="1">
      <alignment vertical="center"/>
      <protection locked="0"/>
    </xf>
    <xf numFmtId="3" fontId="36" fillId="0" borderId="73" xfId="0" applyNumberFormat="1" applyFont="1" applyBorder="1" applyProtection="1">
      <alignment vertical="center"/>
      <protection locked="0"/>
    </xf>
    <xf numFmtId="3" fontId="36" fillId="0" borderId="79" xfId="0" applyNumberFormat="1" applyFont="1" applyBorder="1" applyProtection="1">
      <alignment vertical="center"/>
      <protection locked="0"/>
    </xf>
    <xf numFmtId="3" fontId="36" fillId="0" borderId="80" xfId="0" applyNumberFormat="1" applyFont="1" applyBorder="1" applyProtection="1">
      <alignment vertical="center"/>
      <protection locked="0"/>
    </xf>
    <xf numFmtId="3" fontId="36" fillId="0" borderId="81" xfId="0" applyNumberFormat="1" applyFont="1" applyBorder="1" applyProtection="1">
      <alignment vertical="center"/>
      <protection locked="0"/>
    </xf>
    <xf numFmtId="3" fontId="36" fillId="0" borderId="74" xfId="0" applyNumberFormat="1" applyFont="1" applyBorder="1" applyProtection="1">
      <alignment vertical="center"/>
      <protection locked="0"/>
    </xf>
    <xf numFmtId="3" fontId="36" fillId="0" borderId="75" xfId="0" applyNumberFormat="1" applyFont="1" applyBorder="1" applyProtection="1">
      <alignment vertical="center"/>
      <protection locked="0"/>
    </xf>
    <xf numFmtId="3" fontId="36" fillId="0" borderId="76" xfId="0" applyNumberFormat="1" applyFont="1" applyBorder="1" applyProtection="1">
      <alignment vertical="center"/>
      <protection locked="0"/>
    </xf>
    <xf numFmtId="3" fontId="36" fillId="0" borderId="68" xfId="0" applyNumberFormat="1" applyFont="1" applyBorder="1" applyProtection="1">
      <alignment vertical="center"/>
      <protection locked="0"/>
    </xf>
    <xf numFmtId="3" fontId="36" fillId="0" borderId="69" xfId="0" applyNumberFormat="1" applyFont="1" applyBorder="1" applyProtection="1">
      <alignment vertical="center"/>
      <protection locked="0"/>
    </xf>
    <xf numFmtId="3" fontId="36" fillId="0" borderId="70" xfId="0" applyNumberFormat="1" applyFont="1" applyBorder="1" applyProtection="1">
      <alignment vertical="center"/>
      <protection locked="0"/>
    </xf>
    <xf numFmtId="0" fontId="15" fillId="0" borderId="0" xfId="0" applyFont="1" applyAlignment="1">
      <alignment vertical="center" wrapText="1"/>
    </xf>
    <xf numFmtId="0" fontId="36" fillId="0" borderId="175" xfId="0" applyFont="1" applyBorder="1" applyAlignment="1">
      <alignment horizontal="center" vertical="center"/>
    </xf>
    <xf numFmtId="0" fontId="36" fillId="0" borderId="154" xfId="0" applyFont="1" applyBorder="1">
      <alignment vertical="center"/>
    </xf>
    <xf numFmtId="0" fontId="36" fillId="0" borderId="155" xfId="0" applyFont="1" applyBorder="1">
      <alignment vertical="center"/>
    </xf>
    <xf numFmtId="0" fontId="36" fillId="0" borderId="152" xfId="0" applyFont="1" applyBorder="1">
      <alignment vertical="center"/>
    </xf>
    <xf numFmtId="0" fontId="36" fillId="0" borderId="153" xfId="0" applyFont="1" applyBorder="1">
      <alignment vertical="center"/>
    </xf>
    <xf numFmtId="0" fontId="36" fillId="0" borderId="184" xfId="0" applyFont="1" applyBorder="1">
      <alignment vertical="center"/>
    </xf>
    <xf numFmtId="0" fontId="36" fillId="0" borderId="37" xfId="0" applyFont="1" applyBorder="1">
      <alignment vertical="center"/>
    </xf>
    <xf numFmtId="0" fontId="8" fillId="0" borderId="153" xfId="0" applyFont="1" applyBorder="1">
      <alignment vertical="center"/>
    </xf>
    <xf numFmtId="0" fontId="0" fillId="0" borderId="146" xfId="0" applyBorder="1">
      <alignment vertical="center"/>
    </xf>
    <xf numFmtId="0" fontId="8" fillId="0" borderId="55" xfId="0" applyFont="1" applyBorder="1">
      <alignment vertical="center"/>
    </xf>
    <xf numFmtId="0" fontId="0" fillId="0" borderId="56" xfId="0" applyBorder="1">
      <alignment vertical="center"/>
    </xf>
    <xf numFmtId="0" fontId="0" fillId="0" borderId="140" xfId="0" applyBorder="1">
      <alignment vertical="center"/>
    </xf>
    <xf numFmtId="0" fontId="8" fillId="0" borderId="155" xfId="0" applyFont="1" applyBorder="1">
      <alignment vertical="center"/>
    </xf>
    <xf numFmtId="0" fontId="37" fillId="0" borderId="0" xfId="0" applyFont="1" applyAlignment="1">
      <alignment horizontal="center" vertical="center"/>
    </xf>
    <xf numFmtId="0" fontId="42" fillId="0" borderId="0" xfId="0" applyFont="1">
      <alignment vertical="center"/>
    </xf>
    <xf numFmtId="0" fontId="36" fillId="0" borderId="0" xfId="0" applyFont="1" applyAlignment="1">
      <alignment horizontal="left" vertical="center"/>
    </xf>
    <xf numFmtId="180" fontId="21" fillId="0" borderId="0" xfId="0" applyNumberFormat="1" applyFont="1" applyAlignment="1">
      <alignment horizontal="center" vertical="center"/>
    </xf>
    <xf numFmtId="0" fontId="107" fillId="0" borderId="0" xfId="0" applyFont="1">
      <alignment vertical="center"/>
    </xf>
    <xf numFmtId="0" fontId="95" fillId="0" borderId="0" xfId="0" applyFont="1">
      <alignment vertical="center"/>
    </xf>
    <xf numFmtId="0" fontId="40" fillId="0" borderId="0" xfId="0" applyFont="1" applyAlignment="1">
      <alignment horizontal="center" vertical="center"/>
    </xf>
    <xf numFmtId="49" fontId="6" fillId="0" borderId="0" xfId="0" applyNumberFormat="1" applyFont="1" applyAlignment="1">
      <alignment horizontal="center" vertical="center"/>
    </xf>
    <xf numFmtId="0" fontId="9" fillId="0" borderId="0" xfId="0" applyFont="1" applyAlignment="1">
      <alignment horizontal="center" vertical="center" wrapText="1" shrinkToFit="1"/>
    </xf>
    <xf numFmtId="0" fontId="93" fillId="0" borderId="0" xfId="0" applyFont="1" applyAlignment="1">
      <alignment horizontal="left" vertical="center"/>
    </xf>
    <xf numFmtId="0" fontId="64" fillId="0" borderId="37" xfId="0" applyFont="1" applyBorder="1" applyAlignment="1">
      <alignment vertical="center" wrapText="1"/>
    </xf>
    <xf numFmtId="0" fontId="100" fillId="0" borderId="0" xfId="0" applyFont="1" applyAlignment="1">
      <alignment horizontal="center" vertical="center"/>
    </xf>
    <xf numFmtId="0" fontId="62" fillId="0" borderId="92" xfId="0" applyFont="1" applyBorder="1">
      <alignment vertical="center"/>
    </xf>
    <xf numFmtId="0" fontId="62" fillId="0" borderId="164" xfId="0" applyFont="1" applyBorder="1" applyAlignment="1">
      <alignment vertical="center" wrapText="1"/>
    </xf>
    <xf numFmtId="0" fontId="99" fillId="0" borderId="45" xfId="0" applyFont="1" applyBorder="1" applyAlignment="1">
      <alignment horizontal="center" vertical="center"/>
    </xf>
    <xf numFmtId="0" fontId="62" fillId="0" borderId="115" xfId="0" applyFont="1" applyBorder="1" applyAlignment="1">
      <alignment vertical="center" wrapText="1"/>
    </xf>
    <xf numFmtId="0" fontId="68" fillId="0" borderId="45" xfId="0" applyFont="1" applyBorder="1" applyAlignment="1">
      <alignment horizontal="center" vertical="center"/>
    </xf>
    <xf numFmtId="0" fontId="102" fillId="0" borderId="93" xfId="0" applyFont="1" applyBorder="1">
      <alignment vertical="center"/>
    </xf>
    <xf numFmtId="0" fontId="63" fillId="8" borderId="94" xfId="0" applyFont="1" applyFill="1" applyBorder="1">
      <alignment vertical="center"/>
    </xf>
    <xf numFmtId="0" fontId="63" fillId="8" borderId="45" xfId="0" applyFont="1" applyFill="1" applyBorder="1">
      <alignment vertical="center"/>
    </xf>
    <xf numFmtId="0" fontId="30" fillId="0" borderId="0" xfId="0" applyFont="1">
      <alignment vertical="center"/>
    </xf>
    <xf numFmtId="0" fontId="62" fillId="0" borderId="100" xfId="0" applyFont="1" applyBorder="1">
      <alignment vertical="center"/>
    </xf>
    <xf numFmtId="0" fontId="63" fillId="0" borderId="54" xfId="4" applyNumberFormat="1" applyFont="1" applyBorder="1" applyAlignment="1" applyProtection="1">
      <alignment horizontal="left" vertical="center"/>
      <protection locked="0"/>
    </xf>
    <xf numFmtId="0" fontId="114" fillId="0" borderId="51" xfId="0" applyFont="1" applyBorder="1" applyAlignment="1">
      <alignment horizontal="right" vertical="center" wrapText="1"/>
    </xf>
    <xf numFmtId="0" fontId="67" fillId="0" borderId="51" xfId="0" applyFont="1" applyBorder="1" applyAlignment="1">
      <alignment horizontal="right" vertical="center" wrapText="1"/>
    </xf>
    <xf numFmtId="0" fontId="36" fillId="0" borderId="19" xfId="0" applyFont="1" applyBorder="1">
      <alignment vertical="center"/>
    </xf>
    <xf numFmtId="0" fontId="43" fillId="0" borderId="0" xfId="0" applyFont="1" applyAlignment="1">
      <alignment horizontal="right" vertical="center"/>
    </xf>
    <xf numFmtId="183" fontId="63" fillId="0" borderId="46" xfId="0" applyNumberFormat="1" applyFont="1" applyBorder="1" applyProtection="1">
      <alignment vertical="center"/>
      <protection locked="0"/>
    </xf>
    <xf numFmtId="184" fontId="63" fillId="0" borderId="52" xfId="0" applyNumberFormat="1" applyFont="1" applyBorder="1" applyProtection="1">
      <alignment vertical="center"/>
      <protection locked="0"/>
    </xf>
    <xf numFmtId="0" fontId="63" fillId="7" borderId="97" xfId="0" applyFont="1" applyFill="1" applyBorder="1" applyAlignment="1">
      <alignment vertical="center" wrapText="1"/>
    </xf>
    <xf numFmtId="0" fontId="63" fillId="7" borderId="96" xfId="0" applyFont="1" applyFill="1" applyBorder="1" applyAlignment="1">
      <alignment vertical="center" wrapText="1"/>
    </xf>
    <xf numFmtId="0" fontId="16" fillId="0" borderId="186" xfId="0" applyFont="1" applyBorder="1">
      <alignment vertical="center"/>
    </xf>
    <xf numFmtId="0" fontId="17" fillId="0" borderId="130" xfId="0" applyFont="1" applyBorder="1">
      <alignment vertical="center"/>
    </xf>
    <xf numFmtId="0" fontId="59" fillId="0" borderId="92" xfId="0" applyFont="1" applyBorder="1">
      <alignment vertical="center"/>
    </xf>
    <xf numFmtId="0" fontId="59" fillId="0" borderId="96" xfId="0" applyFont="1" applyBorder="1">
      <alignment vertical="center"/>
    </xf>
    <xf numFmtId="0" fontId="23" fillId="0" borderId="0" xfId="0" quotePrefix="1" applyFont="1">
      <alignment vertical="center"/>
    </xf>
    <xf numFmtId="0" fontId="115" fillId="0" borderId="0" xfId="0" applyFont="1">
      <alignment vertical="center"/>
    </xf>
    <xf numFmtId="0" fontId="115" fillId="0" borderId="37" xfId="0" applyFont="1" applyBorder="1">
      <alignment vertical="center"/>
    </xf>
    <xf numFmtId="0" fontId="62" fillId="0" borderId="104" xfId="0" applyFont="1" applyBorder="1" applyAlignment="1">
      <alignment horizontal="left" vertical="center"/>
    </xf>
    <xf numFmtId="0" fontId="82" fillId="0" borderId="104" xfId="0" applyFont="1" applyBorder="1" applyAlignment="1">
      <alignment vertical="center" wrapText="1"/>
    </xf>
    <xf numFmtId="0" fontId="78" fillId="9" borderId="92" xfId="0" applyFont="1" applyFill="1" applyBorder="1">
      <alignment vertical="center"/>
    </xf>
    <xf numFmtId="0" fontId="62" fillId="0" borderId="91" xfId="1" applyFont="1" applyBorder="1" applyAlignment="1">
      <alignment horizontal="left" vertical="center"/>
    </xf>
    <xf numFmtId="0" fontId="63" fillId="0" borderId="35" xfId="1" applyFont="1" applyBorder="1" applyAlignment="1">
      <alignment vertical="center"/>
    </xf>
    <xf numFmtId="0" fontId="63" fillId="0" borderId="122" xfId="1" applyFont="1" applyBorder="1" applyAlignment="1">
      <alignment vertical="center"/>
    </xf>
    <xf numFmtId="0" fontId="63" fillId="0" borderId="119" xfId="1" applyFont="1" applyBorder="1" applyAlignment="1">
      <alignment horizontal="left" vertical="center"/>
    </xf>
    <xf numFmtId="0" fontId="62" fillId="0" borderId="0" xfId="1" applyFont="1" applyAlignment="1">
      <alignment horizontal="left" vertical="center"/>
    </xf>
    <xf numFmtId="0" fontId="63" fillId="0" borderId="0" xfId="1" applyFont="1" applyAlignment="1">
      <alignment vertical="center"/>
    </xf>
    <xf numFmtId="0" fontId="63" fillId="0" borderId="119" xfId="1" applyFont="1" applyBorder="1" applyAlignment="1">
      <alignment horizontal="left" vertical="center" wrapText="1"/>
    </xf>
    <xf numFmtId="0" fontId="56" fillId="2" borderId="57" xfId="0" applyFont="1" applyFill="1" applyBorder="1">
      <alignment vertical="center"/>
    </xf>
    <xf numFmtId="0" fontId="62" fillId="2" borderId="35" xfId="0" applyFont="1" applyFill="1" applyBorder="1" applyAlignment="1">
      <alignment horizontal="left" vertical="center"/>
    </xf>
    <xf numFmtId="183" fontId="16" fillId="0" borderId="0" xfId="0" applyNumberFormat="1" applyFont="1">
      <alignment vertical="center"/>
    </xf>
    <xf numFmtId="0" fontId="12" fillId="0" borderId="0" xfId="0" applyFont="1" applyFill="1" applyAlignment="1" applyProtection="1">
      <alignment vertical="center"/>
    </xf>
    <xf numFmtId="0" fontId="3" fillId="0" borderId="0" xfId="0" applyFont="1" applyFill="1" applyAlignment="1" applyProtection="1">
      <alignment vertical="center"/>
    </xf>
    <xf numFmtId="0" fontId="119" fillId="0" borderId="0" xfId="0" applyFont="1" applyFill="1" applyAlignment="1" applyProtection="1">
      <alignment vertical="center"/>
    </xf>
    <xf numFmtId="0" fontId="5" fillId="0" borderId="0" xfId="0" applyFont="1" applyFill="1" applyBorder="1" applyAlignment="1" applyProtection="1">
      <alignment vertical="center"/>
    </xf>
    <xf numFmtId="0" fontId="5" fillId="0" borderId="0" xfId="0" applyFont="1" applyFill="1" applyAlignment="1" applyProtection="1">
      <alignment vertical="center"/>
    </xf>
    <xf numFmtId="0" fontId="5" fillId="0" borderId="8" xfId="0" applyFont="1" applyFill="1" applyBorder="1" applyAlignment="1" applyProtection="1">
      <alignment vertical="center"/>
    </xf>
    <xf numFmtId="0" fontId="5" fillId="0" borderId="1" xfId="0" applyFont="1" applyFill="1" applyBorder="1" applyAlignment="1" applyProtection="1">
      <alignment vertical="center"/>
    </xf>
    <xf numFmtId="0" fontId="5" fillId="0" borderId="5" xfId="0" applyFont="1" applyFill="1" applyBorder="1" applyAlignment="1" applyProtection="1">
      <alignment vertical="center"/>
    </xf>
    <xf numFmtId="0" fontId="12" fillId="0" borderId="12" xfId="0" applyFont="1" applyFill="1" applyBorder="1" applyAlignment="1" applyProtection="1">
      <alignment vertical="center"/>
    </xf>
    <xf numFmtId="0" fontId="12" fillId="0" borderId="13" xfId="0" applyFont="1" applyFill="1" applyBorder="1" applyAlignment="1" applyProtection="1">
      <alignment vertical="center"/>
    </xf>
    <xf numFmtId="0" fontId="12" fillId="0" borderId="16" xfId="0" applyFont="1" applyFill="1" applyBorder="1" applyAlignment="1" applyProtection="1">
      <alignment vertical="center"/>
    </xf>
    <xf numFmtId="0" fontId="12" fillId="0" borderId="0" xfId="0" applyFont="1" applyFill="1" applyBorder="1" applyAlignment="1" applyProtection="1">
      <alignment vertical="center"/>
    </xf>
    <xf numFmtId="0" fontId="5" fillId="0" borderId="0" xfId="0" applyFont="1" applyFill="1" applyBorder="1" applyAlignment="1" applyProtection="1">
      <alignment vertical="center" shrinkToFit="1"/>
    </xf>
    <xf numFmtId="0" fontId="12" fillId="0" borderId="15" xfId="0" applyFont="1" applyFill="1" applyBorder="1" applyAlignment="1" applyProtection="1">
      <alignment vertical="center"/>
    </xf>
    <xf numFmtId="0" fontId="5" fillId="0" borderId="9" xfId="0" applyFont="1" applyFill="1" applyBorder="1" applyAlignment="1" applyProtection="1">
      <alignment vertical="center"/>
    </xf>
    <xf numFmtId="0" fontId="12" fillId="0" borderId="10" xfId="0" applyFont="1" applyFill="1" applyBorder="1" applyAlignment="1" applyProtection="1">
      <alignment vertical="center"/>
    </xf>
    <xf numFmtId="0" fontId="12" fillId="0" borderId="11" xfId="0" applyFont="1" applyFill="1" applyBorder="1" applyAlignment="1" applyProtection="1">
      <alignment vertical="center"/>
    </xf>
    <xf numFmtId="0" fontId="5" fillId="0" borderId="16" xfId="0" applyFont="1" applyFill="1" applyBorder="1" applyAlignment="1" applyProtection="1">
      <alignment vertical="center"/>
    </xf>
    <xf numFmtId="0" fontId="5" fillId="0" borderId="10" xfId="0" applyFont="1" applyFill="1" applyBorder="1" applyAlignment="1" applyProtection="1">
      <alignment vertical="center"/>
    </xf>
    <xf numFmtId="0" fontId="12" fillId="0" borderId="1" xfId="0" applyFont="1" applyFill="1" applyBorder="1" applyAlignment="1" applyProtection="1">
      <alignment vertical="center"/>
    </xf>
    <xf numFmtId="0" fontId="12" fillId="0" borderId="3" xfId="0" applyFont="1" applyFill="1" applyBorder="1" applyAlignment="1" applyProtection="1">
      <alignment vertical="center"/>
    </xf>
    <xf numFmtId="0" fontId="12" fillId="0" borderId="4" xfId="0" applyFont="1" applyFill="1" applyBorder="1" applyAlignment="1" applyProtection="1">
      <alignment vertical="center"/>
    </xf>
    <xf numFmtId="0" fontId="12" fillId="0" borderId="5" xfId="0" applyFont="1" applyFill="1" applyBorder="1" applyAlignment="1" applyProtection="1">
      <alignment vertical="center"/>
    </xf>
    <xf numFmtId="0" fontId="12" fillId="0" borderId="6" xfId="0" applyFont="1" applyFill="1" applyBorder="1" applyAlignment="1" applyProtection="1">
      <alignment vertical="center"/>
    </xf>
    <xf numFmtId="0" fontId="12" fillId="0" borderId="17" xfId="0" applyFont="1" applyFill="1" applyBorder="1" applyAlignment="1" applyProtection="1">
      <alignment vertical="center"/>
    </xf>
    <xf numFmtId="0" fontId="12" fillId="0" borderId="18" xfId="0" applyFont="1" applyFill="1" applyBorder="1" applyAlignment="1" applyProtection="1">
      <alignment vertical="center"/>
    </xf>
    <xf numFmtId="0" fontId="12" fillId="0" borderId="19" xfId="0" applyFont="1" applyFill="1" applyBorder="1" applyAlignment="1" applyProtection="1">
      <alignment vertical="center"/>
    </xf>
    <xf numFmtId="0" fontId="15" fillId="0" borderId="0" xfId="0" applyFont="1" applyBorder="1">
      <alignment vertical="center"/>
    </xf>
    <xf numFmtId="0" fontId="12" fillId="0" borderId="9" xfId="0" applyFont="1" applyFill="1" applyBorder="1" applyAlignment="1" applyProtection="1">
      <alignment vertical="center"/>
    </xf>
    <xf numFmtId="0" fontId="12" fillId="0" borderId="2" xfId="0" applyFont="1" applyFill="1" applyBorder="1" applyAlignment="1" applyProtection="1">
      <alignment vertical="center"/>
    </xf>
    <xf numFmtId="0" fontId="12" fillId="0" borderId="30" xfId="0" applyFont="1" applyFill="1" applyBorder="1" applyAlignment="1" applyProtection="1">
      <alignment vertical="center"/>
    </xf>
    <xf numFmtId="0" fontId="12" fillId="0" borderId="31" xfId="0" applyFont="1" applyFill="1" applyBorder="1" applyAlignment="1" applyProtection="1">
      <alignment vertical="center"/>
    </xf>
    <xf numFmtId="0" fontId="12" fillId="0" borderId="49" xfId="0" applyFont="1" applyFill="1" applyBorder="1" applyAlignment="1" applyProtection="1">
      <alignment vertical="center"/>
    </xf>
    <xf numFmtId="0" fontId="12" fillId="0" borderId="7" xfId="0" applyFont="1" applyFill="1" applyBorder="1" applyAlignment="1" applyProtection="1">
      <alignment vertical="center"/>
    </xf>
    <xf numFmtId="0" fontId="12" fillId="0" borderId="24"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26" xfId="0" applyFont="1" applyFill="1" applyBorder="1" applyAlignment="1" applyProtection="1">
      <alignment vertical="center"/>
    </xf>
    <xf numFmtId="0" fontId="5" fillId="0" borderId="31" xfId="0" applyFont="1" applyFill="1" applyBorder="1" applyAlignment="1" applyProtection="1">
      <alignment vertical="center"/>
    </xf>
    <xf numFmtId="0" fontId="5" fillId="0" borderId="25" xfId="0" applyFont="1" applyFill="1" applyBorder="1" applyAlignment="1" applyProtection="1">
      <alignment vertical="center"/>
    </xf>
    <xf numFmtId="0" fontId="5" fillId="0" borderId="2" xfId="0" applyFont="1" applyFill="1" applyBorder="1" applyAlignment="1" applyProtection="1">
      <alignment vertical="center"/>
    </xf>
    <xf numFmtId="0" fontId="5" fillId="0" borderId="13" xfId="0" applyFont="1" applyFill="1" applyBorder="1" applyAlignment="1" applyProtection="1">
      <alignment vertical="center"/>
    </xf>
    <xf numFmtId="0" fontId="5" fillId="0" borderId="3" xfId="0" applyFont="1" applyFill="1" applyBorder="1" applyAlignment="1" applyProtection="1">
      <alignment vertical="center"/>
    </xf>
    <xf numFmtId="0" fontId="5" fillId="0" borderId="6" xfId="0" applyFont="1" applyFill="1" applyBorder="1" applyAlignment="1" applyProtection="1">
      <alignment vertical="center"/>
    </xf>
    <xf numFmtId="0" fontId="5" fillId="0" borderId="4" xfId="0" applyFont="1" applyFill="1" applyBorder="1" applyAlignment="1" applyProtection="1">
      <alignment vertical="center"/>
    </xf>
    <xf numFmtId="0" fontId="5" fillId="0" borderId="7" xfId="0" applyFont="1" applyFill="1" applyBorder="1" applyAlignment="1" applyProtection="1">
      <alignment vertical="center"/>
    </xf>
    <xf numFmtId="0" fontId="5" fillId="0" borderId="30" xfId="0" applyFont="1" applyFill="1" applyBorder="1" applyAlignment="1" applyProtection="1">
      <alignment vertical="center"/>
    </xf>
    <xf numFmtId="0" fontId="5" fillId="0" borderId="24" xfId="0" applyFont="1" applyFill="1" applyBorder="1" applyAlignment="1" applyProtection="1">
      <alignment vertical="center"/>
    </xf>
    <xf numFmtId="0" fontId="121" fillId="0" borderId="0" xfId="0" applyFont="1" applyFill="1" applyBorder="1" applyAlignment="1" applyProtection="1">
      <alignment vertical="center"/>
    </xf>
    <xf numFmtId="0" fontId="62" fillId="7" borderId="52" xfId="0" applyFont="1" applyFill="1" applyBorder="1" applyAlignment="1">
      <alignment horizontal="left" vertical="center"/>
    </xf>
    <xf numFmtId="0" fontId="63" fillId="0" borderId="52" xfId="0" applyFont="1" applyBorder="1" applyAlignment="1" applyProtection="1">
      <alignment horizontal="right" vertical="center"/>
      <protection locked="0"/>
    </xf>
    <xf numFmtId="0" fontId="65" fillId="0" borderId="53" xfId="0" applyFont="1" applyBorder="1">
      <alignment vertical="center"/>
    </xf>
    <xf numFmtId="0" fontId="63" fillId="7" borderId="101" xfId="0" applyFont="1" applyFill="1" applyBorder="1" applyAlignment="1">
      <alignment vertical="center" wrapText="1"/>
    </xf>
    <xf numFmtId="0" fontId="58" fillId="7" borderId="57" xfId="0" applyFont="1" applyFill="1" applyBorder="1" applyAlignment="1">
      <alignment horizontal="left" vertical="center"/>
    </xf>
    <xf numFmtId="0" fontId="62" fillId="7" borderId="0" xfId="0" applyFont="1" applyFill="1" applyBorder="1" applyAlignment="1">
      <alignment horizontal="left" vertical="center"/>
    </xf>
    <xf numFmtId="0" fontId="58" fillId="7" borderId="59" xfId="0" applyFont="1" applyFill="1" applyBorder="1" applyAlignment="1">
      <alignment horizontal="left" vertical="center"/>
    </xf>
    <xf numFmtId="0" fontId="63" fillId="0" borderId="220" xfId="0" applyFont="1" applyBorder="1" applyAlignment="1">
      <alignment horizontal="left" vertical="center"/>
    </xf>
    <xf numFmtId="0" fontId="63" fillId="7" borderId="93" xfId="0" applyFont="1" applyFill="1" applyBorder="1" applyAlignment="1" applyProtection="1">
      <alignment horizontal="left" vertical="center"/>
      <protection locked="0"/>
    </xf>
    <xf numFmtId="0" fontId="63" fillId="7" borderId="51" xfId="0" applyFont="1" applyFill="1" applyBorder="1" applyAlignment="1" applyProtection="1">
      <alignment horizontal="left" vertical="center"/>
      <protection locked="0"/>
    </xf>
    <xf numFmtId="0" fontId="63" fillId="7" borderId="42" xfId="0" applyFont="1" applyFill="1" applyBorder="1" applyAlignment="1" applyProtection="1">
      <alignment horizontal="right" vertical="center"/>
      <protection locked="0"/>
    </xf>
    <xf numFmtId="0" fontId="62" fillId="7" borderId="91" xfId="0" applyFont="1" applyFill="1" applyBorder="1" applyAlignment="1">
      <alignment vertical="top"/>
    </xf>
    <xf numFmtId="0" fontId="62" fillId="7" borderId="57" xfId="0" applyFont="1" applyFill="1" applyBorder="1" applyAlignment="1">
      <alignment vertical="top"/>
    </xf>
    <xf numFmtId="0" fontId="62" fillId="7" borderId="103" xfId="0" applyFont="1" applyFill="1" applyBorder="1" applyAlignment="1">
      <alignment vertical="center"/>
    </xf>
    <xf numFmtId="0" fontId="62" fillId="7" borderId="104" xfId="0" applyFont="1" applyFill="1" applyBorder="1" applyAlignment="1">
      <alignment vertical="center"/>
    </xf>
    <xf numFmtId="0" fontId="62" fillId="7" borderId="100" xfId="0" applyFont="1" applyFill="1" applyBorder="1" applyAlignment="1">
      <alignment vertical="center"/>
    </xf>
    <xf numFmtId="0" fontId="62" fillId="7" borderId="103" xfId="0" applyFont="1" applyFill="1" applyBorder="1" applyAlignment="1">
      <alignment horizontal="left" vertical="center" wrapText="1"/>
    </xf>
    <xf numFmtId="183" fontId="63" fillId="0" borderId="52" xfId="0" applyNumberFormat="1" applyFont="1" applyBorder="1" applyProtection="1">
      <alignment vertical="center"/>
      <protection locked="0"/>
    </xf>
    <xf numFmtId="184" fontId="63" fillId="0" borderId="46" xfId="0" applyNumberFormat="1" applyFont="1" applyBorder="1" applyProtection="1">
      <alignment vertical="center"/>
      <protection locked="0"/>
    </xf>
    <xf numFmtId="0" fontId="62" fillId="0" borderId="0" xfId="0" applyFont="1" applyFill="1" applyAlignment="1">
      <alignment horizontal="left" vertical="center"/>
    </xf>
    <xf numFmtId="0" fontId="62" fillId="0" borderId="103" xfId="0" applyFont="1" applyFill="1" applyBorder="1" applyAlignment="1">
      <alignment horizontal="left" vertical="center"/>
    </xf>
    <xf numFmtId="0" fontId="7" fillId="0" borderId="0" xfId="0" applyFont="1" applyBorder="1" applyAlignment="1">
      <alignment vertical="center"/>
    </xf>
    <xf numFmtId="0" fontId="63" fillId="0" borderId="102" xfId="0" applyFont="1" applyFill="1" applyBorder="1">
      <alignment vertical="center"/>
    </xf>
    <xf numFmtId="0" fontId="63" fillId="0" borderId="53" xfId="0" applyFont="1" applyBorder="1" applyAlignment="1">
      <alignment vertical="center" wrapText="1"/>
    </xf>
    <xf numFmtId="0" fontId="63" fillId="0" borderId="43" xfId="0" applyFont="1" applyBorder="1" applyProtection="1">
      <alignment vertical="center"/>
      <protection locked="0"/>
    </xf>
    <xf numFmtId="0" fontId="5" fillId="0" borderId="23" xfId="0" applyFont="1" applyFill="1" applyBorder="1" applyAlignment="1" applyProtection="1">
      <alignment vertical="center" shrinkToFit="1"/>
    </xf>
    <xf numFmtId="0" fontId="5" fillId="0" borderId="222" xfId="0" applyFont="1" applyFill="1" applyBorder="1" applyAlignment="1" applyProtection="1">
      <alignment vertical="center"/>
    </xf>
    <xf numFmtId="0" fontId="5" fillId="0" borderId="27" xfId="0" applyFont="1" applyFill="1" applyBorder="1" applyAlignment="1" applyProtection="1">
      <alignment vertical="center"/>
    </xf>
    <xf numFmtId="0" fontId="5" fillId="0" borderId="28" xfId="0" applyFont="1" applyFill="1" applyBorder="1" applyAlignment="1" applyProtection="1">
      <alignment vertical="center"/>
    </xf>
    <xf numFmtId="0" fontId="5" fillId="0" borderId="28" xfId="0" applyFont="1" applyFill="1" applyBorder="1" applyAlignment="1" applyProtection="1">
      <alignment vertical="center" shrinkToFit="1"/>
    </xf>
    <xf numFmtId="0" fontId="5" fillId="0" borderId="223" xfId="0" applyFont="1" applyFill="1" applyBorder="1" applyAlignment="1" applyProtection="1">
      <alignment vertical="center"/>
    </xf>
    <xf numFmtId="0" fontId="63" fillId="7" borderId="98" xfId="0" applyFont="1" applyFill="1" applyBorder="1" applyAlignment="1">
      <alignment vertical="center" wrapText="1"/>
    </xf>
    <xf numFmtId="0" fontId="63" fillId="0" borderId="40" xfId="0" applyFont="1" applyBorder="1" applyAlignment="1">
      <alignment horizontal="right" vertical="center"/>
    </xf>
    <xf numFmtId="0" fontId="63" fillId="8" borderId="46" xfId="0" applyFont="1" applyFill="1" applyBorder="1" applyAlignment="1">
      <alignment horizontal="right" vertical="center"/>
    </xf>
    <xf numFmtId="0" fontId="63" fillId="8" borderId="41" xfId="0" applyFont="1" applyFill="1" applyBorder="1" applyAlignment="1">
      <alignment horizontal="right" vertical="center"/>
    </xf>
    <xf numFmtId="0" fontId="34" fillId="0" borderId="96" xfId="5" applyFont="1" applyBorder="1" applyAlignment="1" applyProtection="1">
      <alignment horizontal="left" vertical="center" wrapText="1"/>
    </xf>
    <xf numFmtId="0" fontId="18" fillId="0" borderId="98" xfId="0" applyFont="1" applyBorder="1">
      <alignment vertical="center"/>
    </xf>
    <xf numFmtId="0" fontId="62" fillId="8" borderId="93" xfId="0" applyFont="1" applyFill="1" applyBorder="1" applyAlignment="1">
      <alignment horizontal="left" vertical="center"/>
    </xf>
    <xf numFmtId="0" fontId="63" fillId="8" borderId="93" xfId="0" applyFont="1" applyFill="1" applyBorder="1" applyAlignment="1" applyProtection="1">
      <alignment horizontal="left" vertical="center"/>
      <protection locked="0"/>
    </xf>
    <xf numFmtId="0" fontId="15" fillId="8" borderId="94" xfId="0" applyFont="1" applyFill="1" applyBorder="1">
      <alignment vertical="center"/>
    </xf>
    <xf numFmtId="0" fontId="63" fillId="8" borderId="94" xfId="0" applyFont="1" applyFill="1" applyBorder="1" applyAlignment="1">
      <alignment vertical="center" wrapText="1"/>
    </xf>
    <xf numFmtId="0" fontId="63" fillId="8" borderId="97" xfId="0" applyFont="1" applyFill="1" applyBorder="1">
      <alignment vertical="center"/>
    </xf>
    <xf numFmtId="0" fontId="62" fillId="8" borderId="46" xfId="0" applyFont="1" applyFill="1" applyBorder="1" applyAlignment="1">
      <alignment horizontal="left" vertical="center"/>
    </xf>
    <xf numFmtId="0" fontId="63" fillId="8" borderId="46" xfId="0" applyFont="1" applyFill="1" applyBorder="1" applyAlignment="1" applyProtection="1">
      <alignment horizontal="left" vertical="center"/>
      <protection locked="0"/>
    </xf>
    <xf numFmtId="0" fontId="65" fillId="8" borderId="40" xfId="0" applyFont="1" applyFill="1" applyBorder="1">
      <alignment vertical="center"/>
    </xf>
    <xf numFmtId="0" fontId="63" fillId="8" borderId="96" xfId="0" applyFont="1" applyFill="1" applyBorder="1">
      <alignment vertical="center"/>
    </xf>
    <xf numFmtId="0" fontId="62" fillId="8" borderId="42" xfId="0" applyFont="1" applyFill="1" applyBorder="1" applyAlignment="1">
      <alignment horizontal="left" vertical="center"/>
    </xf>
    <xf numFmtId="0" fontId="63" fillId="8" borderId="42" xfId="0" applyFont="1" applyFill="1" applyBorder="1" applyAlignment="1" applyProtection="1">
      <alignment horizontal="right" vertical="center"/>
      <protection locked="0"/>
    </xf>
    <xf numFmtId="0" fontId="65" fillId="8" borderId="43" xfId="0" applyFont="1" applyFill="1" applyBorder="1">
      <alignment vertical="center"/>
    </xf>
    <xf numFmtId="0" fontId="63" fillId="8" borderId="98" xfId="0" applyFont="1" applyFill="1" applyBorder="1">
      <alignment vertical="center"/>
    </xf>
    <xf numFmtId="0" fontId="62" fillId="0" borderId="103" xfId="0" applyFont="1" applyFill="1" applyBorder="1" applyAlignment="1">
      <alignment horizontal="left" vertical="center" wrapText="1"/>
    </xf>
    <xf numFmtId="0" fontId="63" fillId="0" borderId="104" xfId="0" applyFont="1" applyBorder="1" applyAlignment="1">
      <alignment vertical="center" wrapText="1"/>
    </xf>
    <xf numFmtId="0" fontId="63" fillId="0" borderId="46" xfId="0" applyFont="1" applyBorder="1" applyAlignment="1" applyProtection="1">
      <alignment vertical="center"/>
      <protection locked="0"/>
    </xf>
    <xf numFmtId="0" fontId="15" fillId="8" borderId="43" xfId="0" applyFont="1" applyFill="1" applyBorder="1">
      <alignment vertical="center"/>
    </xf>
    <xf numFmtId="0" fontId="63" fillId="0" borderId="99" xfId="0" applyFont="1" applyBorder="1">
      <alignment vertical="center"/>
    </xf>
    <xf numFmtId="0" fontId="63" fillId="0" borderId="40" xfId="0" applyFont="1" applyFill="1" applyBorder="1" applyProtection="1">
      <alignment vertical="center"/>
      <protection locked="0"/>
    </xf>
    <xf numFmtId="0" fontId="74" fillId="0" borderId="96" xfId="5" applyFont="1" applyBorder="1" applyAlignment="1" applyProtection="1">
      <alignment horizontal="left" vertical="center" wrapText="1"/>
    </xf>
    <xf numFmtId="0" fontId="62" fillId="0" borderId="51" xfId="0" applyFont="1" applyBorder="1">
      <alignment vertical="center"/>
    </xf>
    <xf numFmtId="0" fontId="126" fillId="0" borderId="119" xfId="0" applyFont="1" applyBorder="1" applyAlignment="1">
      <alignment horizontal="left" vertical="center"/>
    </xf>
    <xf numFmtId="49" fontId="63" fillId="0" borderId="225" xfId="0" applyNumberFormat="1" applyFont="1" applyBorder="1" applyProtection="1">
      <alignment vertical="center"/>
      <protection locked="0"/>
    </xf>
    <xf numFmtId="0" fontId="12"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1" fillId="0" borderId="0" xfId="0" applyFont="1" applyBorder="1">
      <alignment vertical="center"/>
    </xf>
    <xf numFmtId="0" fontId="32" fillId="0" borderId="0" xfId="5" applyNumberFormat="1" applyFont="1" applyAlignment="1" applyProtection="1">
      <alignment vertical="center"/>
    </xf>
    <xf numFmtId="0" fontId="63" fillId="0" borderId="46" xfId="0" applyFont="1" applyFill="1" applyBorder="1" applyAlignment="1" applyProtection="1">
      <alignment horizontal="left" vertical="center"/>
      <protection locked="0"/>
    </xf>
    <xf numFmtId="0" fontId="63" fillId="8" borderId="42" xfId="0" applyFont="1" applyFill="1" applyBorder="1" applyAlignment="1" applyProtection="1">
      <alignment horizontal="left" vertical="center"/>
      <protection locked="0"/>
    </xf>
    <xf numFmtId="0" fontId="63" fillId="0" borderId="42" xfId="0" applyFont="1" applyBorder="1" applyAlignment="1" applyProtection="1">
      <alignment horizontal="left" vertical="center"/>
      <protection locked="0"/>
    </xf>
    <xf numFmtId="0" fontId="63" fillId="7" borderId="0" xfId="0" applyFont="1" applyFill="1" applyBorder="1">
      <alignment vertical="center"/>
    </xf>
    <xf numFmtId="0" fontId="63" fillId="0" borderId="226" xfId="0" applyFont="1" applyBorder="1">
      <alignment vertical="center"/>
    </xf>
    <xf numFmtId="0" fontId="127" fillId="0" borderId="119" xfId="0" applyFont="1" applyFill="1" applyBorder="1" applyAlignment="1" applyProtection="1">
      <alignment vertical="center"/>
    </xf>
    <xf numFmtId="0" fontId="62" fillId="0" borderId="46" xfId="0" applyFont="1" applyBorder="1" applyAlignment="1">
      <alignment horizontal="right" vertical="center" wrapText="1"/>
    </xf>
    <xf numFmtId="0" fontId="62" fillId="0" borderId="224" xfId="0" applyFont="1" applyBorder="1" applyAlignment="1">
      <alignment horizontal="right" vertical="center" wrapText="1"/>
    </xf>
    <xf numFmtId="0" fontId="63" fillId="8" borderId="59" xfId="0" applyFont="1" applyFill="1" applyBorder="1" applyProtection="1">
      <alignment vertical="center"/>
      <protection locked="0"/>
    </xf>
    <xf numFmtId="0" fontId="15" fillId="8" borderId="98" xfId="0" applyFont="1" applyFill="1" applyBorder="1">
      <alignment vertical="center"/>
    </xf>
    <xf numFmtId="0" fontId="15" fillId="0" borderId="55" xfId="0" applyFont="1" applyFill="1" applyBorder="1">
      <alignment vertical="center"/>
    </xf>
    <xf numFmtId="0" fontId="63" fillId="0" borderId="54" xfId="0" applyFont="1" applyFill="1" applyBorder="1" applyAlignment="1">
      <alignment vertical="center" wrapText="1"/>
    </xf>
    <xf numFmtId="0" fontId="54" fillId="0" borderId="92" xfId="0" applyFont="1" applyFill="1" applyBorder="1">
      <alignment vertical="center"/>
    </xf>
    <xf numFmtId="49" fontId="63" fillId="0" borderId="46" xfId="0" applyNumberFormat="1" applyFont="1" applyBorder="1" applyProtection="1">
      <alignment vertical="center"/>
      <protection locked="0"/>
    </xf>
    <xf numFmtId="188" fontId="63" fillId="0" borderId="46" xfId="0" applyNumberFormat="1" applyFont="1" applyBorder="1" applyProtection="1">
      <alignment vertical="center"/>
      <protection locked="0"/>
    </xf>
    <xf numFmtId="188" fontId="63" fillId="0" borderId="57" xfId="0" applyNumberFormat="1" applyFont="1" applyBorder="1" applyProtection="1">
      <alignment vertical="center"/>
      <protection locked="0"/>
    </xf>
    <xf numFmtId="0" fontId="33" fillId="0" borderId="0" xfId="0" applyFont="1">
      <alignment vertical="center"/>
    </xf>
    <xf numFmtId="0" fontId="63" fillId="0" borderId="46" xfId="0" applyFont="1" applyFill="1" applyBorder="1" applyProtection="1">
      <alignment vertical="center"/>
    </xf>
    <xf numFmtId="0" fontId="63" fillId="0" borderId="59" xfId="0" applyFont="1" applyBorder="1" applyAlignment="1" applyProtection="1">
      <alignment vertical="center" wrapText="1"/>
      <protection locked="0"/>
    </xf>
    <xf numFmtId="188" fontId="63" fillId="0" borderId="57" xfId="0" applyNumberFormat="1" applyFont="1" applyFill="1" applyBorder="1" applyProtection="1">
      <alignment vertical="center"/>
      <protection locked="0"/>
    </xf>
    <xf numFmtId="188" fontId="63" fillId="0" borderId="52" xfId="0" applyNumberFormat="1" applyFont="1" applyFill="1" applyBorder="1" applyProtection="1">
      <alignment vertical="center"/>
      <protection locked="0"/>
    </xf>
    <xf numFmtId="0" fontId="3" fillId="0" borderId="0" xfId="0" applyFont="1" applyAlignment="1">
      <alignment vertical="center"/>
    </xf>
    <xf numFmtId="0" fontId="3" fillId="0" borderId="18" xfId="0" applyFont="1" applyBorder="1" applyAlignment="1">
      <alignment vertical="center"/>
    </xf>
    <xf numFmtId="0" fontId="62" fillId="0" borderId="103" xfId="0" applyFont="1" applyFill="1" applyBorder="1" applyAlignment="1">
      <alignment vertical="center"/>
    </xf>
    <xf numFmtId="0" fontId="62" fillId="0" borderId="104" xfId="0" applyFont="1" applyFill="1" applyBorder="1" applyAlignment="1">
      <alignment vertical="center"/>
    </xf>
    <xf numFmtId="0" fontId="63" fillId="0" borderId="94" xfId="5" applyFont="1" applyBorder="1" applyAlignment="1">
      <alignment vertical="center" wrapText="1"/>
    </xf>
    <xf numFmtId="0" fontId="63" fillId="0" borderId="40" xfId="5" applyFont="1" applyBorder="1" applyAlignment="1">
      <alignment vertical="center" wrapText="1"/>
    </xf>
    <xf numFmtId="0" fontId="62" fillId="0" borderId="103" xfId="0" applyFont="1" applyBorder="1" applyAlignment="1">
      <alignment vertical="center" wrapText="1"/>
    </xf>
    <xf numFmtId="0" fontId="53" fillId="0" borderId="97" xfId="0" applyFont="1" applyBorder="1" applyAlignment="1">
      <alignment vertical="center" wrapText="1"/>
    </xf>
    <xf numFmtId="0" fontId="53" fillId="0" borderId="100" xfId="0" applyFont="1" applyBorder="1" applyAlignment="1">
      <alignment vertical="center" wrapText="1"/>
    </xf>
    <xf numFmtId="0" fontId="62" fillId="0" borderId="103" xfId="0" applyFont="1" applyBorder="1" applyAlignment="1">
      <alignment horizontal="left" vertical="center" wrapText="1"/>
    </xf>
    <xf numFmtId="14" fontId="3" fillId="0" borderId="0" xfId="0" applyNumberFormat="1" applyFont="1" applyAlignment="1">
      <alignment vertical="center"/>
    </xf>
    <xf numFmtId="0" fontId="63" fillId="8" borderId="54" xfId="0" applyFont="1" applyFill="1" applyBorder="1" applyAlignment="1" applyProtection="1">
      <alignment horizontal="left" vertical="center"/>
      <protection locked="0"/>
    </xf>
    <xf numFmtId="0" fontId="128" fillId="0" borderId="57" xfId="0" applyFont="1" applyBorder="1">
      <alignment vertical="center"/>
    </xf>
    <xf numFmtId="0" fontId="63" fillId="0" borderId="54" xfId="0" applyFont="1" applyBorder="1" applyAlignment="1" applyProtection="1">
      <alignment horizontal="left" vertical="center"/>
      <protection locked="0"/>
    </xf>
    <xf numFmtId="0" fontId="32" fillId="0" borderId="0" xfId="5" applyNumberFormat="1" applyFont="1" applyFill="1" applyAlignment="1" applyProtection="1">
      <alignment vertical="center"/>
    </xf>
    <xf numFmtId="49" fontId="63" fillId="0" borderId="52" xfId="5" applyNumberFormat="1" applyFont="1" applyBorder="1" applyProtection="1">
      <alignment vertical="center"/>
      <protection locked="0"/>
    </xf>
    <xf numFmtId="49" fontId="63" fillId="0" borderId="42" xfId="5" applyNumberFormat="1" applyFont="1" applyBorder="1" applyProtection="1">
      <alignment vertical="center"/>
      <protection locked="0"/>
    </xf>
    <xf numFmtId="14" fontId="63" fillId="0" borderId="93" xfId="0" applyNumberFormat="1" applyFont="1" applyBorder="1" applyProtection="1">
      <alignment vertical="center"/>
      <protection locked="0"/>
    </xf>
    <xf numFmtId="188" fontId="63" fillId="0" borderId="52" xfId="0" applyNumberFormat="1" applyFont="1" applyBorder="1" applyProtection="1">
      <alignment vertical="center"/>
      <protection locked="0"/>
    </xf>
    <xf numFmtId="0" fontId="63" fillId="0" borderId="43" xfId="0" applyFont="1" applyFill="1" applyBorder="1" applyProtection="1">
      <alignment vertical="center"/>
    </xf>
    <xf numFmtId="0" fontId="63" fillId="0" borderId="43" xfId="0" applyFont="1" applyBorder="1" applyProtection="1">
      <alignment vertical="center"/>
    </xf>
    <xf numFmtId="0" fontId="62" fillId="0" borderId="99" xfId="0" applyFont="1" applyFill="1" applyBorder="1">
      <alignment vertical="center"/>
    </xf>
    <xf numFmtId="0" fontId="62" fillId="0" borderId="59" xfId="0" applyFont="1" applyBorder="1" applyAlignment="1">
      <alignment vertical="center"/>
    </xf>
    <xf numFmtId="0" fontId="62" fillId="0" borderId="60" xfId="0" applyFont="1" applyBorder="1" applyAlignment="1">
      <alignment vertical="center"/>
    </xf>
    <xf numFmtId="0" fontId="62" fillId="0" borderId="58" xfId="0" applyFont="1" applyBorder="1" applyAlignment="1">
      <alignment horizontal="left" vertical="center" wrapText="1"/>
    </xf>
    <xf numFmtId="0" fontId="62" fillId="0" borderId="58" xfId="0" applyFont="1" applyBorder="1" applyAlignment="1">
      <alignment horizontal="left" vertical="top"/>
    </xf>
    <xf numFmtId="0" fontId="62" fillId="0" borderId="228" xfId="0" applyFont="1" applyBorder="1">
      <alignment vertical="center"/>
    </xf>
    <xf numFmtId="0" fontId="9" fillId="0" borderId="5" xfId="0" applyFont="1" applyBorder="1">
      <alignment vertical="center"/>
    </xf>
    <xf numFmtId="0" fontId="9" fillId="0" borderId="8" xfId="0" applyFont="1" applyBorder="1">
      <alignment vertical="center"/>
    </xf>
    <xf numFmtId="0" fontId="26" fillId="0" borderId="0" xfId="5" applyFont="1" applyAlignment="1" applyProtection="1">
      <alignment vertical="top"/>
    </xf>
    <xf numFmtId="0" fontId="33" fillId="0" borderId="0" xfId="0" applyFont="1">
      <alignment vertical="center"/>
    </xf>
    <xf numFmtId="0" fontId="54" fillId="0" borderId="92" xfId="0" applyFont="1" applyFill="1" applyBorder="1" applyAlignment="1">
      <alignment vertical="center" wrapText="1"/>
    </xf>
    <xf numFmtId="0" fontId="62" fillId="0" borderId="97" xfId="0" applyFont="1" applyBorder="1">
      <alignment vertical="center"/>
    </xf>
    <xf numFmtId="0" fontId="62" fillId="0" borderId="96" xfId="0" applyFont="1" applyBorder="1">
      <alignment vertical="center"/>
    </xf>
    <xf numFmtId="0" fontId="100" fillId="0" borderId="43" xfId="0" applyFont="1" applyBorder="1" applyAlignment="1">
      <alignment horizontal="center" vertical="center"/>
    </xf>
    <xf numFmtId="0" fontId="33" fillId="0" borderId="0" xfId="0" applyFont="1">
      <alignment vertical="center"/>
    </xf>
    <xf numFmtId="0" fontId="73" fillId="0" borderId="0" xfId="0" applyFont="1">
      <alignment vertical="center"/>
    </xf>
    <xf numFmtId="0" fontId="59" fillId="5" borderId="37" xfId="0" applyFont="1" applyFill="1" applyBorder="1">
      <alignment vertical="center"/>
    </xf>
    <xf numFmtId="0" fontId="59" fillId="5" borderId="37" xfId="0" applyFont="1" applyFill="1" applyBorder="1" applyAlignment="1">
      <alignment horizontal="right" vertical="center"/>
    </xf>
    <xf numFmtId="0" fontId="132" fillId="0" borderId="0" xfId="0" applyFont="1">
      <alignment vertical="center"/>
    </xf>
    <xf numFmtId="0" fontId="58" fillId="0" borderId="0" xfId="0" applyFont="1">
      <alignment vertical="center"/>
    </xf>
    <xf numFmtId="0" fontId="17" fillId="0" borderId="0" xfId="0" applyFont="1" applyAlignment="1">
      <alignment horizontal="right" vertical="center"/>
    </xf>
    <xf numFmtId="0" fontId="26" fillId="0" borderId="0" xfId="5" applyFont="1" applyAlignment="1">
      <alignment horizontal="left" vertical="center"/>
    </xf>
    <xf numFmtId="0" fontId="24" fillId="0" borderId="0" xfId="5" applyAlignment="1">
      <alignment vertical="top"/>
    </xf>
    <xf numFmtId="0" fontId="133" fillId="2" borderId="0" xfId="0" applyFont="1" applyFill="1" applyAlignment="1">
      <alignment horizontal="right" vertical="center"/>
    </xf>
    <xf numFmtId="0" fontId="50" fillId="0" borderId="0" xfId="0" applyFont="1" applyAlignment="1">
      <alignment horizontal="left" vertical="top" wrapText="1" readingOrder="1"/>
    </xf>
    <xf numFmtId="0" fontId="16" fillId="0" borderId="54" xfId="0" applyFont="1" applyBorder="1" applyAlignment="1">
      <alignment vertical="center" wrapText="1"/>
    </xf>
    <xf numFmtId="0" fontId="16" fillId="0" borderId="54" xfId="0" applyFont="1" applyBorder="1" applyAlignment="1">
      <alignment vertical="top" wrapText="1" readingOrder="1"/>
    </xf>
    <xf numFmtId="0" fontId="16" fillId="0" borderId="92" xfId="0" applyFont="1" applyBorder="1" applyAlignment="1">
      <alignment vertical="center" wrapText="1"/>
    </xf>
    <xf numFmtId="0" fontId="16" fillId="0" borderId="230" xfId="0" applyFont="1" applyBorder="1">
      <alignment vertical="center"/>
    </xf>
    <xf numFmtId="0" fontId="47" fillId="0" borderId="58" xfId="0" applyFont="1" applyBorder="1">
      <alignment vertical="center"/>
    </xf>
    <xf numFmtId="0" fontId="86" fillId="0" borderId="231" xfId="5" applyFont="1" applyBorder="1" applyAlignment="1">
      <alignment vertical="center" wrapText="1"/>
    </xf>
    <xf numFmtId="0" fontId="86" fillId="0" borderId="231" xfId="5" applyFont="1" applyBorder="1">
      <alignment vertical="center"/>
    </xf>
    <xf numFmtId="0" fontId="16" fillId="0" borderId="232" xfId="0" applyFont="1" applyBorder="1">
      <alignment vertical="center"/>
    </xf>
    <xf numFmtId="0" fontId="16" fillId="0" borderId="233" xfId="0" applyFont="1" applyBorder="1">
      <alignment vertical="center"/>
    </xf>
    <xf numFmtId="0" fontId="16" fillId="3" borderId="234" xfId="0" applyFont="1" applyFill="1" applyBorder="1">
      <alignment vertical="center"/>
    </xf>
    <xf numFmtId="0" fontId="134" fillId="0" borderId="0" xfId="0" applyFont="1">
      <alignment vertical="center"/>
    </xf>
    <xf numFmtId="0" fontId="25" fillId="0" borderId="56" xfId="5" applyFont="1" applyBorder="1" applyAlignment="1" applyProtection="1">
      <alignment horizontal="left" vertical="center"/>
    </xf>
    <xf numFmtId="0" fontId="25" fillId="0" borderId="41" xfId="5" applyFont="1" applyFill="1" applyBorder="1" applyAlignment="1" applyProtection="1">
      <alignment horizontal="left" vertical="center"/>
    </xf>
    <xf numFmtId="0" fontId="25" fillId="0" borderId="41" xfId="5" applyFont="1" applyBorder="1" applyAlignment="1" applyProtection="1">
      <alignment horizontal="left" vertical="center"/>
    </xf>
    <xf numFmtId="0" fontId="47" fillId="0" borderId="41" xfId="0" applyFont="1" applyBorder="1" applyAlignment="1">
      <alignment horizontal="left" vertical="center"/>
    </xf>
    <xf numFmtId="38" fontId="59" fillId="0" borderId="97" xfId="4" applyFont="1" applyFill="1" applyBorder="1" applyProtection="1">
      <alignment vertical="center"/>
    </xf>
    <xf numFmtId="0" fontId="18" fillId="0" borderId="0" xfId="0" quotePrefix="1" applyFont="1">
      <alignment vertical="center"/>
    </xf>
    <xf numFmtId="0" fontId="26" fillId="0" borderId="0" xfId="5" applyFont="1" applyAlignment="1" applyProtection="1">
      <alignment vertical="center"/>
    </xf>
    <xf numFmtId="0" fontId="101" fillId="0" borderId="54" xfId="0" applyFont="1" applyBorder="1">
      <alignment vertical="center"/>
    </xf>
    <xf numFmtId="0" fontId="80" fillId="0" borderId="37" xfId="0" applyFont="1" applyBorder="1" applyAlignment="1">
      <alignment horizontal="center" vertical="center"/>
    </xf>
    <xf numFmtId="0" fontId="68" fillId="0" borderId="37" xfId="0" applyFont="1" applyBorder="1" applyAlignment="1">
      <alignment horizontal="center" vertical="center"/>
    </xf>
    <xf numFmtId="0" fontId="103" fillId="0" borderId="91" xfId="0" applyFont="1" applyBorder="1">
      <alignment vertical="center"/>
    </xf>
    <xf numFmtId="0" fontId="62" fillId="0" borderId="54" xfId="0" applyFont="1" applyBorder="1" applyAlignment="1"/>
    <xf numFmtId="0" fontId="102" fillId="0" borderId="40" xfId="0" applyFont="1" applyBorder="1">
      <alignment vertical="center"/>
    </xf>
    <xf numFmtId="0" fontId="63" fillId="8" borderId="53" xfId="0" applyFont="1" applyFill="1" applyBorder="1">
      <alignment vertical="center"/>
    </xf>
    <xf numFmtId="0" fontId="102" fillId="0" borderId="57" xfId="0" applyFont="1" applyBorder="1">
      <alignment vertical="center"/>
    </xf>
    <xf numFmtId="0" fontId="102" fillId="0" borderId="46" xfId="0" applyFont="1" applyBorder="1">
      <alignment vertical="center"/>
    </xf>
    <xf numFmtId="0" fontId="63" fillId="0" borderId="99" xfId="0" applyFont="1" applyFill="1" applyBorder="1" applyAlignment="1">
      <alignment vertical="center" wrapText="1"/>
    </xf>
    <xf numFmtId="0" fontId="63" fillId="0" borderId="96" xfId="0" applyFont="1" applyFill="1" applyBorder="1" applyAlignment="1">
      <alignment vertical="center" wrapText="1"/>
    </xf>
    <xf numFmtId="0" fontId="63" fillId="0" borderId="98" xfId="0" applyFont="1" applyFill="1" applyBorder="1" applyAlignment="1">
      <alignment vertical="center" wrapText="1"/>
    </xf>
    <xf numFmtId="0" fontId="63" fillId="0" borderId="97" xfId="0" applyFont="1" applyFill="1" applyBorder="1" applyAlignment="1">
      <alignment vertical="center" wrapText="1"/>
    </xf>
    <xf numFmtId="0" fontId="63" fillId="8" borderId="46" xfId="0" applyFont="1" applyFill="1" applyBorder="1" applyProtection="1">
      <alignment vertical="center"/>
    </xf>
    <xf numFmtId="0" fontId="63" fillId="8" borderId="42" xfId="0" applyFont="1" applyFill="1" applyBorder="1" applyProtection="1">
      <alignment vertical="center"/>
    </xf>
    <xf numFmtId="0" fontId="16" fillId="0" borderId="0" xfId="0" applyNumberFormat="1" applyFont="1">
      <alignment vertical="center"/>
    </xf>
    <xf numFmtId="0" fontId="63" fillId="0" borderId="46" xfId="0" applyFont="1" applyBorder="1" applyAlignment="1" applyProtection="1">
      <alignment horizontal="left" vertical="center" wrapText="1"/>
      <protection locked="0"/>
    </xf>
    <xf numFmtId="0" fontId="63" fillId="0" borderId="46" xfId="0" applyFont="1" applyBorder="1" applyAlignment="1" applyProtection="1">
      <alignment horizontal="left" vertical="center"/>
      <protection locked="0"/>
    </xf>
    <xf numFmtId="0" fontId="63" fillId="0" borderId="42" xfId="0" applyFont="1" applyBorder="1" applyAlignment="1" applyProtection="1">
      <alignment horizontal="left" vertical="center" wrapText="1"/>
      <protection locked="0"/>
    </xf>
    <xf numFmtId="0" fontId="63" fillId="0" borderId="51" xfId="0" applyFont="1" applyBorder="1" applyAlignment="1" applyProtection="1">
      <alignment horizontal="left" vertical="center" wrapText="1"/>
      <protection locked="0"/>
    </xf>
    <xf numFmtId="0" fontId="63" fillId="0" borderId="51" xfId="0" applyFont="1" applyBorder="1" applyAlignment="1" applyProtection="1">
      <alignment horizontal="left" vertical="center"/>
      <protection locked="0"/>
    </xf>
    <xf numFmtId="0" fontId="25" fillId="0" borderId="185" xfId="5" applyFont="1" applyFill="1" applyBorder="1" applyProtection="1">
      <alignment vertical="center"/>
    </xf>
    <xf numFmtId="0" fontId="63" fillId="8" borderId="91" xfId="0" applyFont="1" applyFill="1" applyBorder="1">
      <alignment vertical="center"/>
    </xf>
    <xf numFmtId="0" fontId="63" fillId="8" borderId="36" xfId="0" applyFont="1" applyFill="1" applyBorder="1">
      <alignment vertical="center"/>
    </xf>
    <xf numFmtId="0" fontId="62" fillId="0" borderId="160" xfId="0" applyFont="1" applyBorder="1" applyAlignment="1">
      <alignment vertical="center" wrapText="1"/>
    </xf>
    <xf numFmtId="0" fontId="114" fillId="0" borderId="46" xfId="0" applyFont="1" applyBorder="1" applyAlignment="1">
      <alignment horizontal="right" vertical="center" wrapText="1"/>
    </xf>
    <xf numFmtId="0" fontId="54" fillId="0" borderId="0" xfId="0" applyFont="1" applyProtection="1">
      <alignment vertical="center"/>
      <protection locked="0"/>
    </xf>
    <xf numFmtId="0" fontId="5" fillId="0" borderId="0" xfId="0" applyNumberFormat="1" applyFont="1" applyFill="1" applyBorder="1" applyAlignment="1" applyProtection="1">
      <alignment horizontal="center" vertical="center"/>
    </xf>
    <xf numFmtId="0" fontId="25" fillId="0" borderId="93" xfId="5" applyFont="1" applyBorder="1">
      <alignment vertical="center"/>
    </xf>
    <xf numFmtId="0" fontId="12" fillId="0" borderId="16" xfId="0" applyNumberFormat="1" applyFont="1" applyFill="1" applyBorder="1" applyAlignment="1" applyProtection="1">
      <alignment vertical="center"/>
    </xf>
    <xf numFmtId="0" fontId="12" fillId="0" borderId="15" xfId="0" applyNumberFormat="1" applyFont="1" applyFill="1" applyBorder="1" applyAlignment="1" applyProtection="1">
      <alignment vertical="center"/>
    </xf>
    <xf numFmtId="0" fontId="12" fillId="0" borderId="0" xfId="0" applyNumberFormat="1" applyFont="1" applyFill="1" applyBorder="1" applyAlignment="1" applyProtection="1">
      <alignment vertical="center"/>
    </xf>
    <xf numFmtId="0" fontId="5" fillId="0" borderId="16" xfId="0" applyNumberFormat="1" applyFont="1" applyFill="1" applyBorder="1" applyAlignment="1" applyProtection="1">
      <alignment vertical="center"/>
    </xf>
    <xf numFmtId="0" fontId="5" fillId="0" borderId="10" xfId="0" applyNumberFormat="1" applyFont="1" applyFill="1" applyBorder="1" applyAlignment="1" applyProtection="1">
      <alignment vertical="center"/>
    </xf>
    <xf numFmtId="0" fontId="5" fillId="0" borderId="11" xfId="0" applyNumberFormat="1" applyFont="1" applyFill="1" applyBorder="1" applyAlignment="1" applyProtection="1">
      <alignment vertical="center"/>
    </xf>
    <xf numFmtId="0" fontId="5" fillId="0" borderId="15" xfId="0" applyNumberFormat="1" applyFont="1" applyFill="1" applyBorder="1" applyAlignment="1" applyProtection="1">
      <alignment vertical="center"/>
    </xf>
    <xf numFmtId="0" fontId="5" fillId="0" borderId="5" xfId="0" applyNumberFormat="1" applyFont="1" applyFill="1" applyBorder="1" applyAlignment="1" applyProtection="1">
      <alignment vertical="center"/>
    </xf>
    <xf numFmtId="0" fontId="5" fillId="0" borderId="0" xfId="0" applyNumberFormat="1" applyFont="1" applyFill="1" applyBorder="1" applyAlignment="1" applyProtection="1">
      <alignment vertical="center"/>
    </xf>
    <xf numFmtId="0" fontId="5" fillId="0" borderId="16" xfId="0" applyNumberFormat="1" applyFont="1" applyFill="1" applyBorder="1" applyAlignment="1" applyProtection="1">
      <alignment horizontal="left" vertical="center" indent="1"/>
    </xf>
    <xf numFmtId="0" fontId="5" fillId="0" borderId="0" xfId="0" applyNumberFormat="1" applyFont="1" applyFill="1" applyBorder="1" applyAlignment="1" applyProtection="1">
      <alignment horizontal="left" vertical="center" indent="1"/>
    </xf>
    <xf numFmtId="0" fontId="12" fillId="0" borderId="0" xfId="0" applyNumberFormat="1" applyFont="1" applyFill="1" applyBorder="1" applyAlignment="1" applyProtection="1">
      <alignment horizontal="left" vertical="center" indent="1"/>
    </xf>
    <xf numFmtId="0" fontId="5" fillId="0" borderId="15" xfId="0" applyNumberFormat="1" applyFont="1" applyFill="1" applyBorder="1" applyAlignment="1" applyProtection="1">
      <alignment horizontal="left" vertical="center" indent="1"/>
    </xf>
    <xf numFmtId="0" fontId="5" fillId="0" borderId="21" xfId="0" applyNumberFormat="1" applyFont="1" applyFill="1" applyBorder="1" applyAlignment="1" applyProtection="1">
      <alignment vertical="center"/>
    </xf>
    <xf numFmtId="0" fontId="12" fillId="8" borderId="21" xfId="0" applyNumberFormat="1" applyFont="1" applyFill="1" applyBorder="1" applyAlignment="1" applyProtection="1">
      <alignment vertical="center"/>
    </xf>
    <xf numFmtId="0" fontId="5" fillId="0" borderId="22" xfId="0" applyNumberFormat="1" applyFont="1" applyFill="1" applyBorder="1" applyAlignment="1" applyProtection="1">
      <alignment vertical="center"/>
    </xf>
    <xf numFmtId="0" fontId="12" fillId="8" borderId="22" xfId="0" applyNumberFormat="1" applyFont="1" applyFill="1" applyBorder="1" applyAlignment="1" applyProtection="1">
      <alignment vertical="center"/>
    </xf>
    <xf numFmtId="0" fontId="12" fillId="0" borderId="0"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vertical="center"/>
    </xf>
    <xf numFmtId="0" fontId="5" fillId="0" borderId="1" xfId="0" applyNumberFormat="1" applyFont="1" applyFill="1" applyBorder="1" applyAlignment="1" applyProtection="1">
      <alignment horizontal="center" vertical="center"/>
    </xf>
    <xf numFmtId="0" fontId="12" fillId="0" borderId="1" xfId="0" applyNumberFormat="1" applyFont="1" applyFill="1" applyBorder="1" applyAlignment="1" applyProtection="1">
      <alignment vertical="center"/>
    </xf>
    <xf numFmtId="0" fontId="12" fillId="0" borderId="1" xfId="0" applyNumberFormat="1" applyFont="1" applyFill="1" applyBorder="1" applyAlignment="1" applyProtection="1">
      <alignment horizontal="center" vertical="center"/>
    </xf>
    <xf numFmtId="0" fontId="5" fillId="8" borderId="21" xfId="0" applyNumberFormat="1" applyFont="1" applyFill="1" applyBorder="1" applyAlignment="1" applyProtection="1">
      <alignment vertical="center"/>
    </xf>
    <xf numFmtId="0" fontId="5" fillId="8" borderId="22" xfId="0" applyNumberFormat="1" applyFont="1" applyFill="1" applyBorder="1" applyAlignment="1" applyProtection="1">
      <alignment vertical="center"/>
    </xf>
    <xf numFmtId="0" fontId="5" fillId="0" borderId="9" xfId="0" applyNumberFormat="1" applyFont="1" applyFill="1" applyBorder="1" applyAlignment="1" applyProtection="1">
      <alignment vertical="center" shrinkToFit="1"/>
    </xf>
    <xf numFmtId="0" fontId="5" fillId="8" borderId="10" xfId="0" applyNumberFormat="1" applyFont="1" applyFill="1" applyBorder="1" applyAlignment="1" applyProtection="1">
      <alignment vertical="center"/>
    </xf>
    <xf numFmtId="0" fontId="5" fillId="0" borderId="8" xfId="0" applyNumberFormat="1" applyFont="1" applyFill="1" applyBorder="1" applyAlignment="1" applyProtection="1">
      <alignment vertical="top" wrapText="1"/>
    </xf>
    <xf numFmtId="0" fontId="5" fillId="0" borderId="1" xfId="0" applyNumberFormat="1" applyFont="1" applyFill="1" applyBorder="1" applyAlignment="1" applyProtection="1">
      <alignment vertical="top" wrapText="1"/>
    </xf>
    <xf numFmtId="0" fontId="5" fillId="0" borderId="7" xfId="0" applyNumberFormat="1" applyFont="1" applyFill="1" applyBorder="1" applyAlignment="1" applyProtection="1">
      <alignment vertical="top" wrapText="1"/>
    </xf>
    <xf numFmtId="0" fontId="12" fillId="8" borderId="10" xfId="0" applyNumberFormat="1" applyFont="1" applyFill="1" applyBorder="1" applyAlignment="1" applyProtection="1">
      <alignment vertical="center"/>
    </xf>
    <xf numFmtId="0" fontId="12" fillId="8" borderId="11" xfId="0" applyNumberFormat="1" applyFont="1" applyFill="1" applyBorder="1" applyAlignment="1" applyProtection="1">
      <alignment vertical="center"/>
    </xf>
    <xf numFmtId="0" fontId="5" fillId="0" borderId="9" xfId="0" quotePrefix="1" applyNumberFormat="1" applyFont="1" applyFill="1" applyBorder="1" applyAlignment="1" applyProtection="1">
      <alignment vertical="center" shrinkToFit="1"/>
    </xf>
    <xf numFmtId="0" fontId="12" fillId="0" borderId="0" xfId="0" applyNumberFormat="1" applyFont="1" applyFill="1" applyAlignment="1" applyProtection="1">
      <alignment vertical="center"/>
    </xf>
    <xf numFmtId="0" fontId="5" fillId="0" borderId="9" xfId="0" applyNumberFormat="1" applyFont="1" applyFill="1" applyBorder="1" applyAlignment="1" applyProtection="1">
      <alignment vertical="center"/>
    </xf>
    <xf numFmtId="0" fontId="5" fillId="7" borderId="10" xfId="0" applyNumberFormat="1" applyFont="1" applyFill="1" applyBorder="1" applyAlignment="1" applyProtection="1">
      <alignment vertical="center"/>
    </xf>
    <xf numFmtId="0" fontId="12" fillId="0" borderId="8" xfId="0" applyNumberFormat="1" applyFont="1" applyFill="1" applyBorder="1" applyAlignment="1" applyProtection="1">
      <alignment vertical="center"/>
    </xf>
    <xf numFmtId="0" fontId="12" fillId="0" borderId="3" xfId="0" applyNumberFormat="1" applyFont="1" applyFill="1" applyBorder="1" applyAlignment="1" applyProtection="1">
      <alignment vertical="center"/>
    </xf>
    <xf numFmtId="0" fontId="12" fillId="0" borderId="4" xfId="0" applyNumberFormat="1" applyFont="1" applyFill="1" applyBorder="1" applyAlignment="1" applyProtection="1">
      <alignment vertical="center"/>
    </xf>
    <xf numFmtId="0" fontId="12" fillId="0" borderId="5" xfId="0" applyNumberFormat="1" applyFont="1" applyFill="1" applyBorder="1" applyAlignment="1" applyProtection="1">
      <alignment vertical="center"/>
    </xf>
    <xf numFmtId="0" fontId="12" fillId="0" borderId="0" xfId="0" applyNumberFormat="1" applyFont="1" applyFill="1" applyBorder="1" applyAlignment="1" applyProtection="1">
      <alignment horizontal="center" vertical="top"/>
    </xf>
    <xf numFmtId="0" fontId="12" fillId="0" borderId="6" xfId="0" applyNumberFormat="1" applyFont="1" applyFill="1" applyBorder="1" applyAlignment="1" applyProtection="1">
      <alignment vertical="center"/>
    </xf>
    <xf numFmtId="0" fontId="12" fillId="0" borderId="0" xfId="0" applyNumberFormat="1" applyFont="1" applyFill="1" applyBorder="1" applyAlignment="1" applyProtection="1">
      <alignment vertical="top" wrapText="1"/>
    </xf>
    <xf numFmtId="0" fontId="12" fillId="0" borderId="207" xfId="0" applyNumberFormat="1" applyFont="1" applyFill="1" applyBorder="1" applyAlignment="1" applyProtection="1">
      <alignment vertical="top" wrapText="1"/>
    </xf>
    <xf numFmtId="0" fontId="12" fillId="0" borderId="214" xfId="0" applyNumberFormat="1" applyFont="1" applyFill="1" applyBorder="1" applyAlignment="1" applyProtection="1">
      <alignment horizontal="left" vertical="center"/>
    </xf>
    <xf numFmtId="0" fontId="12" fillId="0" borderId="209" xfId="0" applyNumberFormat="1" applyFont="1" applyFill="1" applyBorder="1" applyAlignment="1" applyProtection="1">
      <alignment horizontal="left" vertical="center"/>
    </xf>
    <xf numFmtId="0" fontId="12" fillId="0" borderId="209" xfId="0" applyNumberFormat="1" applyFont="1" applyFill="1" applyBorder="1" applyAlignment="1" applyProtection="1">
      <alignment vertical="center"/>
    </xf>
    <xf numFmtId="0" fontId="129" fillId="0" borderId="0" xfId="5" applyNumberFormat="1" applyFont="1" applyBorder="1" applyAlignment="1" applyProtection="1">
      <alignment vertical="center"/>
    </xf>
    <xf numFmtId="0" fontId="20" fillId="0" borderId="0" xfId="0" applyNumberFormat="1" applyFont="1" applyAlignment="1">
      <alignment horizontal="center" vertical="center" wrapText="1"/>
    </xf>
    <xf numFmtId="0" fontId="22" fillId="0" borderId="0" xfId="0" applyNumberFormat="1" applyFont="1" applyAlignment="1">
      <alignment vertical="center"/>
    </xf>
    <xf numFmtId="0" fontId="139" fillId="0" borderId="0" xfId="0" applyNumberFormat="1" applyFont="1" applyAlignment="1">
      <alignment horizontal="right" vertical="center"/>
    </xf>
    <xf numFmtId="0" fontId="139" fillId="0" borderId="0" xfId="0" applyNumberFormat="1" applyFont="1">
      <alignment vertical="center"/>
    </xf>
    <xf numFmtId="0" fontId="0" fillId="0" borderId="0" xfId="0" applyNumberFormat="1">
      <alignment vertical="center"/>
    </xf>
    <xf numFmtId="0" fontId="5" fillId="0" borderId="0" xfId="0" applyNumberFormat="1" applyFont="1" applyFill="1" applyBorder="1" applyAlignment="1" applyProtection="1">
      <alignment horizontal="right" vertical="center"/>
    </xf>
    <xf numFmtId="0" fontId="12" fillId="0" borderId="12" xfId="0" applyNumberFormat="1" applyFont="1" applyFill="1" applyBorder="1" applyAlignment="1" applyProtection="1">
      <alignment vertical="center"/>
    </xf>
    <xf numFmtId="0" fontId="12" fillId="0" borderId="13" xfId="0" applyNumberFormat="1" applyFont="1" applyFill="1" applyBorder="1" applyAlignment="1" applyProtection="1">
      <alignment vertical="center"/>
    </xf>
    <xf numFmtId="0" fontId="12" fillId="0" borderId="14" xfId="0" applyNumberFormat="1" applyFont="1" applyFill="1" applyBorder="1" applyAlignment="1" applyProtection="1">
      <alignment vertical="center"/>
    </xf>
    <xf numFmtId="0" fontId="5" fillId="0" borderId="0" xfId="0" applyNumberFormat="1" applyFont="1" applyFill="1" applyBorder="1" applyAlignment="1" applyProtection="1">
      <alignment vertical="center" shrinkToFit="1"/>
    </xf>
    <xf numFmtId="0" fontId="1" fillId="0" borderId="0" xfId="0" applyNumberFormat="1" applyFont="1">
      <alignment vertical="center"/>
    </xf>
    <xf numFmtId="0" fontId="12" fillId="0" borderId="9" xfId="0" applyNumberFormat="1" applyFont="1" applyFill="1" applyBorder="1" applyAlignment="1" applyProtection="1">
      <alignment vertical="center"/>
    </xf>
    <xf numFmtId="0" fontId="12" fillId="0" borderId="10" xfId="0" applyNumberFormat="1" applyFont="1" applyFill="1" applyBorder="1" applyAlignment="1" applyProtection="1">
      <alignment vertical="center"/>
    </xf>
    <xf numFmtId="0" fontId="12" fillId="0" borderId="11" xfId="0" applyNumberFormat="1" applyFont="1" applyFill="1" applyBorder="1" applyAlignment="1" applyProtection="1">
      <alignment vertical="center"/>
    </xf>
    <xf numFmtId="0" fontId="12" fillId="0" borderId="2" xfId="0" applyNumberFormat="1" applyFont="1" applyFill="1" applyBorder="1" applyAlignment="1" applyProtection="1">
      <alignment vertical="center"/>
    </xf>
    <xf numFmtId="0" fontId="12" fillId="0" borderId="30" xfId="0" applyNumberFormat="1" applyFont="1" applyFill="1" applyBorder="1" applyAlignment="1" applyProtection="1">
      <alignment vertical="center"/>
    </xf>
    <xf numFmtId="0" fontId="12" fillId="0" borderId="31" xfId="0" applyNumberFormat="1" applyFont="1" applyFill="1" applyBorder="1" applyAlignment="1" applyProtection="1">
      <alignment vertical="center"/>
    </xf>
    <xf numFmtId="0" fontId="12" fillId="0" borderId="49" xfId="0" applyNumberFormat="1" applyFont="1" applyFill="1" applyBorder="1" applyAlignment="1" applyProtection="1">
      <alignment vertical="center"/>
    </xf>
    <xf numFmtId="0" fontId="12" fillId="0" borderId="7" xfId="0" applyNumberFormat="1" applyFont="1" applyFill="1" applyBorder="1" applyAlignment="1" applyProtection="1">
      <alignment vertical="center"/>
    </xf>
    <xf numFmtId="0" fontId="12" fillId="0" borderId="24" xfId="0" applyNumberFormat="1" applyFont="1" applyFill="1" applyBorder="1" applyAlignment="1" applyProtection="1">
      <alignment vertical="center"/>
    </xf>
    <xf numFmtId="0" fontId="12" fillId="0" borderId="25" xfId="0" applyNumberFormat="1" applyFont="1" applyFill="1" applyBorder="1" applyAlignment="1" applyProtection="1">
      <alignment vertical="center"/>
    </xf>
    <xf numFmtId="0" fontId="5" fillId="0" borderId="3" xfId="0" applyNumberFormat="1" applyFont="1" applyFill="1" applyBorder="1" applyAlignment="1" applyProtection="1">
      <alignment vertical="center"/>
    </xf>
    <xf numFmtId="0" fontId="5" fillId="0" borderId="4" xfId="0" applyNumberFormat="1" applyFont="1" applyFill="1" applyBorder="1" applyAlignment="1" applyProtection="1">
      <alignment vertical="center"/>
    </xf>
    <xf numFmtId="0" fontId="4" fillId="0" borderId="221" xfId="0" applyNumberFormat="1" applyFont="1" applyBorder="1" applyAlignment="1">
      <alignment vertical="center" wrapText="1"/>
    </xf>
    <xf numFmtId="0" fontId="4" fillId="0" borderId="0" xfId="0" applyNumberFormat="1" applyFont="1" applyBorder="1" applyAlignment="1">
      <alignment vertical="center" wrapText="1"/>
    </xf>
    <xf numFmtId="0" fontId="12" fillId="0" borderId="5" xfId="0" applyNumberFormat="1" applyFont="1" applyFill="1" applyBorder="1" applyAlignment="1" applyProtection="1">
      <alignment horizontal="center" vertical="center" textRotation="255"/>
    </xf>
    <xf numFmtId="0" fontId="12" fillId="0" borderId="6" xfId="0" applyNumberFormat="1" applyFont="1" applyFill="1" applyBorder="1" applyAlignment="1" applyProtection="1">
      <alignment horizontal="center" vertical="center" textRotation="255"/>
    </xf>
    <xf numFmtId="0" fontId="12" fillId="0" borderId="3" xfId="0" applyNumberFormat="1" applyFont="1" applyFill="1" applyBorder="1" applyAlignment="1" applyProtection="1">
      <alignment horizontal="left" vertical="center"/>
    </xf>
    <xf numFmtId="0" fontId="12" fillId="0" borderId="4" xfId="0" applyNumberFormat="1" applyFont="1" applyFill="1" applyBorder="1" applyAlignment="1" applyProtection="1">
      <alignment horizontal="left" vertical="center"/>
    </xf>
    <xf numFmtId="0" fontId="12" fillId="0" borderId="0" xfId="0" applyNumberFormat="1" applyFont="1" applyFill="1" applyBorder="1" applyAlignment="1" applyProtection="1">
      <alignment horizontal="left" vertical="center"/>
    </xf>
    <xf numFmtId="0" fontId="12" fillId="0" borderId="6"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left" vertical="center" wrapText="1"/>
    </xf>
    <xf numFmtId="0" fontId="12" fillId="0" borderId="0" xfId="0" quotePrefix="1" applyNumberFormat="1" applyFont="1" applyFill="1" applyBorder="1" applyAlignment="1" applyProtection="1">
      <alignment horizontal="left" vertical="center"/>
    </xf>
    <xf numFmtId="0" fontId="140" fillId="0" borderId="5" xfId="0" applyNumberFormat="1" applyFont="1" applyBorder="1" applyAlignment="1" applyProtection="1">
      <alignment horizontal="center" vertical="center"/>
      <protection locked="0"/>
    </xf>
    <xf numFmtId="0" fontId="12" fillId="0" borderId="0" xfId="0" applyNumberFormat="1" applyFont="1" applyFill="1" applyBorder="1" applyAlignment="1" applyProtection="1">
      <alignment vertical="center"/>
      <protection locked="0"/>
    </xf>
    <xf numFmtId="0" fontId="5" fillId="0" borderId="0" xfId="0" applyNumberFormat="1" applyFont="1" applyFill="1" applyBorder="1" applyAlignment="1" applyProtection="1">
      <alignment horizontal="center" vertical="center"/>
      <protection locked="0"/>
    </xf>
    <xf numFmtId="0" fontId="5" fillId="0" borderId="6" xfId="0" applyNumberFormat="1" applyFont="1" applyFill="1" applyBorder="1" applyAlignment="1" applyProtection="1">
      <alignment horizontal="center" vertical="center"/>
      <protection locked="0"/>
    </xf>
    <xf numFmtId="0" fontId="140" fillId="0" borderId="0" xfId="0" applyNumberFormat="1" applyFont="1" applyAlignment="1" applyProtection="1">
      <alignment horizontal="center" vertical="center"/>
      <protection locked="0"/>
    </xf>
    <xf numFmtId="0" fontId="12" fillId="0" borderId="1" xfId="0" applyNumberFormat="1" applyFont="1" applyFill="1" applyBorder="1" applyAlignment="1" applyProtection="1">
      <alignment vertical="center"/>
      <protection locked="0"/>
    </xf>
    <xf numFmtId="0" fontId="5" fillId="0" borderId="1" xfId="0" applyNumberFormat="1" applyFont="1" applyFill="1" applyBorder="1" applyAlignment="1" applyProtection="1">
      <alignment horizontal="center" vertical="center"/>
      <protection locked="0"/>
    </xf>
    <xf numFmtId="0" fontId="5" fillId="0" borderId="7" xfId="0" applyNumberFormat="1" applyFont="1" applyFill="1" applyBorder="1" applyAlignment="1" applyProtection="1">
      <alignment horizontal="center" vertical="center"/>
      <protection locked="0"/>
    </xf>
    <xf numFmtId="0" fontId="5" fillId="0" borderId="31" xfId="0" applyNumberFormat="1" applyFont="1" applyFill="1" applyBorder="1" applyAlignment="1" applyProtection="1">
      <alignment vertical="center"/>
    </xf>
    <xf numFmtId="0" fontId="5" fillId="0" borderId="49" xfId="0" applyNumberFormat="1" applyFont="1" applyFill="1" applyBorder="1" applyAlignment="1" applyProtection="1">
      <alignment vertical="center"/>
    </xf>
    <xf numFmtId="0" fontId="5" fillId="0" borderId="25" xfId="0" applyNumberFormat="1" applyFont="1" applyFill="1" applyBorder="1" applyAlignment="1" applyProtection="1">
      <alignment vertical="center"/>
    </xf>
    <xf numFmtId="0" fontId="5" fillId="0" borderId="26" xfId="0" applyNumberFormat="1" applyFont="1" applyFill="1" applyBorder="1" applyAlignment="1" applyProtection="1">
      <alignment vertical="center"/>
    </xf>
    <xf numFmtId="0" fontId="5" fillId="0" borderId="2" xfId="0" applyNumberFormat="1" applyFont="1" applyFill="1" applyBorder="1" applyAlignment="1" applyProtection="1">
      <alignment vertical="center"/>
    </xf>
    <xf numFmtId="0" fontId="12" fillId="0" borderId="3" xfId="0" quotePrefix="1" applyNumberFormat="1" applyFont="1" applyFill="1" applyBorder="1" applyAlignment="1" applyProtection="1">
      <alignment vertical="center"/>
    </xf>
    <xf numFmtId="0" fontId="5" fillId="0" borderId="30" xfId="0" quotePrefix="1" applyNumberFormat="1" applyFont="1" applyFill="1" applyBorder="1" applyAlignment="1" applyProtection="1">
      <alignment vertical="center"/>
    </xf>
    <xf numFmtId="0" fontId="5" fillId="0" borderId="31" xfId="0" applyNumberFormat="1" applyFont="1" applyFill="1" applyBorder="1" applyAlignment="1" applyProtection="1">
      <alignment horizontal="left" vertical="center"/>
    </xf>
    <xf numFmtId="0" fontId="5" fillId="0" borderId="49" xfId="0" applyNumberFormat="1" applyFont="1" applyFill="1" applyBorder="1" applyAlignment="1" applyProtection="1">
      <alignment horizontal="left" vertical="center"/>
    </xf>
    <xf numFmtId="0" fontId="12" fillId="0" borderId="1" xfId="0" quotePrefix="1" applyNumberFormat="1" applyFont="1" applyFill="1" applyBorder="1" applyAlignment="1" applyProtection="1">
      <alignment vertical="center"/>
    </xf>
    <xf numFmtId="0" fontId="5" fillId="0" borderId="24" xfId="0" quotePrefix="1" applyNumberFormat="1" applyFont="1" applyFill="1" applyBorder="1" applyAlignment="1" applyProtection="1">
      <alignment vertical="center"/>
    </xf>
    <xf numFmtId="0" fontId="0" fillId="0" borderId="227" xfId="0" applyNumberFormat="1" applyBorder="1">
      <alignment vertical="center"/>
    </xf>
    <xf numFmtId="0" fontId="5" fillId="0" borderId="25" xfId="0" quotePrefix="1" applyNumberFormat="1" applyFont="1" applyFill="1" applyBorder="1" applyAlignment="1" applyProtection="1">
      <alignment vertical="center"/>
    </xf>
    <xf numFmtId="0" fontId="5" fillId="0" borderId="26" xfId="0" quotePrefix="1" applyNumberFormat="1" applyFont="1" applyFill="1" applyBorder="1" applyAlignment="1" applyProtection="1">
      <alignment vertical="center"/>
    </xf>
    <xf numFmtId="0" fontId="12" fillId="0" borderId="30" xfId="0" applyNumberFormat="1" applyFont="1" applyFill="1" applyBorder="1" applyAlignment="1" applyProtection="1">
      <alignment horizontal="centerContinuous" vertical="center"/>
    </xf>
    <xf numFmtId="0" fontId="12" fillId="0" borderId="31" xfId="0" applyNumberFormat="1" applyFont="1" applyFill="1" applyBorder="1" applyAlignment="1" applyProtection="1">
      <alignment horizontal="centerContinuous" vertical="center"/>
    </xf>
    <xf numFmtId="0" fontId="12" fillId="0" borderId="49" xfId="0" applyNumberFormat="1" applyFont="1" applyFill="1" applyBorder="1" applyAlignment="1" applyProtection="1">
      <alignment horizontal="centerContinuous" vertical="center"/>
    </xf>
    <xf numFmtId="0" fontId="12" fillId="0" borderId="24" xfId="0" applyNumberFormat="1" applyFont="1" applyFill="1" applyBorder="1" applyAlignment="1" applyProtection="1">
      <alignment horizontal="centerContinuous" vertical="center"/>
    </xf>
    <xf numFmtId="0" fontId="12" fillId="0" borderId="25" xfId="0" applyNumberFormat="1" applyFont="1" applyFill="1" applyBorder="1" applyAlignment="1" applyProtection="1">
      <alignment horizontal="centerContinuous" vertical="center"/>
    </xf>
    <xf numFmtId="0" fontId="12" fillId="0" borderId="26" xfId="0" applyNumberFormat="1" applyFont="1" applyFill="1" applyBorder="1" applyAlignment="1" applyProtection="1">
      <alignment horizontal="centerContinuous" vertical="center"/>
    </xf>
    <xf numFmtId="0" fontId="12" fillId="0" borderId="0" xfId="0" applyNumberFormat="1" applyFont="1" applyFill="1" applyBorder="1" applyAlignment="1" applyProtection="1">
      <alignment horizontal="center" vertical="center" textRotation="255"/>
    </xf>
    <xf numFmtId="0" fontId="5" fillId="0" borderId="0" xfId="0" quotePrefix="1" applyNumberFormat="1" applyFont="1" applyFill="1" applyBorder="1" applyAlignment="1" applyProtection="1">
      <alignment horizontal="center" vertical="center"/>
    </xf>
    <xf numFmtId="0" fontId="12" fillId="0" borderId="17" xfId="0" applyNumberFormat="1" applyFont="1" applyFill="1" applyBorder="1" applyAlignment="1" applyProtection="1">
      <alignment vertical="center"/>
    </xf>
    <xf numFmtId="0" fontId="12" fillId="0" borderId="18" xfId="0" applyNumberFormat="1" applyFont="1" applyFill="1" applyBorder="1" applyAlignment="1" applyProtection="1">
      <alignment vertical="center"/>
    </xf>
    <xf numFmtId="0" fontId="12" fillId="0" borderId="19" xfId="0" applyNumberFormat="1" applyFont="1" applyFill="1" applyBorder="1" applyAlignment="1" applyProtection="1">
      <alignment vertical="center"/>
    </xf>
    <xf numFmtId="0" fontId="0" fillId="0" borderId="0" xfId="0" applyNumberFormat="1" applyAlignment="1">
      <alignment horizontal="center" vertical="center" wrapText="1"/>
    </xf>
    <xf numFmtId="0" fontId="0" fillId="0" borderId="0" xfId="0" applyNumberFormat="1" applyBorder="1">
      <alignment vertical="center"/>
    </xf>
    <xf numFmtId="0" fontId="5" fillId="0" borderId="9" xfId="4" applyNumberFormat="1" applyFont="1" applyFill="1" applyBorder="1" applyAlignment="1" applyProtection="1">
      <alignment vertical="center" shrinkToFit="1"/>
    </xf>
    <xf numFmtId="0" fontId="5" fillId="0" borderId="10" xfId="4" applyNumberFormat="1" applyFont="1" applyFill="1" applyBorder="1" applyAlignment="1" applyProtection="1">
      <alignment vertical="center" shrinkToFit="1"/>
    </xf>
    <xf numFmtId="0" fontId="5" fillId="0" borderId="9" xfId="4" applyNumberFormat="1" applyFont="1" applyFill="1" applyBorder="1" applyAlignment="1" applyProtection="1">
      <alignment vertical="center"/>
    </xf>
    <xf numFmtId="0" fontId="5" fillId="0" borderId="10" xfId="4" applyNumberFormat="1" applyFont="1" applyFill="1" applyBorder="1" applyAlignment="1" applyProtection="1">
      <alignment vertical="center"/>
    </xf>
    <xf numFmtId="0" fontId="32" fillId="0" borderId="0" xfId="5" applyNumberFormat="1" applyFont="1" applyBorder="1" applyAlignment="1" applyProtection="1">
      <alignment vertical="center"/>
    </xf>
    <xf numFmtId="0" fontId="12" fillId="0" borderId="26" xfId="0" applyNumberFormat="1" applyFont="1" applyFill="1" applyBorder="1" applyAlignment="1" applyProtection="1">
      <alignment vertical="center"/>
    </xf>
    <xf numFmtId="0" fontId="12" fillId="0" borderId="5" xfId="0" applyNumberFormat="1" applyFont="1" applyFill="1" applyBorder="1" applyAlignment="1" applyProtection="1">
      <alignment vertical="center"/>
      <protection locked="0"/>
    </xf>
    <xf numFmtId="0" fontId="5" fillId="0" borderId="0" xfId="0" applyNumberFormat="1" applyFont="1" applyFill="1" applyBorder="1" applyAlignment="1" applyProtection="1">
      <alignment horizontal="center" vertical="center" wrapText="1"/>
      <protection locked="0"/>
    </xf>
    <xf numFmtId="0" fontId="12" fillId="0" borderId="8" xfId="0" applyNumberFormat="1" applyFont="1" applyFill="1" applyBorder="1" applyAlignment="1" applyProtection="1">
      <alignment vertical="center"/>
      <protection locked="0"/>
    </xf>
    <xf numFmtId="0" fontId="5" fillId="0" borderId="1" xfId="0" applyNumberFormat="1" applyFont="1" applyFill="1" applyBorder="1" applyAlignment="1" applyProtection="1">
      <alignment horizontal="center" vertical="center" wrapText="1"/>
      <protection locked="0"/>
    </xf>
    <xf numFmtId="0" fontId="5" fillId="0" borderId="13" xfId="0" applyNumberFormat="1" applyFont="1" applyFill="1" applyBorder="1" applyAlignment="1" applyProtection="1">
      <alignment vertical="center"/>
    </xf>
    <xf numFmtId="0" fontId="12" fillId="0" borderId="10" xfId="0" applyNumberFormat="1" applyFont="1" applyFill="1" applyBorder="1" applyAlignment="1" applyProtection="1">
      <alignment horizontal="centerContinuous" vertical="center"/>
    </xf>
    <xf numFmtId="0" fontId="5" fillId="0" borderId="30" xfId="0" applyNumberFormat="1" applyFont="1" applyFill="1" applyBorder="1" applyAlignment="1" applyProtection="1">
      <alignment vertical="center"/>
    </xf>
    <xf numFmtId="0" fontId="5" fillId="0" borderId="8" xfId="0" applyNumberFormat="1" applyFont="1" applyFill="1" applyBorder="1" applyAlignment="1" applyProtection="1">
      <alignment vertical="center"/>
    </xf>
    <xf numFmtId="0" fontId="5" fillId="0" borderId="7" xfId="0" applyNumberFormat="1" applyFont="1" applyFill="1" applyBorder="1" applyAlignment="1" applyProtection="1">
      <alignment vertical="center"/>
    </xf>
    <xf numFmtId="0" fontId="5" fillId="0" borderId="24" xfId="0" applyNumberFormat="1" applyFont="1" applyFill="1" applyBorder="1" applyAlignment="1" applyProtection="1">
      <alignment vertical="center"/>
    </xf>
    <xf numFmtId="0" fontId="5" fillId="7" borderId="31" xfId="0" applyNumberFormat="1" applyFont="1" applyFill="1" applyBorder="1" applyAlignment="1" applyProtection="1">
      <alignment vertical="center"/>
    </xf>
    <xf numFmtId="0" fontId="5" fillId="7" borderId="49" xfId="0" applyNumberFormat="1" applyFont="1" applyFill="1" applyBorder="1" applyAlignment="1" applyProtection="1">
      <alignment vertical="center"/>
    </xf>
    <xf numFmtId="0" fontId="5" fillId="0" borderId="30" xfId="0" applyNumberFormat="1" applyFont="1" applyFill="1" applyBorder="1" applyAlignment="1" applyProtection="1">
      <alignment horizontal="centerContinuous" vertical="center"/>
    </xf>
    <xf numFmtId="0" fontId="5" fillId="0" borderId="31" xfId="0" applyNumberFormat="1" applyFont="1" applyFill="1" applyBorder="1" applyAlignment="1" applyProtection="1">
      <alignment horizontal="centerContinuous" vertical="center"/>
    </xf>
    <xf numFmtId="0" fontId="5" fillId="0" borderId="24" xfId="0" applyNumberFormat="1" applyFont="1" applyFill="1" applyBorder="1" applyAlignment="1" applyProtection="1">
      <alignment horizontal="centerContinuous" vertical="center"/>
    </xf>
    <xf numFmtId="0" fontId="5" fillId="0" borderId="25" xfId="0" applyNumberFormat="1" applyFont="1" applyFill="1" applyBorder="1" applyAlignment="1" applyProtection="1">
      <alignment horizontal="centerContinuous" vertical="center"/>
    </xf>
    <xf numFmtId="0" fontId="5" fillId="0" borderId="0" xfId="0" applyNumberFormat="1" applyFont="1" applyFill="1" applyAlignment="1" applyProtection="1">
      <alignment vertical="center"/>
    </xf>
    <xf numFmtId="0" fontId="5" fillId="7" borderId="13" xfId="0" applyNumberFormat="1" applyFont="1" applyFill="1" applyBorder="1" applyAlignment="1" applyProtection="1">
      <alignment vertical="center"/>
    </xf>
    <xf numFmtId="0" fontId="22" fillId="0" borderId="0" xfId="2" applyNumberFormat="1" applyFont="1" applyAlignment="1">
      <alignment vertical="center"/>
    </xf>
    <xf numFmtId="0" fontId="20" fillId="0" borderId="0" xfId="2" applyNumberFormat="1" applyFont="1" applyAlignment="1">
      <alignment horizontal="right" vertical="center"/>
    </xf>
    <xf numFmtId="0" fontId="49" fillId="0" borderId="0" xfId="2" applyNumberFormat="1" applyFont="1" applyAlignment="1">
      <alignment vertical="center"/>
    </xf>
    <xf numFmtId="0" fontId="23" fillId="0" borderId="0" xfId="2" applyNumberFormat="1" applyFont="1" applyAlignment="1">
      <alignment vertical="center"/>
    </xf>
    <xf numFmtId="0" fontId="1" fillId="0" borderId="0" xfId="2" applyNumberFormat="1"/>
    <xf numFmtId="0" fontId="5" fillId="0" borderId="18" xfId="0" applyNumberFormat="1" applyFont="1" applyFill="1" applyBorder="1" applyAlignment="1" applyProtection="1">
      <alignment vertical="center"/>
    </xf>
    <xf numFmtId="0" fontId="5" fillId="0" borderId="12" xfId="0" applyNumberFormat="1" applyFont="1" applyFill="1" applyBorder="1" applyAlignment="1" applyProtection="1">
      <alignment vertical="center"/>
    </xf>
    <xf numFmtId="0" fontId="5" fillId="0" borderId="14" xfId="0" applyNumberFormat="1" applyFont="1" applyFill="1" applyBorder="1" applyAlignment="1" applyProtection="1">
      <alignment vertical="center"/>
    </xf>
    <xf numFmtId="0" fontId="0" fillId="0" borderId="0" xfId="2" applyNumberFormat="1" applyFont="1"/>
    <xf numFmtId="0" fontId="1" fillId="0" borderId="0" xfId="2" applyNumberFormat="1" applyFill="1"/>
    <xf numFmtId="0" fontId="5" fillId="0" borderId="6" xfId="0" applyNumberFormat="1" applyFont="1" applyFill="1" applyBorder="1" applyAlignment="1" applyProtection="1">
      <alignment vertical="center"/>
    </xf>
    <xf numFmtId="0" fontId="5" fillId="0" borderId="0" xfId="0" applyNumberFormat="1" applyFont="1" applyFill="1" applyBorder="1" applyAlignment="1" applyProtection="1">
      <alignment horizontal="left" vertical="center"/>
    </xf>
    <xf numFmtId="0" fontId="5" fillId="0" borderId="17" xfId="0" applyNumberFormat="1" applyFont="1" applyFill="1" applyBorder="1" applyAlignment="1" applyProtection="1">
      <alignment vertical="center"/>
    </xf>
    <xf numFmtId="0" fontId="5" fillId="0" borderId="19" xfId="0" applyNumberFormat="1" applyFont="1" applyFill="1" applyBorder="1" applyAlignment="1" applyProtection="1">
      <alignment vertical="center"/>
    </xf>
    <xf numFmtId="0" fontId="5" fillId="0" borderId="10" xfId="0" applyNumberFormat="1"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xf>
    <xf numFmtId="0" fontId="12" fillId="0" borderId="10" xfId="0" applyNumberFormat="1" applyFont="1" applyFill="1" applyBorder="1" applyAlignment="1" applyProtection="1">
      <alignment horizontal="center" vertical="center"/>
    </xf>
    <xf numFmtId="0" fontId="12" fillId="8" borderId="10" xfId="0" applyNumberFormat="1" applyFont="1" applyFill="1" applyBorder="1" applyAlignment="1" applyProtection="1">
      <alignment horizontal="center" vertical="center"/>
    </xf>
    <xf numFmtId="0" fontId="12" fillId="8" borderId="11" xfId="0" applyNumberFormat="1" applyFont="1" applyFill="1" applyBorder="1" applyAlignment="1" applyProtection="1">
      <alignment horizontal="center" vertical="center"/>
    </xf>
    <xf numFmtId="0" fontId="5" fillId="8" borderId="10" xfId="0" applyNumberFormat="1" applyFont="1" applyFill="1" applyBorder="1" applyAlignment="1" applyProtection="1">
      <alignment horizontal="center" vertical="center"/>
    </xf>
    <xf numFmtId="0" fontId="5" fillId="8" borderId="11"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5" fillId="7" borderId="10" xfId="0" applyNumberFormat="1" applyFont="1" applyFill="1" applyBorder="1" applyAlignment="1" applyProtection="1">
      <alignment horizontal="center" vertical="center"/>
    </xf>
    <xf numFmtId="0" fontId="5" fillId="7" borderId="11" xfId="0" applyNumberFormat="1" applyFont="1" applyFill="1" applyBorder="1" applyAlignment="1" applyProtection="1">
      <alignment horizontal="center" vertical="center"/>
    </xf>
    <xf numFmtId="176" fontId="1" fillId="0" borderId="0" xfId="2" applyNumberFormat="1"/>
    <xf numFmtId="0" fontId="141" fillId="0" borderId="0" xfId="0" applyFont="1">
      <alignment vertical="center"/>
    </xf>
    <xf numFmtId="0" fontId="33" fillId="0" borderId="0" xfId="0" applyFont="1">
      <alignment vertical="center"/>
    </xf>
    <xf numFmtId="0" fontId="83" fillId="0" borderId="0" xfId="5" applyFont="1" applyAlignment="1" applyProtection="1">
      <alignment horizontal="left" vertical="center"/>
    </xf>
    <xf numFmtId="0" fontId="18" fillId="4" borderId="54" xfId="0" applyFont="1" applyFill="1" applyBorder="1">
      <alignment vertical="center"/>
    </xf>
    <xf numFmtId="0" fontId="18" fillId="4" borderId="55" xfId="0" applyFont="1" applyFill="1" applyBorder="1">
      <alignment vertical="center"/>
    </xf>
    <xf numFmtId="0" fontId="18" fillId="4" borderId="56" xfId="0" applyFont="1" applyFill="1" applyBorder="1">
      <alignment vertical="center"/>
    </xf>
    <xf numFmtId="0" fontId="16" fillId="0" borderId="37" xfId="0" applyFont="1" applyBorder="1" applyAlignment="1" applyProtection="1">
      <alignment horizontal="center" vertical="center"/>
      <protection locked="0"/>
    </xf>
    <xf numFmtId="0" fontId="18" fillId="9" borderId="54" xfId="0" applyFont="1" applyFill="1" applyBorder="1">
      <alignment vertical="center"/>
    </xf>
    <xf numFmtId="0" fontId="18" fillId="9" borderId="55" xfId="0" applyFont="1" applyFill="1" applyBorder="1">
      <alignment vertical="center"/>
    </xf>
    <xf numFmtId="0" fontId="18" fillId="9" borderId="56" xfId="0" applyFont="1" applyFill="1" applyBorder="1">
      <alignment vertical="center"/>
    </xf>
    <xf numFmtId="0" fontId="83" fillId="0" borderId="0" xfId="5" applyFont="1" applyAlignment="1" applyProtection="1">
      <alignment horizontal="center" vertical="center"/>
    </xf>
    <xf numFmtId="14" fontId="73" fillId="2" borderId="0" xfId="0" applyNumberFormat="1" applyFont="1" applyFill="1" applyAlignment="1">
      <alignment horizontal="center" vertical="center"/>
    </xf>
    <xf numFmtId="0" fontId="73" fillId="2" borderId="0" xfId="0" applyFont="1" applyFill="1" applyAlignment="1">
      <alignment horizontal="center" vertical="center"/>
    </xf>
    <xf numFmtId="0" fontId="26" fillId="0" borderId="0" xfId="5" applyFont="1" applyAlignment="1">
      <alignment horizontal="left" vertical="center"/>
    </xf>
    <xf numFmtId="0" fontId="52" fillId="0" borderId="0" xfId="0" applyFont="1" applyAlignment="1">
      <alignment horizontal="center" vertical="center" wrapText="1"/>
    </xf>
    <xf numFmtId="0" fontId="26" fillId="0" borderId="0" xfId="5" applyFont="1" applyAlignment="1" applyProtection="1">
      <alignment vertical="top"/>
    </xf>
    <xf numFmtId="0" fontId="52" fillId="0" borderId="35" xfId="0" applyFont="1" applyBorder="1" applyAlignment="1">
      <alignment horizontal="center" vertical="center" wrapText="1"/>
    </xf>
    <xf numFmtId="0" fontId="62" fillId="0" borderId="103" xfId="0" applyFont="1" applyFill="1" applyBorder="1" applyAlignment="1">
      <alignment vertical="center" wrapText="1"/>
    </xf>
    <xf numFmtId="0" fontId="62" fillId="0" borderId="104" xfId="0" applyFont="1" applyFill="1" applyBorder="1" applyAlignment="1">
      <alignment vertical="center" wrapText="1"/>
    </xf>
    <xf numFmtId="0" fontId="25" fillId="0" borderId="54" xfId="5" applyFont="1" applyBorder="1" applyAlignment="1" applyProtection="1">
      <alignment horizontal="left" vertical="center"/>
    </xf>
    <xf numFmtId="0" fontId="25" fillId="0" borderId="55" xfId="5" applyFont="1" applyBorder="1" applyAlignment="1" applyProtection="1">
      <alignment horizontal="left" vertical="center"/>
    </xf>
    <xf numFmtId="0" fontId="25" fillId="0" borderId="46" xfId="5" applyFont="1" applyBorder="1" applyAlignment="1" applyProtection="1">
      <alignment horizontal="left" vertical="center"/>
    </xf>
    <xf numFmtId="0" fontId="25" fillId="0" borderId="40" xfId="5" applyFont="1" applyBorder="1" applyAlignment="1" applyProtection="1">
      <alignment horizontal="left" vertical="center"/>
    </xf>
    <xf numFmtId="0" fontId="25" fillId="0" borderId="46" xfId="5" applyFont="1" applyFill="1" applyBorder="1" applyAlignment="1" applyProtection="1">
      <alignment horizontal="left" vertical="center"/>
    </xf>
    <xf numFmtId="0" fontId="25" fillId="0" borderId="40" xfId="5" applyFont="1" applyFill="1" applyBorder="1" applyAlignment="1" applyProtection="1">
      <alignment horizontal="left" vertical="center"/>
    </xf>
    <xf numFmtId="0" fontId="16" fillId="0" borderId="229" xfId="0" applyFont="1" applyBorder="1" applyAlignment="1">
      <alignment horizontal="left" vertical="top" wrapText="1"/>
    </xf>
    <xf numFmtId="0" fontId="16" fillId="0" borderId="56" xfId="0" applyFont="1" applyBorder="1" applyAlignment="1">
      <alignment horizontal="left" vertical="top" wrapText="1"/>
    </xf>
    <xf numFmtId="0" fontId="16" fillId="0" borderId="229" xfId="0" applyFont="1" applyBorder="1" applyAlignment="1">
      <alignment horizontal="left" vertical="center" wrapText="1"/>
    </xf>
    <xf numFmtId="0" fontId="16" fillId="0" borderId="56" xfId="0" applyFont="1" applyBorder="1" applyAlignment="1">
      <alignment horizontal="left" vertical="center" wrapText="1"/>
    </xf>
    <xf numFmtId="0" fontId="50" fillId="0" borderId="0" xfId="0" applyFont="1" applyAlignment="1">
      <alignment horizontal="left" vertical="top" wrapText="1" readingOrder="1"/>
    </xf>
    <xf numFmtId="0" fontId="22" fillId="0" borderId="0" xfId="0" applyFont="1" applyBorder="1" applyAlignment="1">
      <alignment horizontal="center" vertical="center"/>
    </xf>
    <xf numFmtId="0" fontId="12" fillId="0" borderId="0" xfId="0" applyFont="1" applyFill="1" applyAlignment="1" applyProtection="1">
      <alignment horizontal="right" vertical="center"/>
    </xf>
    <xf numFmtId="0" fontId="117" fillId="0" borderId="0" xfId="0" applyFont="1" applyFill="1" applyAlignment="1" applyProtection="1">
      <alignment horizontal="center" vertical="center"/>
    </xf>
    <xf numFmtId="0" fontId="118" fillId="0" borderId="0" xfId="0" applyFont="1" applyFill="1" applyAlignment="1" applyProtection="1">
      <alignment horizontal="distributed" vertical="center"/>
    </xf>
    <xf numFmtId="0" fontId="32" fillId="0" borderId="0" xfId="5" applyFont="1" applyAlignment="1">
      <alignment horizontal="center" vertical="center"/>
    </xf>
    <xf numFmtId="0" fontId="32" fillId="0" borderId="0" xfId="5" applyFont="1" applyBorder="1" applyAlignment="1" applyProtection="1">
      <alignment horizontal="left" vertical="center"/>
    </xf>
    <xf numFmtId="0" fontId="3" fillId="0" borderId="162" xfId="0" applyFont="1" applyFill="1" applyBorder="1" applyAlignment="1" applyProtection="1">
      <alignment horizontal="center" vertical="center" shrinkToFit="1"/>
    </xf>
    <xf numFmtId="0" fontId="119" fillId="0" borderId="0" xfId="0" applyFont="1" applyFill="1" applyAlignment="1" applyProtection="1">
      <alignment horizontal="center" vertical="center"/>
    </xf>
    <xf numFmtId="0" fontId="119" fillId="0" borderId="0" xfId="0" applyFont="1" applyFill="1" applyAlignment="1" applyProtection="1">
      <alignment horizontal="left" vertical="center" wrapText="1"/>
    </xf>
    <xf numFmtId="0" fontId="5" fillId="0" borderId="0" xfId="0" applyFont="1" applyFill="1" applyBorder="1" applyAlignment="1" applyProtection="1">
      <alignment horizontal="distributed" vertical="top"/>
    </xf>
    <xf numFmtId="0" fontId="5" fillId="0" borderId="162" xfId="0" applyFont="1" applyFill="1" applyBorder="1" applyAlignment="1" applyProtection="1">
      <alignment horizontal="distributed" vertical="top"/>
    </xf>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left" vertical="center" wrapText="1" indent="1"/>
    </xf>
    <xf numFmtId="0" fontId="5" fillId="0" borderId="162" xfId="0" applyFont="1" applyFill="1" applyBorder="1" applyAlignment="1" applyProtection="1">
      <alignment horizontal="left" vertical="center" wrapText="1" indent="1"/>
    </xf>
    <xf numFmtId="0" fontId="5" fillId="0" borderId="0" xfId="0" applyFont="1" applyFill="1" applyAlignment="1" applyProtection="1">
      <alignment horizontal="distributed" vertical="top"/>
    </xf>
    <xf numFmtId="0" fontId="3" fillId="0" borderId="0" xfId="0" applyFont="1" applyFill="1" applyBorder="1" applyAlignment="1" applyProtection="1">
      <alignment horizontal="left" vertical="center" indent="1" shrinkToFit="1"/>
    </xf>
    <xf numFmtId="0" fontId="3" fillId="0" borderId="162" xfId="0" applyFont="1" applyFill="1" applyBorder="1" applyAlignment="1" applyProtection="1">
      <alignment horizontal="left" vertical="center" indent="1" shrinkToFit="1"/>
    </xf>
    <xf numFmtId="0" fontId="5" fillId="0" borderId="163" xfId="0" applyFont="1" applyFill="1" applyBorder="1" applyAlignment="1" applyProtection="1">
      <alignment horizontal="distributed" vertical="center"/>
    </xf>
    <xf numFmtId="0" fontId="5" fillId="0" borderId="162" xfId="0" applyFont="1" applyFill="1" applyBorder="1" applyAlignment="1" applyProtection="1">
      <alignment horizontal="distributed" vertical="center"/>
    </xf>
    <xf numFmtId="0" fontId="5" fillId="0" borderId="163" xfId="0" applyNumberFormat="1" applyFont="1" applyFill="1" applyBorder="1" applyAlignment="1" applyProtection="1">
      <alignment horizontal="left" vertical="center" shrinkToFit="1"/>
    </xf>
    <xf numFmtId="0" fontId="5" fillId="0" borderId="61" xfId="0" applyFont="1" applyFill="1" applyBorder="1" applyAlignment="1" applyProtection="1">
      <alignment horizontal="left" vertical="center" wrapText="1"/>
    </xf>
    <xf numFmtId="0" fontId="5" fillId="0" borderId="62" xfId="0" applyFont="1" applyFill="1" applyBorder="1" applyAlignment="1" applyProtection="1">
      <alignment horizontal="left" vertical="center" wrapText="1"/>
    </xf>
    <xf numFmtId="0" fontId="5" fillId="0" borderId="187" xfId="0" applyFont="1" applyFill="1" applyBorder="1" applyAlignment="1" applyProtection="1">
      <alignment horizontal="left" vertical="center" wrapText="1"/>
    </xf>
    <xf numFmtId="0" fontId="5" fillId="0" borderId="63"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6" xfId="0" applyFont="1" applyFill="1" applyBorder="1" applyAlignment="1" applyProtection="1">
      <alignment horizontal="left" vertical="center" wrapText="1"/>
    </xf>
    <xf numFmtId="185" fontId="5" fillId="0" borderId="188" xfId="0" applyNumberFormat="1" applyFont="1" applyFill="1" applyBorder="1" applyAlignment="1" applyProtection="1">
      <alignment horizontal="center" vertical="center"/>
    </xf>
    <xf numFmtId="185" fontId="5" fillId="0" borderId="189" xfId="0" applyNumberFormat="1" applyFont="1" applyFill="1" applyBorder="1" applyAlignment="1" applyProtection="1">
      <alignment horizontal="center" vertical="center"/>
    </xf>
    <xf numFmtId="0" fontId="5" fillId="0" borderId="189" xfId="0" applyNumberFormat="1" applyFont="1" applyFill="1" applyBorder="1" applyAlignment="1" applyProtection="1">
      <alignment horizontal="left" vertical="center" shrinkToFit="1"/>
    </xf>
    <xf numFmtId="0" fontId="5" fillId="0" borderId="190" xfId="0" applyNumberFormat="1" applyFont="1" applyFill="1" applyBorder="1" applyAlignment="1" applyProtection="1">
      <alignment horizontal="left" vertical="center" shrinkToFit="1"/>
    </xf>
    <xf numFmtId="0" fontId="12" fillId="0" borderId="63"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200"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195" xfId="0" applyFont="1" applyFill="1" applyBorder="1" applyAlignment="1" applyProtection="1">
      <alignment horizontal="center" vertical="center" wrapText="1"/>
    </xf>
    <xf numFmtId="0" fontId="12" fillId="0" borderId="196" xfId="0" applyFont="1" applyFill="1" applyBorder="1" applyAlignment="1" applyProtection="1">
      <alignment horizontal="center" vertical="center"/>
    </xf>
    <xf numFmtId="0" fontId="12" fillId="0" borderId="197" xfId="0" applyFont="1" applyFill="1" applyBorder="1" applyAlignment="1" applyProtection="1">
      <alignment horizontal="center" vertical="center"/>
    </xf>
    <xf numFmtId="0" fontId="12" fillId="0" borderId="201" xfId="0" applyFont="1" applyFill="1" applyBorder="1" applyAlignment="1" applyProtection="1">
      <alignment horizontal="center" vertical="center"/>
    </xf>
    <xf numFmtId="0" fontId="12" fillId="0" borderId="7" xfId="0" applyFont="1" applyFill="1" applyBorder="1" applyAlignment="1" applyProtection="1">
      <alignment horizontal="center" vertical="center"/>
    </xf>
    <xf numFmtId="0" fontId="5" fillId="0" borderId="198" xfId="0" applyFont="1" applyFill="1" applyBorder="1" applyAlignment="1" applyProtection="1">
      <alignment horizontal="center" vertical="center"/>
    </xf>
    <xf numFmtId="0" fontId="5" fillId="0" borderId="196" xfId="0" applyFont="1" applyFill="1" applyBorder="1" applyAlignment="1" applyProtection="1">
      <alignment horizontal="center" vertical="center"/>
    </xf>
    <xf numFmtId="0" fontId="5" fillId="0" borderId="199"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5" fillId="0" borderId="202" xfId="0" applyFont="1" applyFill="1" applyBorder="1" applyAlignment="1" applyProtection="1">
      <alignment horizontal="center" vertical="center"/>
    </xf>
    <xf numFmtId="0" fontId="5" fillId="0" borderId="34" xfId="0" applyNumberFormat="1" applyFont="1" applyFill="1" applyBorder="1" applyAlignment="1" applyProtection="1">
      <alignment horizontal="left" vertical="center" shrinkToFit="1"/>
    </xf>
    <xf numFmtId="0" fontId="5" fillId="0" borderId="191" xfId="0" applyNumberFormat="1" applyFont="1" applyFill="1" applyBorder="1" applyAlignment="1" applyProtection="1">
      <alignment horizontal="left" vertical="center" shrinkToFit="1"/>
    </xf>
    <xf numFmtId="0" fontId="5" fillId="0" borderId="192" xfId="0" applyNumberFormat="1" applyFont="1" applyFill="1" applyBorder="1" applyAlignment="1" applyProtection="1">
      <alignment horizontal="left" vertical="center" shrinkToFit="1"/>
    </xf>
    <xf numFmtId="0" fontId="5" fillId="0" borderId="193" xfId="0" applyNumberFormat="1" applyFont="1" applyFill="1" applyBorder="1" applyAlignment="1" applyProtection="1">
      <alignment horizontal="left" vertical="center" shrinkToFit="1"/>
    </xf>
    <xf numFmtId="0" fontId="5" fillId="0" borderId="194" xfId="0" applyNumberFormat="1" applyFont="1" applyFill="1" applyBorder="1" applyAlignment="1" applyProtection="1">
      <alignment horizontal="left" vertical="center" shrinkToFit="1"/>
    </xf>
    <xf numFmtId="0" fontId="5" fillId="0" borderId="203" xfId="0" applyFont="1" applyFill="1" applyBorder="1" applyAlignment="1" applyProtection="1">
      <alignment horizontal="left" vertical="center" wrapText="1"/>
    </xf>
    <xf numFmtId="0" fontId="5" fillId="0" borderId="3" xfId="0" applyFont="1" applyFill="1" applyBorder="1" applyAlignment="1" applyProtection="1">
      <alignment horizontal="left" vertical="center"/>
    </xf>
    <xf numFmtId="0" fontId="5" fillId="0" borderId="4" xfId="0"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5" fillId="0" borderId="6" xfId="0" applyFont="1" applyFill="1" applyBorder="1" applyAlignment="1" applyProtection="1">
      <alignment horizontal="left" vertical="center"/>
    </xf>
    <xf numFmtId="0" fontId="5" fillId="0" borderId="200" xfId="0" applyFont="1" applyFill="1" applyBorder="1" applyAlignment="1" applyProtection="1">
      <alignment horizontal="left" vertical="center"/>
    </xf>
    <xf numFmtId="0" fontId="5" fillId="0" borderId="1" xfId="0" applyFont="1" applyFill="1" applyBorder="1" applyAlignment="1" applyProtection="1">
      <alignment horizontal="left" vertical="center"/>
    </xf>
    <xf numFmtId="0" fontId="5" fillId="0" borderId="7" xfId="0" applyFont="1" applyFill="1" applyBorder="1" applyAlignment="1" applyProtection="1">
      <alignment horizontal="left" vertical="center"/>
    </xf>
    <xf numFmtId="185" fontId="5" fillId="0" borderId="30" xfId="0" applyNumberFormat="1" applyFont="1" applyFill="1" applyBorder="1" applyAlignment="1" applyProtection="1">
      <alignment horizontal="center" vertical="center"/>
    </xf>
    <xf numFmtId="185" fontId="5" fillId="0" borderId="31" xfId="0" applyNumberFormat="1" applyFont="1" applyFill="1" applyBorder="1" applyAlignment="1" applyProtection="1">
      <alignment horizontal="center" vertical="center"/>
    </xf>
    <xf numFmtId="0" fontId="5" fillId="0" borderId="31" xfId="0" applyNumberFormat="1" applyFont="1" applyFill="1" applyBorder="1" applyAlignment="1" applyProtection="1">
      <alignment horizontal="left" vertical="center" shrinkToFit="1"/>
    </xf>
    <xf numFmtId="0" fontId="5" fillId="0" borderId="204" xfId="0" applyNumberFormat="1" applyFont="1" applyFill="1" applyBorder="1" applyAlignment="1" applyProtection="1">
      <alignment horizontal="left" vertical="center" shrinkToFit="1"/>
    </xf>
    <xf numFmtId="0" fontId="5" fillId="0" borderId="203" xfId="0" applyFont="1" applyFill="1" applyBorder="1" applyAlignment="1" applyProtection="1">
      <alignment horizontal="left" vertical="center"/>
    </xf>
    <xf numFmtId="0" fontId="5" fillId="0" borderId="2" xfId="0" applyFont="1" applyFill="1" applyBorder="1" applyAlignment="1" applyProtection="1">
      <alignment horizontal="left" vertical="center" wrapText="1" shrinkToFit="1"/>
    </xf>
    <xf numFmtId="0" fontId="5" fillId="0" borderId="3" xfId="0" applyFont="1" applyFill="1" applyBorder="1" applyAlignment="1" applyProtection="1">
      <alignment horizontal="left" vertical="center" wrapText="1" shrinkToFit="1"/>
    </xf>
    <xf numFmtId="0" fontId="5" fillId="0" borderId="205" xfId="0" applyFont="1" applyFill="1" applyBorder="1" applyAlignment="1" applyProtection="1">
      <alignment horizontal="left" vertical="center" wrapText="1" shrinkToFit="1"/>
    </xf>
    <xf numFmtId="0" fontId="5" fillId="0" borderId="8" xfId="0" applyFont="1" applyFill="1" applyBorder="1" applyAlignment="1" applyProtection="1">
      <alignment horizontal="left" vertical="center" wrapText="1" shrinkToFit="1"/>
    </xf>
    <xf numFmtId="0" fontId="5" fillId="0" borderId="1" xfId="0" applyFont="1" applyFill="1" applyBorder="1" applyAlignment="1" applyProtection="1">
      <alignment horizontal="left" vertical="center" wrapText="1" shrinkToFit="1"/>
    </xf>
    <xf numFmtId="0" fontId="5" fillId="0" borderId="202" xfId="0" applyFont="1" applyFill="1" applyBorder="1" applyAlignment="1" applyProtection="1">
      <alignment horizontal="left" vertical="center" wrapText="1" shrinkToFit="1"/>
    </xf>
    <xf numFmtId="0" fontId="5" fillId="0" borderId="8" xfId="0" applyNumberFormat="1" applyFont="1" applyFill="1" applyBorder="1" applyAlignment="1" applyProtection="1">
      <alignment horizontal="left" vertical="center" shrinkToFit="1"/>
    </xf>
    <xf numFmtId="0" fontId="5" fillId="0" borderId="1" xfId="0" applyNumberFormat="1" applyFont="1" applyFill="1" applyBorder="1" applyAlignment="1" applyProtection="1">
      <alignment horizontal="left" vertical="center" shrinkToFit="1"/>
    </xf>
    <xf numFmtId="0" fontId="5" fillId="0" borderId="202" xfId="0" applyNumberFormat="1" applyFont="1" applyFill="1" applyBorder="1" applyAlignment="1" applyProtection="1">
      <alignment horizontal="left" vertical="center" shrinkToFit="1"/>
    </xf>
    <xf numFmtId="0" fontId="12" fillId="0" borderId="203" xfId="0" applyFont="1" applyFill="1" applyBorder="1" applyAlignment="1" applyProtection="1">
      <alignment horizontal="left" vertical="center" wrapText="1"/>
    </xf>
    <xf numFmtId="0" fontId="12" fillId="0" borderId="3" xfId="0" applyFont="1" applyFill="1" applyBorder="1" applyAlignment="1" applyProtection="1">
      <alignment horizontal="left" vertical="center"/>
    </xf>
    <xf numFmtId="0" fontId="12" fillId="0" borderId="4" xfId="0" applyFont="1" applyFill="1" applyBorder="1" applyAlignment="1" applyProtection="1">
      <alignment horizontal="left" vertical="center"/>
    </xf>
    <xf numFmtId="0" fontId="12" fillId="0" borderId="200" xfId="0" applyFont="1" applyFill="1" applyBorder="1" applyAlignment="1" applyProtection="1">
      <alignment horizontal="left" vertical="center"/>
    </xf>
    <xf numFmtId="0" fontId="12" fillId="0" borderId="1" xfId="0" applyFont="1" applyFill="1" applyBorder="1" applyAlignment="1" applyProtection="1">
      <alignment horizontal="left" vertical="center"/>
    </xf>
    <xf numFmtId="0" fontId="12" fillId="0" borderId="7" xfId="0" applyFont="1" applyFill="1" applyBorder="1" applyAlignment="1" applyProtection="1">
      <alignment horizontal="left" vertical="center"/>
    </xf>
    <xf numFmtId="0" fontId="5" fillId="0" borderId="2" xfId="0" applyFont="1" applyFill="1" applyBorder="1" applyAlignment="1" applyProtection="1">
      <alignment vertical="center" shrinkToFit="1"/>
    </xf>
    <xf numFmtId="0" fontId="5" fillId="0" borderId="3" xfId="0" applyFont="1" applyFill="1" applyBorder="1" applyAlignment="1" applyProtection="1">
      <alignment vertical="center" shrinkToFit="1"/>
    </xf>
    <xf numFmtId="0" fontId="5" fillId="0" borderId="205" xfId="0" applyFont="1" applyFill="1" applyBorder="1" applyAlignment="1" applyProtection="1">
      <alignment vertical="center" shrinkToFit="1"/>
    </xf>
    <xf numFmtId="0" fontId="5" fillId="0" borderId="8" xfId="0" applyFont="1" applyFill="1" applyBorder="1" applyAlignment="1" applyProtection="1">
      <alignment vertical="center" shrinkToFit="1"/>
    </xf>
    <xf numFmtId="0" fontId="5" fillId="0" borderId="1" xfId="0" applyFont="1" applyFill="1" applyBorder="1" applyAlignment="1" applyProtection="1">
      <alignment vertical="center" shrinkToFit="1"/>
    </xf>
    <xf numFmtId="0" fontId="5" fillId="0" borderId="202" xfId="0" applyFont="1" applyFill="1" applyBorder="1" applyAlignment="1" applyProtection="1">
      <alignment vertical="center" shrinkToFit="1"/>
    </xf>
    <xf numFmtId="0" fontId="12" fillId="0" borderId="203" xfId="0" applyFont="1" applyFill="1" applyBorder="1" applyAlignment="1" applyProtection="1">
      <alignment horizontal="left" vertical="center"/>
    </xf>
    <xf numFmtId="0" fontId="12" fillId="0" borderId="63"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6" xfId="0" applyFont="1" applyFill="1" applyBorder="1" applyAlignment="1" applyProtection="1">
      <alignment horizontal="left" vertical="center"/>
    </xf>
    <xf numFmtId="0" fontId="5" fillId="0" borderId="8" xfId="0" applyFont="1" applyFill="1" applyBorder="1" applyAlignment="1" applyProtection="1">
      <alignment horizontal="left" vertical="center" indent="1"/>
    </xf>
    <xf numFmtId="0" fontId="5" fillId="0" borderId="1" xfId="0" applyFont="1" applyFill="1" applyBorder="1" applyAlignment="1" applyProtection="1">
      <alignment horizontal="left" vertical="center" indent="1"/>
    </xf>
    <xf numFmtId="0" fontId="5" fillId="0" borderId="202" xfId="0" applyFont="1" applyFill="1" applyBorder="1" applyAlignment="1" applyProtection="1">
      <alignment horizontal="left" vertical="center" indent="1"/>
    </xf>
    <xf numFmtId="0" fontId="7" fillId="0" borderId="2" xfId="0" applyFont="1" applyFill="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206" xfId="0" applyFont="1" applyFill="1" applyBorder="1" applyAlignment="1" applyProtection="1">
      <alignment horizontal="center" vertical="center" wrapText="1"/>
    </xf>
    <xf numFmtId="0" fontId="7" fillId="0" borderId="207" xfId="0" applyFont="1" applyFill="1" applyBorder="1" applyAlignment="1" applyProtection="1">
      <alignment horizontal="center" vertical="center" wrapText="1"/>
    </xf>
    <xf numFmtId="0" fontId="7" fillId="0" borderId="205" xfId="0" applyFont="1" applyFill="1" applyBorder="1" applyAlignment="1" applyProtection="1">
      <alignment horizontal="center" vertical="center" wrapText="1"/>
    </xf>
    <xf numFmtId="0" fontId="7" fillId="0" borderId="208"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205" xfId="0" applyFont="1" applyFill="1" applyBorder="1" applyAlignment="1" applyProtection="1">
      <alignment horizontal="center" vertical="center"/>
    </xf>
    <xf numFmtId="0" fontId="5" fillId="0" borderId="206" xfId="0" applyFont="1" applyFill="1" applyBorder="1" applyAlignment="1" applyProtection="1">
      <alignment horizontal="center" vertical="center"/>
    </xf>
    <xf numFmtId="0" fontId="5" fillId="0" borderId="207" xfId="0" applyFont="1" applyFill="1" applyBorder="1" applyAlignment="1" applyProtection="1">
      <alignment horizontal="center" vertical="center"/>
    </xf>
    <xf numFmtId="0" fontId="5" fillId="0" borderId="208" xfId="0" applyFont="1" applyFill="1" applyBorder="1" applyAlignment="1" applyProtection="1">
      <alignment horizontal="center" vertical="center"/>
    </xf>
    <xf numFmtId="0" fontId="5" fillId="0" borderId="23" xfId="0" applyFont="1" applyFill="1" applyBorder="1" applyAlignment="1" applyProtection="1">
      <alignment horizontal="left" vertical="center" shrinkToFit="1"/>
    </xf>
    <xf numFmtId="0" fontId="5" fillId="0" borderId="28" xfId="0" applyFont="1" applyFill="1" applyBorder="1" applyAlignment="1" applyProtection="1">
      <alignment horizontal="left" vertical="center" shrinkToFit="1"/>
    </xf>
    <xf numFmtId="0" fontId="5" fillId="0" borderId="2" xfId="0" applyFont="1" applyFill="1" applyBorder="1" applyAlignment="1" applyProtection="1">
      <alignment horizontal="left" vertical="center"/>
    </xf>
    <xf numFmtId="0" fontId="5" fillId="0" borderId="205" xfId="0" applyFont="1" applyFill="1" applyBorder="1" applyAlignment="1" applyProtection="1">
      <alignment horizontal="left" vertical="center"/>
    </xf>
    <xf numFmtId="0" fontId="5" fillId="0" borderId="0" xfId="0" applyFont="1" applyFill="1" applyBorder="1" applyAlignment="1" applyProtection="1">
      <alignment horizontal="distributed" vertical="center"/>
    </xf>
    <xf numFmtId="187" fontId="5" fillId="0" borderId="0" xfId="0" applyNumberFormat="1" applyFont="1" applyFill="1" applyBorder="1" applyAlignment="1" applyProtection="1">
      <alignment horizontal="left" vertical="center" shrinkToFit="1"/>
    </xf>
    <xf numFmtId="187" fontId="5" fillId="0" borderId="64" xfId="0" applyNumberFormat="1" applyFont="1" applyFill="1" applyBorder="1" applyAlignment="1" applyProtection="1">
      <alignment horizontal="left" vertical="center" shrinkToFit="1"/>
    </xf>
    <xf numFmtId="0" fontId="5" fillId="0" borderId="0" xfId="0" applyFont="1" applyFill="1" applyBorder="1" applyAlignment="1" applyProtection="1">
      <alignment horizontal="left" vertical="center" wrapText="1" shrinkToFit="1"/>
    </xf>
    <xf numFmtId="0" fontId="5" fillId="0" borderId="64" xfId="0" applyFont="1" applyFill="1" applyBorder="1" applyAlignment="1" applyProtection="1">
      <alignment horizontal="left" vertical="center" wrapText="1" shrinkToFit="1"/>
    </xf>
    <xf numFmtId="0" fontId="5" fillId="0" borderId="0" xfId="0" applyFont="1" applyFill="1" applyBorder="1" applyAlignment="1" applyProtection="1">
      <alignment horizontal="left" vertical="center" shrinkToFit="1"/>
    </xf>
    <xf numFmtId="0" fontId="5" fillId="0" borderId="64" xfId="0" applyFont="1" applyFill="1" applyBorder="1" applyAlignment="1" applyProtection="1">
      <alignment horizontal="left" vertical="center" shrinkToFit="1"/>
    </xf>
    <xf numFmtId="0" fontId="5" fillId="0" borderId="1" xfId="0" applyFont="1" applyFill="1" applyBorder="1" applyAlignment="1" applyProtection="1">
      <alignment horizontal="distributed" vertical="center"/>
    </xf>
    <xf numFmtId="0" fontId="5" fillId="0" borderId="1" xfId="0" applyFont="1" applyFill="1" applyBorder="1" applyAlignment="1" applyProtection="1">
      <alignment horizontal="left" vertical="center" shrinkToFit="1"/>
    </xf>
    <xf numFmtId="0" fontId="5" fillId="0" borderId="202" xfId="0" applyFont="1" applyFill="1" applyBorder="1" applyAlignment="1" applyProtection="1">
      <alignment horizontal="left" vertical="center" shrinkToFit="1"/>
    </xf>
    <xf numFmtId="0" fontId="5" fillId="0" borderId="211" xfId="0" applyFont="1" applyFill="1" applyBorder="1" applyAlignment="1" applyProtection="1">
      <alignment horizontal="left" vertical="center"/>
    </xf>
    <xf numFmtId="0" fontId="5" fillId="0" borderId="212" xfId="0" applyFont="1" applyFill="1" applyBorder="1" applyAlignment="1" applyProtection="1">
      <alignment horizontal="left" vertical="center"/>
    </xf>
    <xf numFmtId="0" fontId="5" fillId="0" borderId="213" xfId="0" applyFont="1" applyFill="1" applyBorder="1" applyAlignment="1" applyProtection="1">
      <alignment horizontal="left" vertical="center"/>
    </xf>
    <xf numFmtId="0" fontId="121" fillId="0" borderId="0" xfId="0" applyFont="1" applyFill="1" applyBorder="1" applyAlignment="1" applyProtection="1">
      <alignment horizontal="left" vertical="center"/>
    </xf>
    <xf numFmtId="187" fontId="5" fillId="0" borderId="0" xfId="0" applyNumberFormat="1" applyFont="1" applyFill="1" applyBorder="1" applyAlignment="1" applyProtection="1">
      <alignment horizontal="left" vertical="center"/>
    </xf>
    <xf numFmtId="178" fontId="12" fillId="0" borderId="0" xfId="0" applyNumberFormat="1" applyFont="1" applyFill="1" applyAlignment="1" applyProtection="1">
      <alignment horizontal="right" vertical="center"/>
    </xf>
    <xf numFmtId="0" fontId="12" fillId="0" borderId="65" xfId="0" applyFont="1" applyFill="1" applyBorder="1" applyAlignment="1" applyProtection="1">
      <alignment horizontal="left" vertical="center"/>
    </xf>
    <xf numFmtId="0" fontId="12" fillId="0" borderId="66" xfId="0" applyFont="1" applyFill="1" applyBorder="1" applyAlignment="1" applyProtection="1">
      <alignment horizontal="left" vertical="center"/>
    </xf>
    <xf numFmtId="0" fontId="12" fillId="0" borderId="215" xfId="0" applyFont="1" applyFill="1" applyBorder="1" applyAlignment="1" applyProtection="1">
      <alignment horizontal="left" vertical="center"/>
    </xf>
    <xf numFmtId="0" fontId="5" fillId="0" borderId="4" xfId="0" applyFont="1" applyFill="1" applyBorder="1" applyAlignment="1" applyProtection="1">
      <alignment horizontal="center" vertical="center"/>
    </xf>
    <xf numFmtId="0" fontId="5" fillId="0" borderId="9"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xf>
    <xf numFmtId="0" fontId="5" fillId="0" borderId="11" xfId="0" applyFont="1" applyFill="1" applyBorder="1" applyAlignment="1" applyProtection="1">
      <alignment horizontal="center" vertical="center"/>
    </xf>
    <xf numFmtId="0" fontId="5" fillId="9" borderId="214" xfId="0" applyFont="1" applyFill="1" applyBorder="1" applyAlignment="1" applyProtection="1">
      <alignment horizontal="center" vertical="center"/>
      <protection locked="0"/>
    </xf>
    <xf numFmtId="0" fontId="5" fillId="9" borderId="209" xfId="0" applyFont="1" applyFill="1" applyBorder="1" applyAlignment="1" applyProtection="1">
      <alignment horizontal="center" vertical="center"/>
      <protection locked="0"/>
    </xf>
    <xf numFmtId="0" fontId="5" fillId="9" borderId="210" xfId="0" applyFont="1" applyFill="1" applyBorder="1" applyAlignment="1" applyProtection="1">
      <alignment horizontal="center" vertical="center"/>
      <protection locked="0"/>
    </xf>
    <xf numFmtId="0" fontId="5" fillId="0" borderId="206" xfId="0" applyFont="1" applyFill="1" applyBorder="1" applyAlignment="1" applyProtection="1">
      <alignment horizontal="left" vertical="center"/>
    </xf>
    <xf numFmtId="0" fontId="5" fillId="0" borderId="207" xfId="0" applyFont="1" applyFill="1" applyBorder="1" applyAlignment="1" applyProtection="1">
      <alignment horizontal="left" vertical="center"/>
    </xf>
    <xf numFmtId="0" fontId="5" fillId="0" borderId="208" xfId="0" applyFont="1" applyFill="1" applyBorder="1" applyAlignment="1" applyProtection="1">
      <alignment horizontal="left" vertical="center"/>
    </xf>
    <xf numFmtId="0" fontId="5" fillId="9" borderId="8" xfId="0" applyFont="1" applyFill="1" applyBorder="1" applyAlignment="1" applyProtection="1">
      <alignment horizontal="center" vertical="center"/>
      <protection locked="0"/>
    </xf>
    <xf numFmtId="0" fontId="5" fillId="9" borderId="1" xfId="0" applyFont="1" applyFill="1" applyBorder="1" applyAlignment="1" applyProtection="1">
      <alignment horizontal="center" vertical="center"/>
      <protection locked="0"/>
    </xf>
    <xf numFmtId="0" fontId="5" fillId="9" borderId="202" xfId="0" applyFont="1" applyFill="1" applyBorder="1" applyAlignment="1" applyProtection="1">
      <alignment horizontal="center" vertical="center"/>
      <protection locked="0"/>
    </xf>
    <xf numFmtId="0" fontId="5" fillId="0" borderId="216" xfId="0" applyFont="1" applyFill="1" applyBorder="1" applyAlignment="1" applyProtection="1">
      <alignment horizontal="center" vertical="center"/>
    </xf>
    <xf numFmtId="0" fontId="5" fillId="0" borderId="66" xfId="0" applyFont="1" applyFill="1" applyBorder="1" applyAlignment="1" applyProtection="1">
      <alignment horizontal="center" vertical="center"/>
    </xf>
    <xf numFmtId="0" fontId="5" fillId="0" borderId="67" xfId="0" applyFont="1" applyFill="1" applyBorder="1" applyAlignment="1" applyProtection="1">
      <alignment horizontal="center" vertical="center"/>
    </xf>
    <xf numFmtId="0" fontId="5" fillId="0" borderId="9" xfId="0" applyFont="1" applyFill="1" applyBorder="1" applyAlignment="1" applyProtection="1">
      <alignment horizontal="left" vertical="center"/>
    </xf>
    <xf numFmtId="0" fontId="5" fillId="0" borderId="10" xfId="0" applyFont="1" applyFill="1" applyBorder="1" applyAlignment="1" applyProtection="1">
      <alignment horizontal="left" vertical="center"/>
    </xf>
    <xf numFmtId="0" fontId="5" fillId="0" borderId="219" xfId="0" applyFont="1" applyFill="1" applyBorder="1" applyAlignment="1" applyProtection="1">
      <alignment horizontal="left" vertical="center"/>
    </xf>
    <xf numFmtId="0" fontId="5" fillId="0" borderId="2" xfId="0" applyNumberFormat="1" applyFont="1" applyFill="1" applyBorder="1" applyAlignment="1" applyProtection="1">
      <alignment horizontal="left" vertical="center" wrapText="1"/>
    </xf>
    <xf numFmtId="0" fontId="5" fillId="0" borderId="3" xfId="0" applyNumberFormat="1" applyFont="1" applyFill="1" applyBorder="1" applyAlignment="1" applyProtection="1">
      <alignment horizontal="left" vertical="center"/>
    </xf>
    <xf numFmtId="0" fontId="5" fillId="0" borderId="4" xfId="0" applyNumberFormat="1" applyFont="1" applyFill="1" applyBorder="1" applyAlignment="1" applyProtection="1">
      <alignment horizontal="left" vertical="center"/>
    </xf>
    <xf numFmtId="0" fontId="5" fillId="0" borderId="8" xfId="0" applyNumberFormat="1" applyFont="1" applyFill="1" applyBorder="1" applyAlignment="1" applyProtection="1">
      <alignment horizontal="left" vertical="center"/>
    </xf>
    <xf numFmtId="0" fontId="5" fillId="0" borderId="1" xfId="0" applyNumberFormat="1" applyFont="1" applyFill="1" applyBorder="1" applyAlignment="1" applyProtection="1">
      <alignment horizontal="left" vertical="center"/>
    </xf>
    <xf numFmtId="0" fontId="5" fillId="0" borderId="7" xfId="0" applyNumberFormat="1" applyFont="1" applyFill="1" applyBorder="1" applyAlignment="1" applyProtection="1">
      <alignment horizontal="left" vertical="center"/>
    </xf>
    <xf numFmtId="0" fontId="5" fillId="0" borderId="2" xfId="0" applyNumberFormat="1" applyFont="1" applyFill="1" applyBorder="1" applyAlignment="1" applyProtection="1">
      <alignment horizontal="center" vertical="center" shrinkToFit="1"/>
    </xf>
    <xf numFmtId="0" fontId="5" fillId="0" borderId="3" xfId="0" applyNumberFormat="1" applyFont="1" applyFill="1" applyBorder="1" applyAlignment="1" applyProtection="1">
      <alignment horizontal="center" vertical="center" shrinkToFit="1"/>
    </xf>
    <xf numFmtId="0" fontId="5" fillId="0" borderId="4" xfId="0" applyNumberFormat="1" applyFont="1" applyFill="1" applyBorder="1" applyAlignment="1" applyProtection="1">
      <alignment horizontal="center" vertical="center" shrinkToFit="1"/>
    </xf>
    <xf numFmtId="0" fontId="5" fillId="0" borderId="8" xfId="0" applyNumberFormat="1" applyFont="1" applyFill="1" applyBorder="1" applyAlignment="1" applyProtection="1">
      <alignment horizontal="center" vertical="center" shrinkToFit="1"/>
    </xf>
    <xf numFmtId="0" fontId="5" fillId="0" borderId="1" xfId="0" applyNumberFormat="1" applyFont="1" applyFill="1" applyBorder="1" applyAlignment="1" applyProtection="1">
      <alignment horizontal="center" vertical="center" shrinkToFit="1"/>
    </xf>
    <xf numFmtId="0" fontId="5" fillId="0" borderId="7" xfId="0" applyNumberFormat="1" applyFont="1" applyFill="1" applyBorder="1" applyAlignment="1" applyProtection="1">
      <alignment horizontal="center" vertical="center" shrinkToFit="1"/>
    </xf>
    <xf numFmtId="0" fontId="12" fillId="8" borderId="2" xfId="0" applyNumberFormat="1" applyFont="1" applyFill="1" applyBorder="1" applyAlignment="1" applyProtection="1">
      <alignment horizontal="left" vertical="center" wrapText="1"/>
    </xf>
    <xf numFmtId="0" fontId="12" fillId="8" borderId="3" xfId="0" applyNumberFormat="1" applyFont="1" applyFill="1" applyBorder="1" applyAlignment="1" applyProtection="1">
      <alignment horizontal="left" vertical="center"/>
    </xf>
    <xf numFmtId="0" fontId="12" fillId="8" borderId="4" xfId="0" applyNumberFormat="1" applyFont="1" applyFill="1" applyBorder="1" applyAlignment="1" applyProtection="1">
      <alignment horizontal="left" vertical="center"/>
    </xf>
    <xf numFmtId="0" fontId="12" fillId="8" borderId="8" xfId="0" applyNumberFormat="1" applyFont="1" applyFill="1" applyBorder="1" applyAlignment="1" applyProtection="1">
      <alignment horizontal="left" vertical="center"/>
    </xf>
    <xf numFmtId="0" fontId="12" fillId="8" borderId="1" xfId="0" applyNumberFormat="1" applyFont="1" applyFill="1" applyBorder="1" applyAlignment="1" applyProtection="1">
      <alignment horizontal="left" vertical="center"/>
    </xf>
    <xf numFmtId="0" fontId="12" fillId="8" borderId="7" xfId="0" applyNumberFormat="1" applyFont="1" applyFill="1" applyBorder="1" applyAlignment="1" applyProtection="1">
      <alignment horizontal="left" vertical="center"/>
    </xf>
    <xf numFmtId="0" fontId="12" fillId="8" borderId="2" xfId="0" applyNumberFormat="1" applyFont="1" applyFill="1" applyBorder="1" applyAlignment="1" applyProtection="1">
      <alignment horizontal="center" vertical="center" shrinkToFit="1"/>
    </xf>
    <xf numFmtId="0" fontId="12" fillId="8" borderId="3" xfId="0" applyNumberFormat="1" applyFont="1" applyFill="1" applyBorder="1" applyAlignment="1" applyProtection="1">
      <alignment horizontal="center" vertical="center" shrinkToFit="1"/>
    </xf>
    <xf numFmtId="0" fontId="12" fillId="8" borderId="4" xfId="0" applyNumberFormat="1" applyFont="1" applyFill="1" applyBorder="1" applyAlignment="1" applyProtection="1">
      <alignment horizontal="center" vertical="center" shrinkToFit="1"/>
    </xf>
    <xf numFmtId="0" fontId="12" fillId="8" borderId="8" xfId="0" applyNumberFormat="1" applyFont="1" applyFill="1" applyBorder="1" applyAlignment="1" applyProtection="1">
      <alignment horizontal="center" vertical="center" shrinkToFit="1"/>
    </xf>
    <xf numFmtId="0" fontId="12" fillId="8" borderId="1" xfId="0" applyNumberFormat="1" applyFont="1" applyFill="1" applyBorder="1" applyAlignment="1" applyProtection="1">
      <alignment horizontal="center" vertical="center" shrinkToFit="1"/>
    </xf>
    <xf numFmtId="0" fontId="12" fillId="8" borderId="7" xfId="0" applyNumberFormat="1" applyFont="1" applyFill="1" applyBorder="1" applyAlignment="1" applyProtection="1">
      <alignment horizontal="center" vertical="center" shrinkToFit="1"/>
    </xf>
    <xf numFmtId="0" fontId="5" fillId="0" borderId="0" xfId="0" applyNumberFormat="1" applyFont="1" applyFill="1" applyBorder="1" applyAlignment="1" applyProtection="1">
      <alignment horizontal="left" vertical="center"/>
    </xf>
    <xf numFmtId="0" fontId="12" fillId="0" borderId="16" xfId="0" applyNumberFormat="1" applyFont="1" applyFill="1" applyBorder="1" applyAlignment="1" applyProtection="1">
      <alignment horizontal="left" vertical="center" indent="1"/>
    </xf>
    <xf numFmtId="0" fontId="12" fillId="0" borderId="0" xfId="0" applyNumberFormat="1" applyFont="1" applyFill="1" applyBorder="1" applyAlignment="1" applyProtection="1">
      <alignment horizontal="left" vertical="center" indent="1"/>
    </xf>
    <xf numFmtId="0" fontId="12" fillId="0" borderId="15" xfId="0" applyNumberFormat="1" applyFont="1" applyFill="1" applyBorder="1" applyAlignment="1" applyProtection="1">
      <alignment horizontal="left" vertical="center" indent="1"/>
    </xf>
    <xf numFmtId="0" fontId="5" fillId="0" borderId="2" xfId="0" applyNumberFormat="1" applyFont="1" applyFill="1" applyBorder="1" applyAlignment="1" applyProtection="1">
      <alignment horizontal="left" vertical="center"/>
    </xf>
    <xf numFmtId="0" fontId="5" fillId="0" borderId="9" xfId="0" applyNumberFormat="1" applyFont="1" applyFill="1" applyBorder="1" applyAlignment="1" applyProtection="1">
      <alignment horizontal="center" vertical="center" shrinkToFit="1"/>
    </xf>
    <xf numFmtId="0" fontId="5" fillId="0" borderId="10" xfId="0" applyNumberFormat="1" applyFont="1" applyFill="1" applyBorder="1" applyAlignment="1" applyProtection="1">
      <alignment horizontal="center" vertical="center" shrinkToFit="1"/>
    </xf>
    <xf numFmtId="0" fontId="5" fillId="0" borderId="11" xfId="0" applyNumberFormat="1" applyFont="1" applyFill="1" applyBorder="1" applyAlignment="1" applyProtection="1">
      <alignment horizontal="center" vertical="center" shrinkToFit="1"/>
    </xf>
    <xf numFmtId="0" fontId="12" fillId="8" borderId="2" xfId="0" applyNumberFormat="1" applyFont="1" applyFill="1" applyBorder="1" applyAlignment="1" applyProtection="1">
      <alignment horizontal="left" vertical="center"/>
    </xf>
    <xf numFmtId="0" fontId="12" fillId="8" borderId="9" xfId="0" applyNumberFormat="1" applyFont="1" applyFill="1" applyBorder="1" applyAlignment="1" applyProtection="1">
      <alignment horizontal="center" vertical="center" shrinkToFit="1"/>
    </xf>
    <xf numFmtId="0" fontId="12" fillId="8" borderId="10" xfId="0" applyNumberFormat="1" applyFont="1" applyFill="1" applyBorder="1" applyAlignment="1" applyProtection="1">
      <alignment horizontal="center" vertical="center" shrinkToFit="1"/>
    </xf>
    <xf numFmtId="0" fontId="12" fillId="8" borderId="11" xfId="0" applyNumberFormat="1" applyFont="1" applyFill="1" applyBorder="1" applyAlignment="1" applyProtection="1">
      <alignment horizontal="center" vertical="center" shrinkToFit="1"/>
    </xf>
    <xf numFmtId="0" fontId="32" fillId="0" borderId="66" xfId="5" applyNumberFormat="1" applyFont="1" applyBorder="1" applyAlignment="1" applyProtection="1">
      <alignment horizontal="right" vertical="center"/>
    </xf>
    <xf numFmtId="0" fontId="5" fillId="0" borderId="11" xfId="0" applyFont="1" applyFill="1" applyBorder="1" applyAlignment="1" applyProtection="1">
      <alignment horizontal="left" vertical="center"/>
    </xf>
    <xf numFmtId="0" fontId="122" fillId="0" borderId="16" xfId="0" applyFont="1" applyFill="1" applyBorder="1" applyAlignment="1" applyProtection="1">
      <alignment horizontal="center" vertical="center"/>
    </xf>
    <xf numFmtId="0" fontId="122" fillId="0" borderId="0" xfId="0" applyFont="1" applyFill="1" applyBorder="1" applyAlignment="1" applyProtection="1">
      <alignment horizontal="center" vertical="center"/>
    </xf>
    <xf numFmtId="0" fontId="122" fillId="0" borderId="15" xfId="0" applyFont="1" applyFill="1" applyBorder="1" applyAlignment="1" applyProtection="1">
      <alignment horizontal="center" vertical="center"/>
    </xf>
    <xf numFmtId="0" fontId="12" fillId="0" borderId="16"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xf>
    <xf numFmtId="0" fontId="12" fillId="0" borderId="15" xfId="0" applyFont="1" applyFill="1" applyBorder="1" applyAlignment="1" applyProtection="1">
      <alignment horizontal="left" vertical="center" indent="1"/>
    </xf>
    <xf numFmtId="0" fontId="22" fillId="0" borderId="0" xfId="0" applyFont="1" applyAlignment="1">
      <alignment horizontal="center" vertical="center"/>
    </xf>
    <xf numFmtId="0" fontId="7" fillId="0" borderId="62" xfId="0" applyFont="1" applyBorder="1" applyAlignment="1">
      <alignment horizontal="center" vertical="center"/>
    </xf>
    <xf numFmtId="0" fontId="5" fillId="0" borderId="9" xfId="0" applyNumberFormat="1" applyFont="1" applyFill="1" applyBorder="1" applyAlignment="1" applyProtection="1">
      <alignment horizontal="left" vertical="center"/>
    </xf>
    <xf numFmtId="0" fontId="5" fillId="0" borderId="10" xfId="0" applyNumberFormat="1" applyFont="1" applyFill="1" applyBorder="1" applyAlignment="1" applyProtection="1">
      <alignment horizontal="left" vertical="center"/>
    </xf>
    <xf numFmtId="0" fontId="5" fillId="0" borderId="11" xfId="0" applyNumberFormat="1" applyFont="1" applyFill="1" applyBorder="1" applyAlignment="1" applyProtection="1">
      <alignment horizontal="left" vertical="center"/>
    </xf>
    <xf numFmtId="0" fontId="12" fillId="8" borderId="9" xfId="0" applyNumberFormat="1" applyFont="1" applyFill="1" applyBorder="1" applyAlignment="1" applyProtection="1">
      <alignment horizontal="left" vertical="center"/>
    </xf>
    <xf numFmtId="0" fontId="12" fillId="8" borderId="10" xfId="0" applyNumberFormat="1" applyFont="1" applyFill="1" applyBorder="1" applyAlignment="1" applyProtection="1">
      <alignment horizontal="left" vertical="center"/>
    </xf>
    <xf numFmtId="0" fontId="12" fillId="8" borderId="11" xfId="0" applyNumberFormat="1" applyFont="1" applyFill="1" applyBorder="1" applyAlignment="1" applyProtection="1">
      <alignment horizontal="left" vertical="center"/>
    </xf>
    <xf numFmtId="0" fontId="32" fillId="0" borderId="0" xfId="5" applyNumberFormat="1" applyFont="1" applyBorder="1" applyAlignment="1" applyProtection="1">
      <alignment horizontal="center" vertical="center"/>
    </xf>
    <xf numFmtId="0" fontId="5" fillId="0" borderId="9" xfId="0" applyNumberFormat="1" applyFont="1" applyFill="1" applyBorder="1" applyAlignment="1" applyProtection="1">
      <alignment horizontal="right" vertical="center" shrinkToFit="1"/>
    </xf>
    <xf numFmtId="0" fontId="5" fillId="0" borderId="10" xfId="0" applyNumberFormat="1" applyFont="1" applyFill="1" applyBorder="1" applyAlignment="1" applyProtection="1">
      <alignment horizontal="right" vertical="center" shrinkToFit="1"/>
    </xf>
    <xf numFmtId="0" fontId="12" fillId="0" borderId="0" xfId="0" applyFont="1" applyFill="1" applyBorder="1" applyAlignment="1" applyProtection="1">
      <alignment horizontal="right" vertical="center"/>
    </xf>
    <xf numFmtId="14" fontId="3" fillId="0" borderId="18" xfId="0" applyNumberFormat="1" applyFont="1" applyBorder="1" applyAlignment="1">
      <alignment horizontal="center" vertical="center"/>
    </xf>
    <xf numFmtId="0" fontId="3" fillId="0" borderId="18" xfId="0" applyFont="1" applyBorder="1" applyAlignment="1">
      <alignment horizontal="center" vertical="center"/>
    </xf>
    <xf numFmtId="0" fontId="5" fillId="0" borderId="5" xfId="0" applyNumberFormat="1" applyFont="1" applyFill="1" applyBorder="1" applyAlignment="1" applyProtection="1">
      <alignment horizontal="left" vertical="center"/>
    </xf>
    <xf numFmtId="0" fontId="5" fillId="0" borderId="6" xfId="0" applyNumberFormat="1" applyFont="1" applyFill="1" applyBorder="1" applyAlignment="1" applyProtection="1">
      <alignment horizontal="left" vertical="center"/>
    </xf>
    <xf numFmtId="0" fontId="5" fillId="0" borderId="10" xfId="0" applyNumberFormat="1" applyFont="1" applyFill="1" applyBorder="1" applyAlignment="1" applyProtection="1">
      <alignment horizontal="center" vertical="center"/>
    </xf>
    <xf numFmtId="0" fontId="5" fillId="0" borderId="16" xfId="0" applyNumberFormat="1" applyFont="1" applyFill="1" applyBorder="1" applyAlignment="1" applyProtection="1">
      <alignment horizontal="left" vertical="center" indent="1"/>
    </xf>
    <xf numFmtId="0" fontId="5" fillId="0" borderId="0" xfId="0" applyNumberFormat="1" applyFont="1" applyFill="1" applyBorder="1" applyAlignment="1" applyProtection="1">
      <alignment horizontal="left" vertical="center" indent="1"/>
    </xf>
    <xf numFmtId="0" fontId="5" fillId="0" borderId="15" xfId="0" applyNumberFormat="1" applyFont="1" applyFill="1" applyBorder="1" applyAlignment="1" applyProtection="1">
      <alignment horizontal="left" vertical="center" indent="1"/>
    </xf>
    <xf numFmtId="0" fontId="5" fillId="8" borderId="9" xfId="0" applyNumberFormat="1" applyFont="1" applyFill="1" applyBorder="1" applyAlignment="1" applyProtection="1">
      <alignment horizontal="left" vertical="center"/>
    </xf>
    <xf numFmtId="0" fontId="5" fillId="8" borderId="10" xfId="0" applyNumberFormat="1" applyFont="1" applyFill="1" applyBorder="1" applyAlignment="1" applyProtection="1">
      <alignment horizontal="left" vertical="center"/>
    </xf>
    <xf numFmtId="0" fontId="5" fillId="8" borderId="11" xfId="0" applyNumberFormat="1" applyFont="1" applyFill="1" applyBorder="1" applyAlignment="1" applyProtection="1">
      <alignment horizontal="left" vertical="center"/>
    </xf>
    <xf numFmtId="0" fontId="5" fillId="8" borderId="9" xfId="0" applyNumberFormat="1" applyFont="1" applyFill="1" applyBorder="1" applyAlignment="1" applyProtection="1">
      <alignment horizontal="left" vertical="center" shrinkToFit="1"/>
    </xf>
    <xf numFmtId="0" fontId="5" fillId="8" borderId="10" xfId="0" applyNumberFormat="1" applyFont="1" applyFill="1" applyBorder="1" applyAlignment="1" applyProtection="1">
      <alignment horizontal="left" vertical="center" shrinkToFit="1"/>
    </xf>
    <xf numFmtId="0" fontId="5" fillId="8" borderId="11" xfId="0" applyNumberFormat="1" applyFont="1" applyFill="1" applyBorder="1" applyAlignment="1" applyProtection="1">
      <alignment horizontal="left" vertical="center" shrinkToFit="1"/>
    </xf>
    <xf numFmtId="0" fontId="12" fillId="8" borderId="9" xfId="0" applyNumberFormat="1" applyFont="1" applyFill="1" applyBorder="1" applyAlignment="1" applyProtection="1">
      <alignment horizontal="left" vertical="center" shrinkToFit="1"/>
    </xf>
    <xf numFmtId="0" fontId="12" fillId="8" borderId="10" xfId="0" applyNumberFormat="1" applyFont="1" applyFill="1" applyBorder="1" applyAlignment="1" applyProtection="1">
      <alignment horizontal="left" vertical="center" shrinkToFit="1"/>
    </xf>
    <xf numFmtId="0" fontId="12" fillId="8" borderId="11" xfId="0" applyNumberFormat="1" applyFont="1" applyFill="1" applyBorder="1" applyAlignment="1" applyProtection="1">
      <alignment horizontal="left" vertical="center" shrinkToFit="1"/>
    </xf>
    <xf numFmtId="0" fontId="5" fillId="10" borderId="9" xfId="0" applyNumberFormat="1" applyFont="1" applyFill="1" applyBorder="1" applyAlignment="1" applyProtection="1">
      <alignment horizontal="left" vertical="center"/>
    </xf>
    <xf numFmtId="0" fontId="5" fillId="10" borderId="10" xfId="0" applyNumberFormat="1" applyFont="1" applyFill="1" applyBorder="1" applyAlignment="1" applyProtection="1">
      <alignment horizontal="left" vertical="center"/>
    </xf>
    <xf numFmtId="0" fontId="5" fillId="10" borderId="11" xfId="0" applyNumberFormat="1" applyFont="1" applyFill="1" applyBorder="1" applyAlignment="1" applyProtection="1">
      <alignment horizontal="left" vertical="center"/>
    </xf>
    <xf numFmtId="0" fontId="5" fillId="10" borderId="9" xfId="0" applyNumberFormat="1" applyFont="1" applyFill="1" applyBorder="1" applyAlignment="1" applyProtection="1">
      <alignment horizontal="left" vertical="center" shrinkToFit="1"/>
    </xf>
    <xf numFmtId="0" fontId="5" fillId="10" borderId="10" xfId="0" applyNumberFormat="1" applyFont="1" applyFill="1" applyBorder="1" applyAlignment="1" applyProtection="1">
      <alignment horizontal="left" vertical="center" shrinkToFit="1"/>
    </xf>
    <xf numFmtId="0" fontId="5" fillId="10" borderId="11" xfId="0" applyNumberFormat="1" applyFont="1" applyFill="1" applyBorder="1" applyAlignment="1" applyProtection="1">
      <alignment horizontal="left" vertical="center" shrinkToFit="1"/>
    </xf>
    <xf numFmtId="0" fontId="5" fillId="8" borderId="2" xfId="0" applyNumberFormat="1" applyFont="1" applyFill="1" applyBorder="1" applyAlignment="1" applyProtection="1">
      <alignment horizontal="left" vertical="center"/>
    </xf>
    <xf numFmtId="0" fontId="5" fillId="8" borderId="3" xfId="0" applyNumberFormat="1" applyFont="1" applyFill="1" applyBorder="1" applyAlignment="1" applyProtection="1">
      <alignment horizontal="left" vertical="center"/>
    </xf>
    <xf numFmtId="0" fontId="5" fillId="8" borderId="4" xfId="0" applyNumberFormat="1" applyFont="1" applyFill="1" applyBorder="1" applyAlignment="1" applyProtection="1">
      <alignment horizontal="left" vertical="center"/>
    </xf>
    <xf numFmtId="0" fontId="5" fillId="0" borderId="3" xfId="0" applyNumberFormat="1" applyFont="1" applyFill="1" applyBorder="1" applyAlignment="1" applyProtection="1">
      <alignment horizontal="left" vertical="center" wrapText="1"/>
    </xf>
    <xf numFmtId="0" fontId="5" fillId="0" borderId="4" xfId="0" applyNumberFormat="1" applyFont="1" applyFill="1" applyBorder="1" applyAlignment="1" applyProtection="1">
      <alignment horizontal="left" vertical="center" wrapText="1"/>
    </xf>
    <xf numFmtId="0" fontId="5" fillId="8" borderId="9" xfId="0" applyNumberFormat="1" applyFont="1" applyFill="1" applyBorder="1" applyAlignment="1" applyProtection="1">
      <alignment horizontal="right" vertical="center" shrinkToFit="1"/>
    </xf>
    <xf numFmtId="0" fontId="5" fillId="8" borderId="10" xfId="0" applyNumberFormat="1" applyFont="1" applyFill="1" applyBorder="1" applyAlignment="1" applyProtection="1">
      <alignment horizontal="right" vertical="center" shrinkToFit="1"/>
    </xf>
    <xf numFmtId="0" fontId="5" fillId="0" borderId="11" xfId="0" applyNumberFormat="1" applyFont="1" applyFill="1" applyBorder="1" applyAlignment="1" applyProtection="1">
      <alignment horizontal="center" vertical="center"/>
    </xf>
    <xf numFmtId="0" fontId="12" fillId="8" borderId="9" xfId="0" applyNumberFormat="1" applyFont="1" applyFill="1" applyBorder="1" applyAlignment="1" applyProtection="1">
      <alignment horizontal="right" vertical="center" shrinkToFit="1"/>
    </xf>
    <xf numFmtId="0" fontId="12" fillId="8" borderId="10" xfId="0" applyNumberFormat="1" applyFont="1" applyFill="1" applyBorder="1" applyAlignment="1" applyProtection="1">
      <alignment horizontal="right" vertical="center" shrinkToFit="1"/>
    </xf>
    <xf numFmtId="0" fontId="12" fillId="8" borderId="10" xfId="0" applyNumberFormat="1" applyFont="1" applyFill="1" applyBorder="1" applyAlignment="1" applyProtection="1">
      <alignment horizontal="center" vertical="center"/>
    </xf>
    <xf numFmtId="0" fontId="12" fillId="8" borderId="11" xfId="0" applyNumberFormat="1" applyFont="1" applyFill="1" applyBorder="1" applyAlignment="1" applyProtection="1">
      <alignment horizontal="center" vertical="center"/>
    </xf>
    <xf numFmtId="0" fontId="12" fillId="0" borderId="2" xfId="0" applyNumberFormat="1" applyFont="1" applyFill="1" applyBorder="1" applyAlignment="1" applyProtection="1">
      <alignment horizontal="left" vertical="center"/>
    </xf>
    <xf numFmtId="0" fontId="12" fillId="0" borderId="3" xfId="0" applyNumberFormat="1" applyFont="1" applyFill="1" applyBorder="1" applyAlignment="1" applyProtection="1">
      <alignment horizontal="left" vertical="center"/>
    </xf>
    <xf numFmtId="0" fontId="12" fillId="0" borderId="4" xfId="0" applyNumberFormat="1" applyFont="1" applyFill="1" applyBorder="1" applyAlignment="1" applyProtection="1">
      <alignment horizontal="left" vertical="center"/>
    </xf>
    <xf numFmtId="0" fontId="12" fillId="0" borderId="9" xfId="0" applyNumberFormat="1" applyFont="1" applyFill="1" applyBorder="1" applyAlignment="1" applyProtection="1">
      <alignment horizontal="left" vertical="center"/>
    </xf>
    <xf numFmtId="0" fontId="12" fillId="0" borderId="10" xfId="0" applyNumberFormat="1" applyFont="1" applyFill="1" applyBorder="1" applyAlignment="1" applyProtection="1">
      <alignment horizontal="left" vertical="center"/>
    </xf>
    <xf numFmtId="0" fontId="12" fillId="0" borderId="11" xfId="0" applyNumberFormat="1" applyFont="1" applyFill="1" applyBorder="1" applyAlignment="1" applyProtection="1">
      <alignment horizontal="left" vertical="center"/>
    </xf>
    <xf numFmtId="0" fontId="5" fillId="7" borderId="9" xfId="0" applyNumberFormat="1" applyFont="1" applyFill="1" applyBorder="1" applyAlignment="1" applyProtection="1">
      <alignment horizontal="right" vertical="center" shrinkToFit="1"/>
    </xf>
    <xf numFmtId="0" fontId="5" fillId="7" borderId="10" xfId="0" applyNumberFormat="1" applyFont="1" applyFill="1" applyBorder="1" applyAlignment="1" applyProtection="1">
      <alignment horizontal="right" vertical="center" shrinkToFit="1"/>
    </xf>
    <xf numFmtId="0" fontId="12" fillId="0" borderId="10" xfId="0" applyNumberFormat="1" applyFont="1" applyFill="1" applyBorder="1" applyAlignment="1" applyProtection="1">
      <alignment horizontal="center" vertical="center"/>
    </xf>
    <xf numFmtId="0" fontId="5" fillId="9" borderId="10" xfId="0" applyNumberFormat="1" applyFont="1" applyFill="1" applyBorder="1" applyAlignment="1" applyProtection="1">
      <alignment horizontal="right" vertical="center" shrinkToFit="1"/>
      <protection locked="0"/>
    </xf>
    <xf numFmtId="0" fontId="5" fillId="0" borderId="10" xfId="0" applyNumberFormat="1" applyFont="1" applyFill="1" applyBorder="1" applyAlignment="1" applyProtection="1">
      <alignment horizontal="left" vertical="center" shrinkToFit="1"/>
    </xf>
    <xf numFmtId="0" fontId="12" fillId="0" borderId="2" xfId="0" applyNumberFormat="1" applyFont="1" applyFill="1" applyBorder="1" applyAlignment="1" applyProtection="1">
      <alignment horizontal="center" vertical="center"/>
    </xf>
    <xf numFmtId="0" fontId="12" fillId="0" borderId="3" xfId="0" applyNumberFormat="1" applyFont="1" applyFill="1" applyBorder="1" applyAlignment="1" applyProtection="1">
      <alignment horizontal="center" vertical="center"/>
    </xf>
    <xf numFmtId="0" fontId="12" fillId="0" borderId="4" xfId="0" applyNumberFormat="1" applyFont="1" applyFill="1" applyBorder="1" applyAlignment="1" applyProtection="1">
      <alignment horizontal="center" vertical="center"/>
    </xf>
    <xf numFmtId="0" fontId="12" fillId="0" borderId="5"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12" fillId="0" borderId="6" xfId="0" applyNumberFormat="1" applyFont="1" applyFill="1" applyBorder="1" applyAlignment="1" applyProtection="1">
      <alignment horizontal="center" vertical="center"/>
    </xf>
    <xf numFmtId="0" fontId="12" fillId="0" borderId="8" xfId="0" applyNumberFormat="1" applyFont="1" applyFill="1" applyBorder="1" applyAlignment="1" applyProtection="1">
      <alignment horizontal="center" vertical="center"/>
    </xf>
    <xf numFmtId="0" fontId="12" fillId="0" borderId="1" xfId="0" applyNumberFormat="1" applyFont="1" applyFill="1" applyBorder="1" applyAlignment="1" applyProtection="1">
      <alignment horizontal="center" vertical="center"/>
    </xf>
    <xf numFmtId="0" fontId="12" fillId="0" borderId="7" xfId="0" applyNumberFormat="1" applyFont="1" applyFill="1" applyBorder="1" applyAlignment="1" applyProtection="1">
      <alignment horizontal="center" vertical="center"/>
    </xf>
    <xf numFmtId="0" fontId="5" fillId="0" borderId="2" xfId="0" applyNumberFormat="1" applyFont="1" applyFill="1" applyBorder="1" applyAlignment="1" applyProtection="1">
      <alignment horizontal="center" vertical="center"/>
    </xf>
    <xf numFmtId="0" fontId="5" fillId="0" borderId="3"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left" vertical="top"/>
    </xf>
    <xf numFmtId="0" fontId="12" fillId="0" borderId="209" xfId="0" applyNumberFormat="1" applyFont="1" applyFill="1" applyBorder="1" applyAlignment="1" applyProtection="1">
      <alignment horizontal="left" vertical="center"/>
    </xf>
    <xf numFmtId="0" fontId="12" fillId="0" borderId="217" xfId="0" applyNumberFormat="1" applyFont="1" applyFill="1" applyBorder="1" applyAlignment="1" applyProtection="1">
      <alignment horizontal="left" vertical="center"/>
    </xf>
    <xf numFmtId="178" fontId="5" fillId="0" borderId="13" xfId="0" applyNumberFormat="1" applyFont="1" applyFill="1" applyBorder="1" applyAlignment="1" applyProtection="1">
      <alignment horizontal="center" vertical="center"/>
    </xf>
    <xf numFmtId="178" fontId="5" fillId="0" borderId="14" xfId="0" applyNumberFormat="1" applyFont="1" applyFill="1" applyBorder="1" applyAlignment="1" applyProtection="1">
      <alignment horizontal="center" vertical="center"/>
    </xf>
    <xf numFmtId="178" fontId="5" fillId="0" borderId="9" xfId="0" applyNumberFormat="1" applyFont="1" applyFill="1" applyBorder="1" applyAlignment="1" applyProtection="1">
      <alignment horizontal="center" vertical="center"/>
    </xf>
    <xf numFmtId="178" fontId="5" fillId="0" borderId="10" xfId="0" applyNumberFormat="1" applyFont="1" applyFill="1" applyBorder="1" applyAlignment="1" applyProtection="1">
      <alignment horizontal="center" vertical="center"/>
    </xf>
    <xf numFmtId="178" fontId="5" fillId="0" borderId="11" xfId="0" applyNumberFormat="1" applyFont="1" applyFill="1" applyBorder="1" applyAlignment="1" applyProtection="1">
      <alignment horizontal="center" vertical="center"/>
    </xf>
    <xf numFmtId="0" fontId="5" fillId="0" borderId="9" xfId="0" applyNumberFormat="1" applyFont="1" applyFill="1" applyBorder="1" applyAlignment="1" applyProtection="1">
      <alignment horizontal="center" vertical="center"/>
    </xf>
    <xf numFmtId="0" fontId="5" fillId="0" borderId="9" xfId="0" applyNumberFormat="1" applyFont="1" applyFill="1" applyBorder="1" applyAlignment="1" applyProtection="1">
      <alignment horizontal="right" vertical="center"/>
    </xf>
    <xf numFmtId="0" fontId="5" fillId="0" borderId="10" xfId="0" applyNumberFormat="1" applyFont="1" applyFill="1" applyBorder="1" applyAlignment="1" applyProtection="1">
      <alignment horizontal="right" vertical="center"/>
    </xf>
    <xf numFmtId="0" fontId="12" fillId="0" borderId="0" xfId="0" applyNumberFormat="1" applyFont="1" applyFill="1" applyBorder="1" applyAlignment="1" applyProtection="1">
      <alignment horizontal="left" vertical="center"/>
    </xf>
    <xf numFmtId="0" fontId="12" fillId="0" borderId="9" xfId="0" applyNumberFormat="1" applyFont="1" applyFill="1" applyBorder="1" applyAlignment="1" applyProtection="1">
      <alignment horizontal="left" vertical="center" indent="1"/>
    </xf>
    <xf numFmtId="0" fontId="12" fillId="0" borderId="10" xfId="0" applyNumberFormat="1" applyFont="1" applyFill="1" applyBorder="1" applyAlignment="1" applyProtection="1">
      <alignment horizontal="left" vertical="center" indent="1"/>
    </xf>
    <xf numFmtId="0" fontId="12" fillId="0" borderId="11" xfId="0" applyNumberFormat="1" applyFont="1" applyFill="1" applyBorder="1" applyAlignment="1" applyProtection="1">
      <alignment horizontal="left" vertical="center" indent="1"/>
    </xf>
    <xf numFmtId="0" fontId="5" fillId="0" borderId="9" xfId="0" applyNumberFormat="1" applyFont="1" applyFill="1" applyBorder="1" applyAlignment="1" applyProtection="1">
      <alignment horizontal="left" vertical="center" indent="1"/>
    </xf>
    <xf numFmtId="0" fontId="5" fillId="0" borderId="10" xfId="0" applyNumberFormat="1" applyFont="1" applyFill="1" applyBorder="1" applyAlignment="1" applyProtection="1">
      <alignment horizontal="left" vertical="center" indent="1"/>
    </xf>
    <xf numFmtId="0" fontId="5" fillId="0" borderId="11" xfId="0" applyNumberFormat="1" applyFont="1" applyFill="1" applyBorder="1" applyAlignment="1" applyProtection="1">
      <alignment horizontal="left" vertical="center" indent="1"/>
    </xf>
    <xf numFmtId="0" fontId="32" fillId="0" borderId="0" xfId="5" applyNumberFormat="1" applyFont="1" applyFill="1" applyAlignment="1" applyProtection="1">
      <alignment horizontal="center" vertical="center"/>
    </xf>
    <xf numFmtId="0" fontId="5" fillId="0" borderId="9" xfId="4" applyNumberFormat="1" applyFont="1" applyFill="1" applyBorder="1" applyAlignment="1" applyProtection="1">
      <alignment horizontal="right" vertical="center" shrinkToFit="1"/>
    </xf>
    <xf numFmtId="0" fontId="5" fillId="0" borderId="10" xfId="4" applyNumberFormat="1" applyFont="1" applyFill="1" applyBorder="1" applyAlignment="1" applyProtection="1">
      <alignment horizontal="right" vertical="center" shrinkToFit="1"/>
    </xf>
    <xf numFmtId="0" fontId="5" fillId="9" borderId="9" xfId="0" applyNumberFormat="1" applyFont="1" applyFill="1" applyBorder="1" applyAlignment="1" applyProtection="1">
      <alignment horizontal="right" vertical="center"/>
      <protection locked="0"/>
    </xf>
    <xf numFmtId="0" fontId="5" fillId="9" borderId="10" xfId="0" applyNumberFormat="1" applyFont="1" applyFill="1" applyBorder="1" applyAlignment="1" applyProtection="1">
      <alignment horizontal="right" vertical="center"/>
      <protection locked="0"/>
    </xf>
    <xf numFmtId="0" fontId="5" fillId="0" borderId="9" xfId="0" applyNumberFormat="1" applyFont="1" applyFill="1" applyBorder="1" applyAlignment="1" applyProtection="1">
      <alignment horizontal="center" vertical="center" wrapText="1"/>
    </xf>
    <xf numFmtId="0" fontId="5" fillId="0" borderId="11"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xf>
    <xf numFmtId="0" fontId="5" fillId="8" borderId="9" xfId="0" applyNumberFormat="1" applyFont="1" applyFill="1" applyBorder="1" applyAlignment="1" applyProtection="1">
      <alignment horizontal="center" vertical="center" wrapText="1"/>
    </xf>
    <xf numFmtId="0" fontId="5" fillId="8" borderId="10" xfId="0" applyNumberFormat="1" applyFont="1" applyFill="1" applyBorder="1" applyAlignment="1" applyProtection="1">
      <alignment horizontal="center" vertical="center" wrapText="1"/>
    </xf>
    <xf numFmtId="0" fontId="5" fillId="8" borderId="11" xfId="0" applyNumberFormat="1" applyFont="1" applyFill="1" applyBorder="1" applyAlignment="1" applyProtection="1">
      <alignment horizontal="center" vertical="center" wrapText="1"/>
    </xf>
    <xf numFmtId="0" fontId="131" fillId="0" borderId="5" xfId="0" applyNumberFormat="1" applyFont="1" applyFill="1" applyBorder="1" applyAlignment="1" applyProtection="1">
      <alignment horizontal="left" vertical="center"/>
    </xf>
    <xf numFmtId="0" fontId="131" fillId="0" borderId="0" xfId="0" applyNumberFormat="1" applyFont="1" applyFill="1" applyBorder="1" applyAlignment="1" applyProtection="1">
      <alignment horizontal="left" vertical="center"/>
    </xf>
    <xf numFmtId="0" fontId="131" fillId="0" borderId="5"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31" fillId="0" borderId="6" xfId="0" applyNumberFormat="1" applyFont="1" applyFill="1" applyBorder="1" applyAlignment="1" applyProtection="1">
      <alignment horizontal="left" vertical="center"/>
    </xf>
    <xf numFmtId="0" fontId="12" fillId="0" borderId="5" xfId="0" applyNumberFormat="1" applyFont="1" applyFill="1" applyBorder="1" applyAlignment="1" applyProtection="1">
      <alignment horizontal="left" vertical="center"/>
    </xf>
    <xf numFmtId="0" fontId="5" fillId="0" borderId="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xf>
    <xf numFmtId="0" fontId="12" fillId="0" borderId="2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shrinkToFit="1"/>
    </xf>
    <xf numFmtId="0" fontId="12" fillId="0" borderId="0" xfId="0" quotePrefix="1" applyNumberFormat="1" applyFont="1" applyFill="1" applyBorder="1" applyAlignment="1" applyProtection="1">
      <alignment horizontal="left" vertical="center"/>
    </xf>
    <xf numFmtId="0" fontId="12" fillId="0" borderId="2" xfId="0" applyNumberFormat="1" applyFont="1" applyFill="1" applyBorder="1" applyAlignment="1" applyProtection="1">
      <alignment horizontal="center" vertical="center" textRotation="255"/>
    </xf>
    <xf numFmtId="0" fontId="12" fillId="0" borderId="4" xfId="0" applyNumberFormat="1" applyFont="1" applyFill="1" applyBorder="1" applyAlignment="1" applyProtection="1">
      <alignment horizontal="center" vertical="center" textRotation="255"/>
    </xf>
    <xf numFmtId="0" fontId="12" fillId="0" borderId="5" xfId="0" applyNumberFormat="1" applyFont="1" applyFill="1" applyBorder="1" applyAlignment="1" applyProtection="1">
      <alignment horizontal="center" vertical="center" textRotation="255"/>
    </xf>
    <xf numFmtId="0" fontId="12" fillId="0" borderId="6" xfId="0" applyNumberFormat="1" applyFont="1" applyFill="1" applyBorder="1" applyAlignment="1" applyProtection="1">
      <alignment horizontal="center" vertical="center" textRotation="255"/>
    </xf>
    <xf numFmtId="0" fontId="5" fillId="0" borderId="3" xfId="0" applyNumberFormat="1" applyFont="1" applyFill="1" applyBorder="1" applyAlignment="1" applyProtection="1">
      <alignment horizontal="left" vertical="center" shrinkToFit="1"/>
    </xf>
    <xf numFmtId="0" fontId="12" fillId="0" borderId="9" xfId="0" applyNumberFormat="1" applyFont="1" applyFill="1" applyBorder="1" applyAlignment="1" applyProtection="1">
      <alignment horizontal="center" vertical="center"/>
    </xf>
    <xf numFmtId="0" fontId="125" fillId="0" borderId="9" xfId="0" applyNumberFormat="1" applyFont="1" applyBorder="1" applyAlignment="1">
      <alignment horizontal="center" vertical="center"/>
    </xf>
    <xf numFmtId="0" fontId="125" fillId="0" borderId="10" xfId="0" applyNumberFormat="1" applyFont="1" applyBorder="1" applyAlignment="1">
      <alignment horizontal="center" vertical="center"/>
    </xf>
    <xf numFmtId="0" fontId="125" fillId="0" borderId="11" xfId="0" applyNumberFormat="1" applyFont="1" applyBorder="1" applyAlignment="1">
      <alignment horizontal="center" vertical="center"/>
    </xf>
    <xf numFmtId="0" fontId="122" fillId="0" borderId="16" xfId="0" applyNumberFormat="1" applyFont="1" applyFill="1" applyBorder="1" applyAlignment="1" applyProtection="1">
      <alignment horizontal="center" vertical="center"/>
    </xf>
    <xf numFmtId="0" fontId="122" fillId="0" borderId="0" xfId="0" applyNumberFormat="1" applyFont="1" applyFill="1" applyBorder="1" applyAlignment="1" applyProtection="1">
      <alignment horizontal="center" vertical="center"/>
    </xf>
    <xf numFmtId="0" fontId="122" fillId="0" borderId="15" xfId="0" applyNumberFormat="1" applyFont="1" applyFill="1" applyBorder="1" applyAlignment="1" applyProtection="1">
      <alignment horizontal="center" vertical="center"/>
    </xf>
    <xf numFmtId="0" fontId="5" fillId="9" borderId="1" xfId="0" applyNumberFormat="1" applyFont="1" applyFill="1" applyBorder="1" applyAlignment="1" applyProtection="1">
      <alignment horizontal="center" vertical="center" shrinkToFit="1"/>
      <protection locked="0"/>
    </xf>
    <xf numFmtId="0" fontId="5" fillId="0" borderId="1" xfId="0" applyNumberFormat="1" applyFont="1" applyFill="1" applyBorder="1" applyAlignment="1" applyProtection="1">
      <alignment horizontal="center" vertical="center"/>
    </xf>
    <xf numFmtId="0" fontId="21" fillId="0" borderId="0" xfId="0" applyNumberFormat="1" applyFont="1" applyAlignment="1">
      <alignment horizontal="center" vertical="center" wrapText="1"/>
    </xf>
    <xf numFmtId="0" fontId="21" fillId="0" borderId="0" xfId="0" applyNumberFormat="1" applyFont="1" applyAlignment="1">
      <alignment horizontal="center" vertical="center"/>
    </xf>
    <xf numFmtId="0" fontId="5" fillId="9" borderId="25" xfId="0" applyNumberFormat="1" applyFont="1" applyFill="1" applyBorder="1" applyAlignment="1" applyProtection="1">
      <alignment horizontal="right" vertical="center"/>
      <protection locked="0"/>
    </xf>
    <xf numFmtId="0" fontId="5" fillId="0" borderId="25" xfId="0" applyNumberFormat="1" applyFont="1" applyFill="1" applyBorder="1" applyAlignment="1" applyProtection="1">
      <alignment horizontal="center" vertical="center"/>
    </xf>
    <xf numFmtId="0" fontId="5" fillId="9" borderId="30" xfId="0" quotePrefix="1" applyNumberFormat="1" applyFont="1" applyFill="1" applyBorder="1" applyAlignment="1" applyProtection="1">
      <alignment horizontal="center" vertical="center"/>
      <protection locked="0"/>
    </xf>
    <xf numFmtId="0" fontId="5" fillId="9" borderId="31" xfId="0" applyNumberFormat="1" applyFont="1" applyFill="1" applyBorder="1" applyAlignment="1" applyProtection="1">
      <alignment horizontal="center" vertical="center"/>
      <protection locked="0"/>
    </xf>
    <xf numFmtId="0" fontId="5" fillId="9" borderId="49" xfId="0" applyNumberFormat="1" applyFont="1" applyFill="1" applyBorder="1" applyAlignment="1" applyProtection="1">
      <alignment horizontal="center" vertical="center"/>
      <protection locked="0"/>
    </xf>
    <xf numFmtId="0" fontId="5" fillId="0" borderId="30" xfId="0" quotePrefix="1" applyNumberFormat="1" applyFont="1" applyFill="1" applyBorder="1" applyAlignment="1" applyProtection="1">
      <alignment horizontal="center" vertical="center"/>
    </xf>
    <xf numFmtId="0" fontId="5" fillId="0" borderId="31" xfId="0" applyNumberFormat="1" applyFont="1" applyFill="1" applyBorder="1" applyAlignment="1" applyProtection="1">
      <alignment horizontal="center" vertical="center"/>
    </xf>
    <xf numFmtId="0" fontId="5" fillId="0" borderId="49" xfId="0" applyNumberFormat="1" applyFont="1" applyFill="1" applyBorder="1" applyAlignment="1" applyProtection="1">
      <alignment horizontal="center" vertical="center"/>
    </xf>
    <xf numFmtId="0" fontId="5" fillId="9" borderId="25" xfId="0" quotePrefix="1" applyNumberFormat="1" applyFont="1" applyFill="1" applyBorder="1" applyAlignment="1" applyProtection="1">
      <alignment horizontal="right" vertical="center"/>
      <protection locked="0"/>
    </xf>
    <xf numFmtId="0" fontId="125" fillId="0" borderId="9" xfId="0" applyNumberFormat="1" applyFont="1" applyBorder="1" applyAlignment="1">
      <alignment horizontal="center" vertical="center" wrapText="1"/>
    </xf>
    <xf numFmtId="0" fontId="125" fillId="0" borderId="10" xfId="0" applyNumberFormat="1" applyFont="1" applyBorder="1" applyAlignment="1">
      <alignment horizontal="center" vertical="center" wrapText="1"/>
    </xf>
    <xf numFmtId="0" fontId="125" fillId="0" borderId="11" xfId="0" applyNumberFormat="1" applyFont="1" applyBorder="1" applyAlignment="1">
      <alignment horizontal="center" vertical="center" wrapText="1"/>
    </xf>
    <xf numFmtId="0" fontId="5" fillId="9" borderId="9" xfId="4" applyNumberFormat="1" applyFont="1" applyFill="1" applyBorder="1" applyAlignment="1" applyProtection="1">
      <alignment horizontal="right" vertical="center"/>
      <protection locked="0"/>
    </xf>
    <xf numFmtId="0" fontId="5" fillId="9" borderId="10" xfId="4" applyNumberFormat="1" applyFont="1" applyFill="1" applyBorder="1" applyAlignment="1" applyProtection="1">
      <alignment horizontal="right" vertical="center"/>
      <protection locked="0"/>
    </xf>
    <xf numFmtId="0" fontId="5" fillId="0" borderId="10" xfId="0" applyNumberFormat="1" applyFont="1" applyFill="1" applyBorder="1" applyAlignment="1" applyProtection="1">
      <alignment horizontal="center" vertical="center" wrapText="1"/>
    </xf>
    <xf numFmtId="0" fontId="125" fillId="0" borderId="2" xfId="0" applyNumberFormat="1" applyFont="1" applyBorder="1" applyAlignment="1">
      <alignment horizontal="center" vertical="center"/>
    </xf>
    <xf numFmtId="0" fontId="125" fillId="0" borderId="3" xfId="0" applyNumberFormat="1" applyFont="1" applyBorder="1" applyAlignment="1">
      <alignment horizontal="center" vertical="center"/>
    </xf>
    <xf numFmtId="0" fontId="125" fillId="0" borderId="4" xfId="0" applyNumberFormat="1" applyFont="1" applyBorder="1" applyAlignment="1">
      <alignment horizontal="center" vertical="center"/>
    </xf>
    <xf numFmtId="0" fontId="5" fillId="0" borderId="9" xfId="4" applyNumberFormat="1" applyFont="1" applyFill="1" applyBorder="1" applyAlignment="1" applyProtection="1">
      <alignment horizontal="right" vertical="center"/>
      <protection locked="0"/>
    </xf>
    <xf numFmtId="0" fontId="5" fillId="0" borderId="10" xfId="4" applyNumberFormat="1" applyFont="1" applyFill="1" applyBorder="1" applyAlignment="1" applyProtection="1">
      <alignment horizontal="right" vertical="center"/>
      <protection locked="0"/>
    </xf>
    <xf numFmtId="0" fontId="5" fillId="0" borderId="2" xfId="4" applyNumberFormat="1" applyFont="1" applyFill="1" applyBorder="1" applyAlignment="1" applyProtection="1">
      <alignment horizontal="right" vertical="center"/>
      <protection locked="0"/>
    </xf>
    <xf numFmtId="0" fontId="5" fillId="0" borderId="3" xfId="4" applyNumberFormat="1" applyFont="1" applyFill="1" applyBorder="1" applyAlignment="1" applyProtection="1">
      <alignment horizontal="right" vertical="center"/>
      <protection locked="0"/>
    </xf>
    <xf numFmtId="0" fontId="5" fillId="0" borderId="24" xfId="4" applyNumberFormat="1" applyFont="1" applyFill="1" applyBorder="1" applyAlignment="1" applyProtection="1">
      <alignment horizontal="right" vertical="center"/>
      <protection locked="0"/>
    </xf>
    <xf numFmtId="0" fontId="5" fillId="0" borderId="25" xfId="4" applyNumberFormat="1" applyFont="1" applyFill="1" applyBorder="1" applyAlignment="1" applyProtection="1">
      <alignment horizontal="right" vertical="center"/>
      <protection locked="0"/>
    </xf>
    <xf numFmtId="0" fontId="5" fillId="0" borderId="18" xfId="0" applyNumberFormat="1" applyFont="1" applyFill="1" applyBorder="1" applyAlignment="1" applyProtection="1">
      <alignment horizontal="right" vertical="center"/>
    </xf>
    <xf numFmtId="0" fontId="5" fillId="0" borderId="13" xfId="0" applyNumberFormat="1" applyFont="1" applyFill="1" applyBorder="1" applyAlignment="1" applyProtection="1">
      <alignment horizontal="center" vertical="center"/>
    </xf>
    <xf numFmtId="0" fontId="12" fillId="0" borderId="13" xfId="0" applyNumberFormat="1" applyFont="1" applyFill="1" applyBorder="1" applyAlignment="1" applyProtection="1">
      <alignment horizontal="center" vertical="center"/>
    </xf>
    <xf numFmtId="176" fontId="5" fillId="0" borderId="13" xfId="0" applyNumberFormat="1" applyFont="1" applyFill="1" applyBorder="1" applyAlignment="1" applyProtection="1">
      <alignment horizontal="center" vertical="center"/>
    </xf>
    <xf numFmtId="0" fontId="5" fillId="0" borderId="10" xfId="4" applyNumberFormat="1" applyFont="1" applyFill="1" applyBorder="1" applyAlignment="1" applyProtection="1">
      <alignment horizontal="center" vertical="center"/>
    </xf>
    <xf numFmtId="0" fontId="5" fillId="0" borderId="10" xfId="4" applyNumberFormat="1" applyFont="1" applyFill="1" applyBorder="1" applyAlignment="1" applyProtection="1">
      <alignment horizontal="center" vertical="center" shrinkToFit="1"/>
    </xf>
    <xf numFmtId="0" fontId="12" fillId="0" borderId="8" xfId="0" applyNumberFormat="1" applyFont="1" applyFill="1" applyBorder="1" applyAlignment="1" applyProtection="1">
      <alignment horizontal="center" vertical="center" textRotation="255"/>
    </xf>
    <xf numFmtId="0" fontId="12" fillId="0" borderId="7" xfId="0" applyNumberFormat="1" applyFont="1" applyFill="1" applyBorder="1" applyAlignment="1" applyProtection="1">
      <alignment horizontal="center" vertical="center" textRotation="255"/>
    </xf>
    <xf numFmtId="0" fontId="5" fillId="0" borderId="24" xfId="4" applyNumberFormat="1" applyFont="1" applyFill="1" applyBorder="1" applyAlignment="1" applyProtection="1">
      <alignment horizontal="right" vertical="center" shrinkToFit="1"/>
    </xf>
    <xf numFmtId="0" fontId="5" fillId="0" borderId="25" xfId="4" applyNumberFormat="1" applyFont="1" applyFill="1" applyBorder="1" applyAlignment="1" applyProtection="1">
      <alignment horizontal="right" vertical="center" shrinkToFit="1"/>
    </xf>
    <xf numFmtId="0" fontId="5" fillId="8" borderId="9" xfId="0" quotePrefix="1" applyNumberFormat="1" applyFont="1" applyFill="1" applyBorder="1" applyAlignment="1" applyProtection="1">
      <alignment horizontal="center" vertical="center"/>
    </xf>
    <xf numFmtId="0" fontId="5" fillId="8" borderId="10" xfId="0" applyNumberFormat="1" applyFont="1" applyFill="1" applyBorder="1" applyAlignment="1" applyProtection="1">
      <alignment horizontal="center" vertical="center"/>
    </xf>
    <xf numFmtId="0" fontId="5" fillId="8" borderId="11" xfId="0" applyNumberFormat="1" applyFont="1" applyFill="1" applyBorder="1" applyAlignment="1" applyProtection="1">
      <alignment horizontal="center" vertical="center"/>
    </xf>
    <xf numFmtId="0" fontId="5" fillId="0" borderId="2" xfId="0" quotePrefix="1" applyNumberFormat="1" applyFont="1" applyFill="1" applyBorder="1" applyAlignment="1" applyProtection="1">
      <alignment horizontal="left" vertical="center"/>
    </xf>
    <xf numFmtId="0" fontId="5" fillId="0" borderId="5" xfId="0" quotePrefix="1" applyNumberFormat="1" applyFont="1" applyFill="1" applyBorder="1" applyAlignment="1" applyProtection="1">
      <alignment horizontal="center" vertical="center" wrapText="1"/>
    </xf>
    <xf numFmtId="0" fontId="5" fillId="0" borderId="0" xfId="0" quotePrefix="1" applyNumberFormat="1" applyFont="1" applyFill="1" applyBorder="1" applyAlignment="1" applyProtection="1">
      <alignment horizontal="center" vertical="center" wrapText="1"/>
    </xf>
    <xf numFmtId="0" fontId="5" fillId="0" borderId="6" xfId="0" quotePrefix="1" applyNumberFormat="1" applyFont="1" applyFill="1" applyBorder="1" applyAlignment="1" applyProtection="1">
      <alignment horizontal="center" vertical="center" wrapText="1"/>
    </xf>
    <xf numFmtId="0" fontId="5" fillId="0" borderId="8" xfId="0" quotePrefix="1" applyNumberFormat="1" applyFont="1" applyFill="1" applyBorder="1" applyAlignment="1" applyProtection="1">
      <alignment horizontal="center" vertical="center" wrapText="1"/>
    </xf>
    <xf numFmtId="0" fontId="5" fillId="0" borderId="1" xfId="0" quotePrefix="1" applyNumberFormat="1" applyFont="1" applyFill="1" applyBorder="1" applyAlignment="1" applyProtection="1">
      <alignment horizontal="center" vertical="center" wrapText="1"/>
    </xf>
    <xf numFmtId="0" fontId="5" fillId="0" borderId="7" xfId="0" quotePrefix="1" applyNumberFormat="1" applyFont="1" applyFill="1" applyBorder="1" applyAlignment="1" applyProtection="1">
      <alignment horizontal="center" vertical="center" wrapText="1"/>
    </xf>
    <xf numFmtId="0" fontId="5" fillId="0" borderId="31" xfId="0" applyNumberFormat="1" applyFont="1" applyFill="1" applyBorder="1" applyAlignment="1" applyProtection="1">
      <alignment horizontal="right" vertical="center"/>
    </xf>
    <xf numFmtId="0" fontId="5" fillId="0" borderId="162" xfId="0" applyNumberFormat="1" applyFont="1" applyFill="1" applyBorder="1" applyAlignment="1" applyProtection="1">
      <alignment horizontal="center" vertical="center" shrinkToFit="1"/>
    </xf>
    <xf numFmtId="0" fontId="5" fillId="0" borderId="218" xfId="0" applyNumberFormat="1" applyFont="1" applyFill="1" applyBorder="1" applyAlignment="1" applyProtection="1">
      <alignment horizontal="center" vertical="center" shrinkToFit="1"/>
    </xf>
    <xf numFmtId="0" fontId="5" fillId="9" borderId="24" xfId="0" quotePrefix="1" applyNumberFormat="1" applyFont="1" applyFill="1" applyBorder="1" applyAlignment="1" applyProtection="1">
      <alignment horizontal="center" vertical="center"/>
      <protection locked="0"/>
    </xf>
    <xf numFmtId="0" fontId="5" fillId="9" borderId="25" xfId="0" applyNumberFormat="1" applyFont="1" applyFill="1" applyBorder="1" applyAlignment="1" applyProtection="1">
      <alignment horizontal="center" vertical="center"/>
      <protection locked="0"/>
    </xf>
    <xf numFmtId="0" fontId="5" fillId="9" borderId="26" xfId="0" applyNumberFormat="1" applyFont="1" applyFill="1" applyBorder="1" applyAlignment="1" applyProtection="1">
      <alignment horizontal="center" vertical="center"/>
      <protection locked="0"/>
    </xf>
    <xf numFmtId="0" fontId="5" fillId="9" borderId="30" xfId="0" applyNumberFormat="1" applyFont="1" applyFill="1" applyBorder="1" applyAlignment="1" applyProtection="1">
      <alignment horizontal="center" vertical="center"/>
      <protection locked="0"/>
    </xf>
    <xf numFmtId="0" fontId="5" fillId="9" borderId="30" xfId="4" applyNumberFormat="1" applyFont="1" applyFill="1" applyBorder="1" applyAlignment="1" applyProtection="1">
      <alignment horizontal="right" vertical="center" shrinkToFit="1"/>
      <protection locked="0"/>
    </xf>
    <xf numFmtId="0" fontId="5" fillId="9" borderId="31" xfId="4" applyNumberFormat="1" applyFont="1" applyFill="1" applyBorder="1" applyAlignment="1" applyProtection="1">
      <alignment horizontal="right" vertical="center" shrinkToFit="1"/>
      <protection locked="0"/>
    </xf>
    <xf numFmtId="0" fontId="5" fillId="0" borderId="31" xfId="0" applyNumberFormat="1" applyFont="1" applyFill="1" applyBorder="1" applyAlignment="1" applyProtection="1">
      <alignment horizontal="center" vertical="center" shrinkToFit="1"/>
    </xf>
    <xf numFmtId="0" fontId="5" fillId="0" borderId="49" xfId="0" applyNumberFormat="1" applyFont="1" applyFill="1" applyBorder="1" applyAlignment="1" applyProtection="1">
      <alignment horizontal="center" vertical="center" shrinkToFit="1"/>
    </xf>
    <xf numFmtId="0" fontId="5" fillId="9" borderId="25" xfId="4" applyNumberFormat="1" applyFont="1" applyFill="1" applyBorder="1" applyAlignment="1" applyProtection="1">
      <alignment horizontal="right" vertical="center" shrinkToFit="1"/>
      <protection locked="0"/>
    </xf>
    <xf numFmtId="0" fontId="5" fillId="0" borderId="24" xfId="0" applyNumberFormat="1" applyFont="1" applyFill="1" applyBorder="1" applyAlignment="1" applyProtection="1">
      <alignment horizontal="right" vertical="center"/>
    </xf>
    <xf numFmtId="0" fontId="5" fillId="0" borderId="25" xfId="0" applyNumberFormat="1" applyFont="1" applyFill="1" applyBorder="1" applyAlignment="1" applyProtection="1">
      <alignment horizontal="right" vertical="center"/>
    </xf>
    <xf numFmtId="188" fontId="5" fillId="0" borderId="30" xfId="4" applyNumberFormat="1" applyFont="1" applyFill="1" applyBorder="1" applyAlignment="1" applyProtection="1">
      <alignment horizontal="right" vertical="center" shrinkToFit="1"/>
    </xf>
    <xf numFmtId="188" fontId="5" fillId="0" borderId="31" xfId="4" applyNumberFormat="1" applyFont="1" applyFill="1" applyBorder="1" applyAlignment="1" applyProtection="1">
      <alignment horizontal="right" vertical="center" shrinkToFit="1"/>
    </xf>
    <xf numFmtId="0" fontId="5" fillId="0" borderId="30" xfId="0" applyNumberFormat="1" applyFont="1" applyFill="1" applyBorder="1" applyAlignment="1" applyProtection="1">
      <alignment horizontal="right" vertical="center"/>
    </xf>
    <xf numFmtId="0" fontId="5" fillId="0" borderId="10" xfId="0" applyNumberFormat="1" applyFont="1" applyFill="1" applyBorder="1" applyAlignment="1" applyProtection="1">
      <alignment horizontal="right" vertical="center"/>
      <protection locked="0"/>
    </xf>
    <xf numFmtId="0" fontId="32" fillId="0" borderId="0" xfId="5" applyNumberFormat="1" applyFont="1" applyFill="1" applyAlignment="1" applyProtection="1">
      <alignment horizontal="right" vertical="center"/>
    </xf>
    <xf numFmtId="0" fontId="5" fillId="0" borderId="24" xfId="0" applyNumberFormat="1" applyFont="1" applyFill="1" applyBorder="1" applyAlignment="1" applyProtection="1">
      <alignment horizontal="right" vertical="center"/>
      <protection locked="0"/>
    </xf>
    <xf numFmtId="0" fontId="5" fillId="0" borderId="25" xfId="0" applyNumberFormat="1" applyFont="1" applyFill="1" applyBorder="1" applyAlignment="1" applyProtection="1">
      <alignment horizontal="right" vertical="center"/>
      <protection locked="0"/>
    </xf>
    <xf numFmtId="0" fontId="5" fillId="0" borderId="9" xfId="0" applyNumberFormat="1" applyFont="1" applyFill="1" applyBorder="1" applyAlignment="1" applyProtection="1">
      <alignment horizontal="right" vertical="center"/>
      <protection locked="0"/>
    </xf>
    <xf numFmtId="0" fontId="5" fillId="0" borderId="30" xfId="0" applyNumberFormat="1" applyFont="1" applyFill="1" applyBorder="1" applyAlignment="1" applyProtection="1">
      <alignment horizontal="center" vertical="center"/>
      <protection locked="0"/>
    </xf>
    <xf numFmtId="0" fontId="5" fillId="0" borderId="31" xfId="0" applyNumberFormat="1" applyFont="1" applyFill="1" applyBorder="1" applyAlignment="1" applyProtection="1">
      <alignment horizontal="center" vertical="center"/>
      <protection locked="0"/>
    </xf>
    <xf numFmtId="0" fontId="130" fillId="0" borderId="5" xfId="0" applyNumberFormat="1" applyFont="1" applyBorder="1" applyAlignment="1">
      <alignment horizontal="left" vertical="center" wrapText="1"/>
    </xf>
    <xf numFmtId="0" fontId="130" fillId="0" borderId="0" xfId="0" applyNumberFormat="1" applyFont="1" applyAlignment="1">
      <alignment horizontal="left" vertical="center" wrapText="1"/>
    </xf>
    <xf numFmtId="0" fontId="130" fillId="0" borderId="5" xfId="0" applyNumberFormat="1" applyFont="1" applyBorder="1" applyAlignment="1">
      <alignment vertical="center" wrapText="1"/>
    </xf>
    <xf numFmtId="0" fontId="130" fillId="0" borderId="0" xfId="0" applyNumberFormat="1" applyFont="1" applyAlignment="1">
      <alignment vertical="center" wrapText="1"/>
    </xf>
    <xf numFmtId="0" fontId="12" fillId="0" borderId="11" xfId="0" applyNumberFormat="1" applyFont="1" applyFill="1" applyBorder="1" applyAlignment="1" applyProtection="1">
      <alignment horizontal="center" vertical="center"/>
    </xf>
    <xf numFmtId="0" fontId="12" fillId="0" borderId="6" xfId="0" applyNumberFormat="1" applyFont="1" applyFill="1" applyBorder="1" applyAlignment="1" applyProtection="1">
      <alignment horizontal="left" vertical="center"/>
    </xf>
    <xf numFmtId="0" fontId="22" fillId="0" borderId="0" xfId="0" applyNumberFormat="1" applyFont="1" applyAlignment="1">
      <alignment horizontal="center" vertical="center"/>
    </xf>
    <xf numFmtId="176" fontId="7" fillId="0" borderId="13" xfId="0" applyNumberFormat="1" applyFont="1" applyBorder="1" applyAlignment="1">
      <alignment horizontal="center" vertical="center"/>
    </xf>
    <xf numFmtId="176" fontId="7" fillId="0" borderId="14" xfId="0" applyNumberFormat="1" applyFont="1" applyBorder="1" applyAlignment="1">
      <alignment horizontal="center" vertical="center"/>
    </xf>
    <xf numFmtId="0" fontId="5" fillId="9" borderId="9" xfId="4" applyNumberFormat="1" applyFont="1" applyFill="1" applyBorder="1" applyAlignment="1" applyProtection="1">
      <alignment horizontal="right" vertical="center" shrinkToFit="1"/>
      <protection locked="0"/>
    </xf>
    <xf numFmtId="0" fontId="5" fillId="9" borderId="10" xfId="4" applyNumberFormat="1" applyFont="1" applyFill="1" applyBorder="1" applyAlignment="1" applyProtection="1">
      <alignment horizontal="right" vertical="center" shrinkToFit="1"/>
      <protection locked="0"/>
    </xf>
    <xf numFmtId="0" fontId="72" fillId="0" borderId="10" xfId="0" applyNumberFormat="1" applyFont="1" applyFill="1" applyBorder="1" applyAlignment="1">
      <alignment horizontal="center" vertical="center"/>
    </xf>
    <xf numFmtId="0" fontId="5" fillId="8" borderId="9" xfId="0" applyNumberFormat="1" applyFont="1" applyFill="1" applyBorder="1" applyAlignment="1" applyProtection="1">
      <alignment horizontal="center" vertical="center"/>
    </xf>
    <xf numFmtId="0" fontId="5" fillId="9" borderId="9" xfId="0" applyNumberFormat="1" applyFont="1" applyFill="1" applyBorder="1" applyAlignment="1" applyProtection="1">
      <alignment horizontal="center" vertical="center"/>
      <protection locked="0"/>
    </xf>
    <xf numFmtId="0" fontId="5" fillId="9" borderId="10" xfId="0" applyNumberFormat="1" applyFont="1" applyFill="1" applyBorder="1" applyAlignment="1" applyProtection="1">
      <alignment horizontal="center" vertical="center"/>
      <protection locked="0"/>
    </xf>
    <xf numFmtId="0" fontId="5" fillId="9" borderId="11" xfId="0" applyNumberFormat="1" applyFont="1" applyFill="1" applyBorder="1" applyAlignment="1" applyProtection="1">
      <alignment horizontal="center" vertical="center"/>
      <protection locked="0"/>
    </xf>
    <xf numFmtId="0" fontId="12" fillId="9" borderId="10" xfId="0" applyNumberFormat="1" applyFont="1" applyFill="1" applyBorder="1" applyAlignment="1" applyProtection="1">
      <alignment horizontal="right" vertical="center"/>
      <protection locked="0"/>
    </xf>
    <xf numFmtId="0" fontId="5" fillId="7" borderId="9" xfId="0" applyNumberFormat="1" applyFont="1" applyFill="1" applyBorder="1" applyAlignment="1" applyProtection="1">
      <alignment horizontal="center" vertical="center"/>
    </xf>
    <xf numFmtId="0" fontId="5" fillId="7" borderId="10" xfId="0" applyNumberFormat="1" applyFont="1" applyFill="1" applyBorder="1" applyAlignment="1" applyProtection="1">
      <alignment horizontal="center" vertical="center"/>
    </xf>
    <xf numFmtId="0" fontId="5" fillId="7" borderId="11" xfId="0" applyNumberFormat="1" applyFont="1" applyFill="1" applyBorder="1" applyAlignment="1" applyProtection="1">
      <alignment horizontal="center" vertical="center"/>
    </xf>
    <xf numFmtId="0" fontId="5" fillId="0" borderId="30" xfId="4" applyNumberFormat="1" applyFont="1" applyFill="1" applyBorder="1" applyAlignment="1" applyProtection="1">
      <alignment horizontal="right" vertical="center" shrinkToFit="1"/>
    </xf>
    <xf numFmtId="0" fontId="5" fillId="0" borderId="31" xfId="4" applyNumberFormat="1" applyFont="1" applyFill="1" applyBorder="1" applyAlignment="1" applyProtection="1">
      <alignment horizontal="right" vertical="center" shrinkToFit="1"/>
    </xf>
    <xf numFmtId="176" fontId="7" fillId="0" borderId="13" xfId="0" applyNumberFormat="1" applyFont="1" applyFill="1" applyBorder="1" applyAlignment="1">
      <alignment horizontal="center" vertical="center"/>
    </xf>
    <xf numFmtId="176" fontId="7" fillId="0" borderId="14" xfId="0" applyNumberFormat="1" applyFont="1" applyFill="1" applyBorder="1" applyAlignment="1">
      <alignment horizontal="center" vertical="center"/>
    </xf>
    <xf numFmtId="0" fontId="5" fillId="0" borderId="2" xfId="0" applyNumberFormat="1" applyFont="1" applyFill="1" applyBorder="1" applyAlignment="1" applyProtection="1">
      <alignment horizontal="center" vertical="center" shrinkToFit="1"/>
      <protection locked="0"/>
    </xf>
    <xf numFmtId="0" fontId="5" fillId="0" borderId="3" xfId="0" applyNumberFormat="1" applyFont="1" applyFill="1" applyBorder="1" applyAlignment="1" applyProtection="1">
      <alignment horizontal="center" vertical="center" shrinkToFit="1"/>
      <protection locked="0"/>
    </xf>
    <xf numFmtId="0" fontId="5" fillId="0" borderId="4" xfId="0" applyNumberFormat="1" applyFont="1" applyFill="1" applyBorder="1" applyAlignment="1" applyProtection="1">
      <alignment horizontal="center" vertical="center" shrinkToFit="1"/>
      <protection locked="0"/>
    </xf>
    <xf numFmtId="0" fontId="5" fillId="0" borderId="8" xfId="0" applyNumberFormat="1" applyFont="1" applyFill="1" applyBorder="1" applyAlignment="1" applyProtection="1">
      <alignment horizontal="center" vertical="center" shrinkToFit="1"/>
      <protection locked="0"/>
    </xf>
    <xf numFmtId="0" fontId="5" fillId="0" borderId="1" xfId="0" applyNumberFormat="1" applyFont="1" applyFill="1" applyBorder="1" applyAlignment="1" applyProtection="1">
      <alignment horizontal="center" vertical="center" shrinkToFit="1"/>
      <protection locked="0"/>
    </xf>
    <xf numFmtId="0" fontId="5" fillId="0" borderId="7" xfId="0" applyNumberFormat="1" applyFont="1" applyFill="1" applyBorder="1" applyAlignment="1" applyProtection="1">
      <alignment horizontal="center" vertical="center" shrinkToFit="1"/>
      <protection locked="0"/>
    </xf>
    <xf numFmtId="0" fontId="90" fillId="0" borderId="0" xfId="2" applyNumberFormat="1" applyFont="1" applyAlignment="1">
      <alignment horizontal="center" vertical="center"/>
    </xf>
    <xf numFmtId="0" fontId="5" fillId="0" borderId="9" xfId="0" applyNumberFormat="1" applyFont="1" applyFill="1" applyBorder="1" applyAlignment="1" applyProtection="1">
      <alignment horizontal="center" vertical="center"/>
      <protection locked="0"/>
    </xf>
    <xf numFmtId="0" fontId="5" fillId="0" borderId="10" xfId="0" applyNumberFormat="1" applyFont="1" applyFill="1" applyBorder="1" applyAlignment="1" applyProtection="1">
      <alignment horizontal="center" vertical="center"/>
      <protection locked="0"/>
    </xf>
    <xf numFmtId="0" fontId="5" fillId="0" borderId="11" xfId="0" applyNumberFormat="1" applyFont="1" applyFill="1" applyBorder="1" applyAlignment="1" applyProtection="1">
      <alignment horizontal="center" vertical="center"/>
      <protection locked="0"/>
    </xf>
    <xf numFmtId="0" fontId="5" fillId="0" borderId="10" xfId="0" applyNumberFormat="1" applyFont="1" applyFill="1" applyBorder="1" applyAlignment="1" applyProtection="1">
      <alignment horizontal="right" vertical="center" shrinkToFit="1"/>
      <protection locked="0"/>
    </xf>
    <xf numFmtId="0" fontId="5" fillId="0" borderId="9" xfId="0" applyNumberFormat="1" applyFont="1" applyFill="1" applyBorder="1" applyAlignment="1" applyProtection="1">
      <alignment horizontal="left" vertical="center" shrinkToFit="1"/>
      <protection locked="0"/>
    </xf>
    <xf numFmtId="0" fontId="5" fillId="0" borderId="10" xfId="0" applyNumberFormat="1" applyFont="1" applyFill="1" applyBorder="1" applyAlignment="1" applyProtection="1">
      <alignment horizontal="left" vertical="center" shrinkToFit="1"/>
      <protection locked="0"/>
    </xf>
    <xf numFmtId="0" fontId="5" fillId="0" borderId="11" xfId="0" applyNumberFormat="1" applyFont="1" applyFill="1" applyBorder="1" applyAlignment="1" applyProtection="1">
      <alignment horizontal="left" vertical="center" shrinkToFit="1"/>
      <protection locked="0"/>
    </xf>
    <xf numFmtId="0" fontId="5" fillId="0" borderId="11" xfId="0" applyNumberFormat="1" applyFont="1" applyFill="1" applyBorder="1" applyAlignment="1" applyProtection="1">
      <alignment horizontal="right" vertical="center" shrinkToFit="1"/>
      <protection locked="0"/>
    </xf>
    <xf numFmtId="0" fontId="5" fillId="0" borderId="10" xfId="0" applyNumberFormat="1" applyFont="1" applyFill="1" applyBorder="1" applyAlignment="1" applyProtection="1">
      <alignment horizontal="left" vertical="center"/>
      <protection locked="0"/>
    </xf>
    <xf numFmtId="0" fontId="5" fillId="0" borderId="11" xfId="0" applyNumberFormat="1" applyFont="1" applyFill="1" applyBorder="1" applyAlignment="1" applyProtection="1">
      <alignment horizontal="left" vertical="center"/>
      <protection locked="0"/>
    </xf>
    <xf numFmtId="0" fontId="5" fillId="0" borderId="2" xfId="0" applyNumberFormat="1"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center" vertical="center"/>
      <protection locked="0"/>
    </xf>
    <xf numFmtId="0" fontId="5" fillId="0" borderId="8" xfId="0" applyNumberFormat="1" applyFont="1" applyFill="1" applyBorder="1" applyAlignment="1" applyProtection="1">
      <alignment horizontal="center" vertical="center"/>
      <protection locked="0"/>
    </xf>
    <xf numFmtId="0" fontId="5" fillId="0" borderId="7" xfId="0" applyNumberFormat="1" applyFont="1" applyFill="1" applyBorder="1" applyAlignment="1" applyProtection="1">
      <alignment horizontal="center" vertical="center"/>
      <protection locked="0"/>
    </xf>
    <xf numFmtId="0" fontId="5" fillId="0" borderId="3" xfId="0" applyNumberFormat="1" applyFont="1" applyFill="1" applyBorder="1" applyAlignment="1" applyProtection="1">
      <alignment horizontal="center" vertical="center"/>
      <protection locked="0"/>
    </xf>
    <xf numFmtId="0" fontId="5" fillId="0" borderId="1" xfId="0" applyNumberFormat="1" applyFont="1" applyFill="1" applyBorder="1" applyAlignment="1" applyProtection="1">
      <alignment horizontal="center" vertical="center"/>
      <protection locked="0"/>
    </xf>
    <xf numFmtId="0" fontId="5" fillId="0" borderId="9" xfId="0" applyNumberFormat="1" applyFont="1" applyFill="1" applyBorder="1" applyAlignment="1" applyProtection="1">
      <alignment horizontal="center" vertical="center" shrinkToFit="1"/>
      <protection locked="0"/>
    </xf>
    <xf numFmtId="0" fontId="5" fillId="0" borderId="10" xfId="0" applyNumberFormat="1" applyFont="1" applyFill="1" applyBorder="1" applyAlignment="1" applyProtection="1">
      <alignment horizontal="center" vertical="center" shrinkToFit="1"/>
      <protection locked="0"/>
    </xf>
    <xf numFmtId="0" fontId="5" fillId="0" borderId="2" xfId="0" applyNumberFormat="1" applyFont="1" applyFill="1" applyBorder="1" applyAlignment="1" applyProtection="1">
      <alignment horizontal="center" vertical="center" textRotation="255"/>
    </xf>
    <xf numFmtId="0" fontId="5" fillId="0" borderId="4" xfId="0" applyNumberFormat="1" applyFont="1" applyFill="1" applyBorder="1" applyAlignment="1" applyProtection="1">
      <alignment horizontal="center" vertical="center" textRotation="255"/>
    </xf>
    <xf numFmtId="0" fontId="5" fillId="0" borderId="5" xfId="0" applyNumberFormat="1" applyFont="1" applyFill="1" applyBorder="1" applyAlignment="1" applyProtection="1">
      <alignment horizontal="center" vertical="center" textRotation="255"/>
    </xf>
    <xf numFmtId="0" fontId="5" fillId="0" borderId="6" xfId="0" applyNumberFormat="1" applyFont="1" applyFill="1" applyBorder="1" applyAlignment="1" applyProtection="1">
      <alignment horizontal="center" vertical="center" textRotation="255"/>
    </xf>
    <xf numFmtId="0" fontId="5" fillId="0" borderId="8" xfId="0" applyNumberFormat="1" applyFont="1" applyFill="1" applyBorder="1" applyAlignment="1" applyProtection="1">
      <alignment horizontal="center" vertical="center" textRotation="255"/>
    </xf>
    <xf numFmtId="0" fontId="5" fillId="0" borderId="7" xfId="0" applyNumberFormat="1" applyFont="1" applyFill="1" applyBorder="1" applyAlignment="1" applyProtection="1">
      <alignment horizontal="center" vertical="center" textRotation="255"/>
    </xf>
    <xf numFmtId="0" fontId="5" fillId="0" borderId="8" xfId="0" applyNumberFormat="1" applyFont="1" applyFill="1" applyBorder="1" applyAlignment="1" applyProtection="1">
      <alignment horizontal="left" vertical="center" wrapText="1"/>
    </xf>
    <xf numFmtId="0" fontId="5" fillId="0" borderId="1" xfId="0" applyNumberFormat="1" applyFont="1" applyFill="1" applyBorder="1" applyAlignment="1" applyProtection="1">
      <alignment horizontal="left" vertical="center" wrapText="1"/>
    </xf>
    <xf numFmtId="0" fontId="5" fillId="0" borderId="7" xfId="0" applyNumberFormat="1" applyFont="1" applyFill="1" applyBorder="1" applyAlignment="1" applyProtection="1">
      <alignment horizontal="left" vertical="center" wrapText="1"/>
    </xf>
    <xf numFmtId="0" fontId="5" fillId="0" borderId="5" xfId="0" applyNumberFormat="1" applyFont="1" applyFill="1" applyBorder="1" applyAlignment="1" applyProtection="1">
      <alignment horizontal="center" vertical="center" shrinkToFit="1"/>
      <protection locked="0"/>
    </xf>
    <xf numFmtId="0" fontId="5" fillId="0" borderId="0" xfId="0" applyNumberFormat="1" applyFont="1" applyFill="1" applyBorder="1" applyAlignment="1" applyProtection="1">
      <alignment horizontal="center" vertical="center" shrinkToFit="1"/>
      <protection locked="0"/>
    </xf>
    <xf numFmtId="0" fontId="5" fillId="0" borderId="6" xfId="0" applyNumberFormat="1" applyFont="1" applyFill="1" applyBorder="1" applyAlignment="1" applyProtection="1">
      <alignment horizontal="center" vertical="center" shrinkToFit="1"/>
      <protection locked="0"/>
    </xf>
    <xf numFmtId="0" fontId="5" fillId="0" borderId="9" xfId="4" applyNumberFormat="1" applyFont="1" applyFill="1" applyBorder="1" applyAlignment="1" applyProtection="1">
      <alignment horizontal="right" vertical="center" shrinkToFit="1"/>
      <protection locked="0"/>
    </xf>
    <xf numFmtId="0" fontId="5" fillId="0" borderId="10" xfId="4" applyNumberFormat="1" applyFont="1" applyFill="1" applyBorder="1" applyAlignment="1" applyProtection="1">
      <alignment horizontal="right" vertical="center" shrinkToFit="1"/>
      <protection locked="0"/>
    </xf>
    <xf numFmtId="0" fontId="5" fillId="0" borderId="11" xfId="0" applyNumberFormat="1" applyFont="1" applyFill="1" applyBorder="1" applyAlignment="1" applyProtection="1">
      <alignment horizontal="center" vertical="center" shrinkToFit="1"/>
      <protection locked="0"/>
    </xf>
    <xf numFmtId="0" fontId="5" fillId="0" borderId="235" xfId="0" applyNumberFormat="1" applyFont="1" applyFill="1" applyBorder="1" applyAlignment="1" applyProtection="1">
      <alignment horizontal="center" vertical="center" shrinkToFit="1"/>
      <protection locked="0"/>
    </xf>
    <xf numFmtId="0" fontId="5" fillId="0" borderId="22" xfId="0" applyNumberFormat="1" applyFont="1" applyFill="1" applyBorder="1" applyAlignment="1" applyProtection="1">
      <alignment horizontal="center" vertical="center" shrinkToFit="1"/>
      <protection locked="0"/>
    </xf>
    <xf numFmtId="0" fontId="5" fillId="0" borderId="6" xfId="0" applyNumberFormat="1" applyFont="1" applyFill="1" applyBorder="1" applyAlignment="1" applyProtection="1">
      <alignment horizontal="center" vertical="center"/>
    </xf>
    <xf numFmtId="0" fontId="5" fillId="0" borderId="7" xfId="0" applyNumberFormat="1" applyFont="1" applyFill="1" applyBorder="1" applyAlignment="1" applyProtection="1">
      <alignment horizontal="center" vertical="center"/>
    </xf>
    <xf numFmtId="0" fontId="5" fillId="0" borderId="2" xfId="0" applyNumberFormat="1" applyFont="1" applyFill="1" applyBorder="1" applyAlignment="1" applyProtection="1">
      <alignment horizontal="right" vertical="center"/>
      <protection locked="0"/>
    </xf>
    <xf numFmtId="0" fontId="5" fillId="0" borderId="3" xfId="0" applyNumberFormat="1" applyFont="1" applyFill="1" applyBorder="1" applyAlignment="1" applyProtection="1">
      <alignment horizontal="right" vertical="center"/>
      <protection locked="0"/>
    </xf>
    <xf numFmtId="0" fontId="5" fillId="0" borderId="5" xfId="0" applyNumberFormat="1" applyFont="1" applyFill="1" applyBorder="1" applyAlignment="1" applyProtection="1">
      <alignment horizontal="right" vertical="center"/>
      <protection locked="0"/>
    </xf>
    <xf numFmtId="0" fontId="5" fillId="0" borderId="0" xfId="0" applyNumberFormat="1" applyFont="1" applyFill="1" applyBorder="1" applyAlignment="1" applyProtection="1">
      <alignment horizontal="right" vertical="center"/>
      <protection locked="0"/>
    </xf>
    <xf numFmtId="0" fontId="5" fillId="0" borderId="8" xfId="0" applyNumberFormat="1" applyFont="1" applyFill="1" applyBorder="1" applyAlignment="1" applyProtection="1">
      <alignment horizontal="right" vertical="center"/>
      <protection locked="0"/>
    </xf>
    <xf numFmtId="0" fontId="5" fillId="0" borderId="1" xfId="0" applyNumberFormat="1" applyFont="1" applyFill="1" applyBorder="1" applyAlignment="1" applyProtection="1">
      <alignment horizontal="right" vertical="center"/>
      <protection locked="0"/>
    </xf>
    <xf numFmtId="0" fontId="32" fillId="0" borderId="0" xfId="5" applyNumberFormat="1" applyFont="1" applyAlignment="1">
      <alignment horizontal="center" vertical="center"/>
    </xf>
    <xf numFmtId="0" fontId="124" fillId="0" borderId="16" xfId="0" applyNumberFormat="1" applyFont="1" applyFill="1" applyBorder="1" applyAlignment="1" applyProtection="1">
      <alignment horizontal="center" vertical="center"/>
    </xf>
    <xf numFmtId="0" fontId="124" fillId="0" borderId="0" xfId="0" applyNumberFormat="1" applyFont="1" applyFill="1" applyBorder="1" applyAlignment="1" applyProtection="1">
      <alignment horizontal="center" vertical="center"/>
    </xf>
    <xf numFmtId="0" fontId="124" fillId="0" borderId="15" xfId="0" applyNumberFormat="1" applyFont="1" applyFill="1" applyBorder="1" applyAlignment="1" applyProtection="1">
      <alignment horizontal="center" vertical="center"/>
    </xf>
    <xf numFmtId="0" fontId="5" fillId="0" borderId="9" xfId="0" applyNumberFormat="1" applyFont="1" applyFill="1" applyBorder="1" applyAlignment="1" applyProtection="1">
      <alignment horizontal="center" vertical="center" textRotation="255" shrinkToFit="1"/>
    </xf>
    <xf numFmtId="0" fontId="5" fillId="0" borderId="9" xfId="0" applyNumberFormat="1" applyFont="1" applyFill="1" applyBorder="1" applyAlignment="1" applyProtection="1">
      <alignment horizontal="right" vertical="center" shrinkToFit="1"/>
      <protection locked="0"/>
    </xf>
    <xf numFmtId="0" fontId="5" fillId="0" borderId="5" xfId="0" applyNumberFormat="1" applyFont="1" applyFill="1" applyBorder="1" applyAlignment="1" applyProtection="1">
      <alignment horizontal="center" vertical="center"/>
      <protection locked="0"/>
    </xf>
    <xf numFmtId="0" fontId="5" fillId="0" borderId="0" xfId="0" applyNumberFormat="1" applyFont="1" applyFill="1" applyBorder="1" applyAlignment="1" applyProtection="1">
      <alignment horizontal="center" vertical="center"/>
      <protection locked="0"/>
    </xf>
    <xf numFmtId="0" fontId="5" fillId="0" borderId="2" xfId="0" applyNumberFormat="1"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center" vertical="center" wrapText="1"/>
      <protection locked="0"/>
    </xf>
    <xf numFmtId="0" fontId="5" fillId="0" borderId="5"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protection locked="0"/>
    </xf>
    <xf numFmtId="0" fontId="5" fillId="0" borderId="3" xfId="0" applyNumberFormat="1" applyFont="1" applyFill="1" applyBorder="1" applyAlignment="1" applyProtection="1">
      <alignment horizontal="center" vertical="center" wrapText="1"/>
      <protection locked="0"/>
    </xf>
    <xf numFmtId="0" fontId="5" fillId="0" borderId="0"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0" fontId="32" fillId="0" borderId="0" xfId="5" applyNumberFormat="1" applyFont="1" applyBorder="1" applyAlignment="1" applyProtection="1">
      <alignment vertical="center"/>
    </xf>
    <xf numFmtId="0" fontId="5" fillId="0" borderId="18" xfId="0" applyFont="1" applyFill="1" applyBorder="1" applyAlignment="1" applyProtection="1">
      <alignment horizontal="right" vertical="center"/>
    </xf>
    <xf numFmtId="178" fontId="7" fillId="0" borderId="13" xfId="0" applyNumberFormat="1" applyFont="1" applyBorder="1" applyAlignment="1">
      <alignment horizontal="center" vertical="center"/>
    </xf>
    <xf numFmtId="178" fontId="7" fillId="0" borderId="14" xfId="0" applyNumberFormat="1" applyFont="1" applyBorder="1" applyAlignment="1">
      <alignment horizontal="center" vertical="center"/>
    </xf>
    <xf numFmtId="0" fontId="32" fillId="0" borderId="0" xfId="5" applyFont="1" applyFill="1" applyAlignment="1" applyProtection="1">
      <alignment horizontal="center" vertical="center"/>
    </xf>
    <xf numFmtId="0" fontId="32" fillId="0" borderId="0" xfId="5" applyFont="1" applyBorder="1" applyAlignment="1" applyProtection="1">
      <alignment horizontal="center" vertical="center"/>
    </xf>
    <xf numFmtId="0" fontId="5" fillId="0" borderId="16" xfId="0" applyFont="1" applyFill="1" applyBorder="1" applyAlignment="1" applyProtection="1">
      <alignment horizontal="left" vertical="center" indent="1"/>
    </xf>
    <xf numFmtId="0" fontId="5" fillId="0" borderId="0" xfId="0" applyFont="1" applyFill="1" applyBorder="1" applyAlignment="1" applyProtection="1">
      <alignment horizontal="left" vertical="center" indent="1"/>
    </xf>
    <xf numFmtId="0" fontId="5" fillId="0" borderId="15" xfId="0" applyFont="1" applyFill="1" applyBorder="1" applyAlignment="1" applyProtection="1">
      <alignment horizontal="left" vertical="center" indent="1"/>
    </xf>
    <xf numFmtId="38" fontId="5" fillId="0" borderId="9" xfId="4" applyFont="1" applyFill="1" applyBorder="1" applyAlignment="1" applyProtection="1">
      <alignment horizontal="right" vertical="center"/>
    </xf>
    <xf numFmtId="38" fontId="5" fillId="0" borderId="10" xfId="4" applyFont="1" applyFill="1" applyBorder="1" applyAlignment="1" applyProtection="1">
      <alignment horizontal="right" vertical="center"/>
    </xf>
    <xf numFmtId="38" fontId="5" fillId="9" borderId="9" xfId="4" applyFont="1" applyFill="1" applyBorder="1" applyAlignment="1" applyProtection="1">
      <alignment horizontal="right" vertical="center"/>
      <protection locked="0"/>
    </xf>
    <xf numFmtId="38" fontId="5" fillId="9" borderId="10" xfId="4" applyFont="1" applyFill="1" applyBorder="1" applyAlignment="1" applyProtection="1">
      <alignment horizontal="right" vertical="center"/>
      <protection locked="0"/>
    </xf>
    <xf numFmtId="0" fontId="5" fillId="0" borderId="0" xfId="0" applyFont="1" applyBorder="1" applyAlignment="1">
      <alignment horizontal="left" vertical="center" wrapText="1"/>
    </xf>
    <xf numFmtId="186" fontId="5" fillId="9" borderId="9" xfId="4" applyNumberFormat="1" applyFont="1" applyFill="1" applyBorder="1" applyAlignment="1" applyProtection="1">
      <alignment horizontal="right" vertical="center"/>
      <protection locked="0"/>
    </xf>
    <xf numFmtId="186" fontId="5" fillId="9" borderId="10" xfId="4" applyNumberFormat="1" applyFont="1" applyFill="1" applyBorder="1" applyAlignment="1" applyProtection="1">
      <alignment horizontal="right" vertical="center"/>
      <protection locked="0"/>
    </xf>
    <xf numFmtId="38" fontId="5" fillId="9" borderId="10" xfId="4" applyNumberFormat="1" applyFont="1" applyFill="1" applyBorder="1" applyAlignment="1" applyProtection="1">
      <alignment horizontal="right" vertical="center"/>
      <protection locked="0"/>
    </xf>
    <xf numFmtId="0" fontId="5" fillId="9" borderId="30" xfId="0" applyFont="1" applyFill="1" applyBorder="1" applyAlignment="1" applyProtection="1">
      <alignment horizontal="center" vertical="center"/>
      <protection locked="0"/>
    </xf>
    <xf numFmtId="0" fontId="5" fillId="9" borderId="31" xfId="0" applyFont="1" applyFill="1" applyBorder="1" applyAlignment="1" applyProtection="1">
      <alignment horizontal="center" vertical="center"/>
      <protection locked="0"/>
    </xf>
    <xf numFmtId="0" fontId="5" fillId="9" borderId="32" xfId="0" applyFont="1" applyFill="1" applyBorder="1" applyAlignment="1" applyProtection="1">
      <alignment horizontal="right" vertical="center" shrinkToFit="1"/>
      <protection locked="0"/>
    </xf>
    <xf numFmtId="0" fontId="5" fillId="9" borderId="33" xfId="0" applyFont="1" applyFill="1" applyBorder="1" applyAlignment="1" applyProtection="1">
      <alignment horizontal="right" vertical="center" shrinkToFit="1"/>
      <protection locked="0"/>
    </xf>
    <xf numFmtId="0" fontId="5" fillId="9" borderId="24" xfId="0" applyFont="1" applyFill="1" applyBorder="1" applyAlignment="1" applyProtection="1">
      <alignment horizontal="center" vertical="center"/>
      <protection locked="0"/>
    </xf>
    <xf numFmtId="0" fontId="5" fillId="9" borderId="25" xfId="0" applyFont="1" applyFill="1" applyBorder="1" applyAlignment="1" applyProtection="1">
      <alignment horizontal="center" vertical="center"/>
      <protection locked="0"/>
    </xf>
    <xf numFmtId="1" fontId="5" fillId="9" borderId="9" xfId="0" applyNumberFormat="1" applyFont="1" applyFill="1" applyBorder="1" applyAlignment="1" applyProtection="1">
      <alignment horizontal="right" vertical="center"/>
      <protection locked="0"/>
    </xf>
    <xf numFmtId="1" fontId="5" fillId="9" borderId="10" xfId="0" applyNumberFormat="1" applyFont="1" applyFill="1" applyBorder="1" applyAlignment="1" applyProtection="1">
      <alignment horizontal="right" vertical="center"/>
      <protection locked="0"/>
    </xf>
    <xf numFmtId="0" fontId="5" fillId="0" borderId="16" xfId="0" applyFont="1" applyFill="1" applyBorder="1" applyAlignment="1" applyProtection="1">
      <alignment horizontal="left" vertical="center" indent="1"/>
      <protection locked="0"/>
    </xf>
    <xf numFmtId="0" fontId="5" fillId="0" borderId="0" xfId="0" applyFont="1" applyFill="1" applyBorder="1" applyAlignment="1" applyProtection="1">
      <alignment horizontal="left" vertical="center" indent="1"/>
      <protection locked="0"/>
    </xf>
    <xf numFmtId="0" fontId="5" fillId="0" borderId="15" xfId="0" applyFont="1" applyFill="1" applyBorder="1" applyAlignment="1" applyProtection="1">
      <alignment horizontal="left" vertical="center" indent="1"/>
      <protection locked="0"/>
    </xf>
    <xf numFmtId="0" fontId="5" fillId="9" borderId="9" xfId="4" applyNumberFormat="1" applyFont="1" applyFill="1" applyBorder="1" applyAlignment="1" applyProtection="1">
      <alignment horizontal="center" vertical="center" shrinkToFit="1"/>
      <protection locked="0"/>
    </xf>
    <xf numFmtId="0" fontId="5" fillId="9" borderId="10" xfId="4" applyNumberFormat="1" applyFont="1" applyFill="1" applyBorder="1" applyAlignment="1" applyProtection="1">
      <alignment horizontal="center" vertical="center" shrinkToFit="1"/>
      <protection locked="0"/>
    </xf>
    <xf numFmtId="0" fontId="5" fillId="9" borderId="11" xfId="4" applyNumberFormat="1" applyFont="1" applyFill="1" applyBorder="1" applyAlignment="1" applyProtection="1">
      <alignment horizontal="center" vertical="center" shrinkToFit="1"/>
      <protection locked="0"/>
    </xf>
    <xf numFmtId="0" fontId="5" fillId="9" borderId="30" xfId="4" applyNumberFormat="1" applyFont="1" applyFill="1" applyBorder="1" applyAlignment="1" applyProtection="1">
      <alignment horizontal="center" vertical="center" shrinkToFit="1"/>
      <protection locked="0"/>
    </xf>
    <xf numFmtId="0" fontId="5" fillId="9" borderId="31" xfId="4" applyNumberFormat="1" applyFont="1" applyFill="1" applyBorder="1" applyAlignment="1" applyProtection="1">
      <alignment horizontal="center" vertical="center" shrinkToFit="1"/>
      <protection locked="0"/>
    </xf>
    <xf numFmtId="0" fontId="5" fillId="9" borderId="49" xfId="4" applyNumberFormat="1" applyFont="1" applyFill="1" applyBorder="1" applyAlignment="1" applyProtection="1">
      <alignment horizontal="center" vertical="center" shrinkToFit="1"/>
      <protection locked="0"/>
    </xf>
    <xf numFmtId="0" fontId="5" fillId="9" borderId="24" xfId="4" applyNumberFormat="1" applyFont="1" applyFill="1" applyBorder="1" applyAlignment="1" applyProtection="1">
      <alignment horizontal="center" vertical="center" shrinkToFit="1"/>
      <protection locked="0"/>
    </xf>
    <xf numFmtId="0" fontId="5" fillId="9" borderId="25" xfId="4" applyNumberFormat="1" applyFont="1" applyFill="1" applyBorder="1" applyAlignment="1" applyProtection="1">
      <alignment horizontal="center" vertical="center" shrinkToFit="1"/>
      <protection locked="0"/>
    </xf>
    <xf numFmtId="0" fontId="5" fillId="9" borderId="26" xfId="4" applyNumberFormat="1" applyFont="1" applyFill="1" applyBorder="1" applyAlignment="1" applyProtection="1">
      <alignment horizontal="center" vertical="center" shrinkToFit="1"/>
      <protection locked="0"/>
    </xf>
    <xf numFmtId="0" fontId="5" fillId="0" borderId="2" xfId="0" applyFont="1" applyFill="1" applyBorder="1" applyAlignment="1" applyProtection="1">
      <alignment horizontal="left" vertical="top" wrapText="1"/>
      <protection locked="0"/>
    </xf>
    <xf numFmtId="0" fontId="5" fillId="0" borderId="3" xfId="0" applyFont="1" applyFill="1" applyBorder="1" applyAlignment="1" applyProtection="1">
      <alignment horizontal="left" vertical="top" wrapText="1"/>
      <protection locked="0"/>
    </xf>
    <xf numFmtId="0" fontId="5" fillId="0" borderId="4" xfId="0" applyFont="1" applyFill="1" applyBorder="1" applyAlignment="1" applyProtection="1">
      <alignment horizontal="left" vertical="top" wrapText="1"/>
      <protection locked="0"/>
    </xf>
    <xf numFmtId="0" fontId="5" fillId="0" borderId="5" xfId="0" applyFont="1" applyFill="1" applyBorder="1" applyAlignment="1" applyProtection="1">
      <alignment horizontal="left" vertical="top" wrapText="1"/>
      <protection locked="0"/>
    </xf>
    <xf numFmtId="0" fontId="5" fillId="0" borderId="0" xfId="0" applyFont="1" applyFill="1" applyBorder="1" applyAlignment="1" applyProtection="1">
      <alignment horizontal="left" vertical="top" wrapText="1"/>
      <protection locked="0"/>
    </xf>
    <xf numFmtId="0" fontId="5" fillId="0" borderId="6" xfId="0" applyFont="1" applyFill="1" applyBorder="1" applyAlignment="1" applyProtection="1">
      <alignment horizontal="left" vertical="top" wrapText="1"/>
      <protection locked="0"/>
    </xf>
    <xf numFmtId="0" fontId="5" fillId="0" borderId="8"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locked="0"/>
    </xf>
    <xf numFmtId="0" fontId="5" fillId="0" borderId="7" xfId="0" applyFont="1" applyFill="1" applyBorder="1" applyAlignment="1" applyProtection="1">
      <alignment horizontal="left" vertical="top" wrapText="1"/>
      <protection locked="0"/>
    </xf>
    <xf numFmtId="0" fontId="5" fillId="9" borderId="9" xfId="0" applyFont="1" applyFill="1" applyBorder="1" applyAlignment="1" applyProtection="1">
      <alignment horizontal="center" vertical="center"/>
      <protection locked="0"/>
    </xf>
    <xf numFmtId="0" fontId="5" fillId="9" borderId="10" xfId="0" applyFont="1" applyFill="1" applyBorder="1" applyAlignment="1" applyProtection="1">
      <alignment horizontal="center" vertical="center"/>
      <protection locked="0"/>
    </xf>
    <xf numFmtId="0" fontId="5" fillId="9" borderId="11" xfId="0" applyFont="1" applyFill="1" applyBorder="1" applyAlignment="1" applyProtection="1">
      <alignment horizontal="center" vertical="center"/>
      <protection locked="0"/>
    </xf>
    <xf numFmtId="0" fontId="36" fillId="0" borderId="176" xfId="0" applyFont="1" applyBorder="1" applyAlignment="1">
      <alignment horizontal="left" vertical="center"/>
    </xf>
    <xf numFmtId="0" fontId="36" fillId="0" borderId="177" xfId="0" applyFont="1" applyBorder="1" applyAlignment="1">
      <alignment horizontal="left" vertical="center"/>
    </xf>
    <xf numFmtId="0" fontId="36" fillId="0" borderId="139" xfId="0" applyFont="1" applyBorder="1" applyAlignment="1">
      <alignment horizontal="left" vertical="center"/>
    </xf>
    <xf numFmtId="0" fontId="36" fillId="0" borderId="145" xfId="0" applyFont="1" applyBorder="1" applyAlignment="1" applyProtection="1">
      <alignment horizontal="center" vertical="center"/>
      <protection locked="0"/>
    </xf>
    <xf numFmtId="0" fontId="36" fillId="0" borderId="177" xfId="0" applyFont="1" applyBorder="1" applyAlignment="1" applyProtection="1">
      <alignment horizontal="center" vertical="center"/>
      <protection locked="0"/>
    </xf>
    <xf numFmtId="0" fontId="36" fillId="0" borderId="178" xfId="0" applyFont="1" applyBorder="1" applyAlignment="1" applyProtection="1">
      <alignment horizontal="center" vertical="center"/>
      <protection locked="0"/>
    </xf>
    <xf numFmtId="0" fontId="21" fillId="0" borderId="171" xfId="0" applyFont="1" applyBorder="1" applyAlignment="1">
      <alignment horizontal="right" vertical="center"/>
    </xf>
    <xf numFmtId="0" fontId="21" fillId="0" borderId="172" xfId="0" applyFont="1" applyBorder="1" applyAlignment="1">
      <alignment horizontal="right" vertical="center"/>
    </xf>
    <xf numFmtId="0" fontId="32" fillId="0" borderId="0" xfId="5" applyFont="1" applyAlignment="1" applyProtection="1">
      <alignment horizontal="right" vertical="center"/>
    </xf>
    <xf numFmtId="178" fontId="36" fillId="0" borderId="13" xfId="0" applyNumberFormat="1" applyFont="1" applyBorder="1" applyAlignment="1">
      <alignment horizontal="center" vertical="center"/>
    </xf>
    <xf numFmtId="177" fontId="28" fillId="0" borderId="1" xfId="0" applyNumberFormat="1" applyFont="1" applyBorder="1" applyAlignment="1">
      <alignment horizontal="left" vertical="center" wrapText="1"/>
    </xf>
    <xf numFmtId="0" fontId="40" fillId="0" borderId="16" xfId="0" applyFont="1" applyBorder="1" applyAlignment="1">
      <alignment horizontal="center" vertical="center"/>
    </xf>
    <xf numFmtId="0" fontId="37" fillId="0" borderId="0" xfId="0" applyFont="1" applyAlignment="1">
      <alignment horizontal="center" vertical="center"/>
    </xf>
    <xf numFmtId="49" fontId="37" fillId="0" borderId="16" xfId="0" applyNumberFormat="1" applyFont="1" applyBorder="1" applyAlignment="1">
      <alignment horizontal="center" vertical="center"/>
    </xf>
    <xf numFmtId="49" fontId="37" fillId="0" borderId="0" xfId="0" applyNumberFormat="1" applyFont="1" applyAlignment="1">
      <alignment horizontal="center" vertical="center"/>
    </xf>
    <xf numFmtId="49" fontId="37" fillId="0" borderId="15" xfId="0" applyNumberFormat="1" applyFont="1" applyBorder="1" applyAlignment="1">
      <alignment horizontal="center" vertical="center"/>
    </xf>
    <xf numFmtId="0" fontId="32" fillId="0" borderId="0" xfId="5" applyFont="1" applyAlignment="1" applyProtection="1">
      <alignment horizontal="center" vertical="center"/>
    </xf>
    <xf numFmtId="0" fontId="32" fillId="0" borderId="66" xfId="5" applyFont="1" applyBorder="1" applyAlignment="1" applyProtection="1">
      <alignment horizontal="left" vertical="center"/>
    </xf>
    <xf numFmtId="0" fontId="36" fillId="0" borderId="56" xfId="0" applyFont="1" applyBorder="1">
      <alignment vertical="center"/>
    </xf>
    <xf numFmtId="0" fontId="36" fillId="0" borderId="92" xfId="0" applyFont="1" applyBorder="1">
      <alignment vertical="center"/>
    </xf>
    <xf numFmtId="0" fontId="36" fillId="0" borderId="92" xfId="0" applyFont="1" applyBorder="1" applyAlignment="1" applyProtection="1">
      <alignment horizontal="center" vertical="center"/>
      <protection locked="0"/>
    </xf>
    <xf numFmtId="0" fontId="36" fillId="0" borderId="133" xfId="0" applyFont="1" applyBorder="1" applyAlignment="1" applyProtection="1">
      <alignment horizontal="center" vertical="center"/>
      <protection locked="0"/>
    </xf>
    <xf numFmtId="0" fontId="40" fillId="0" borderId="0" xfId="0" applyFont="1" applyAlignment="1">
      <alignment horizontal="center" vertical="center"/>
    </xf>
    <xf numFmtId="0" fontId="36" fillId="0" borderId="173" xfId="0" applyFont="1" applyBorder="1">
      <alignment vertical="center"/>
    </xf>
    <xf numFmtId="0" fontId="36" fillId="0" borderId="131" xfId="0" applyFont="1" applyBorder="1">
      <alignment vertical="center"/>
    </xf>
    <xf numFmtId="0" fontId="36" fillId="0" borderId="131" xfId="0" applyFont="1" applyBorder="1" applyAlignment="1" applyProtection="1">
      <alignment horizontal="center" vertical="center"/>
      <protection locked="0"/>
    </xf>
    <xf numFmtId="0" fontId="36" fillId="0" borderId="132" xfId="0" applyFont="1" applyBorder="1" applyAlignment="1" applyProtection="1">
      <alignment horizontal="center" vertical="center"/>
      <protection locked="0"/>
    </xf>
    <xf numFmtId="0" fontId="32" fillId="0" borderId="66" xfId="5" applyFont="1" applyBorder="1" applyAlignment="1" applyProtection="1">
      <alignment horizontal="center" vertical="center"/>
    </xf>
    <xf numFmtId="0" fontId="36" fillId="0" borderId="140" xfId="0" applyFont="1" applyBorder="1">
      <alignment vertical="center"/>
    </xf>
    <xf numFmtId="0" fontId="36" fillId="0" borderId="134" xfId="0" applyFont="1" applyBorder="1">
      <alignment vertical="center"/>
    </xf>
    <xf numFmtId="38" fontId="8" fillId="0" borderId="0" xfId="4" applyFont="1" applyBorder="1" applyAlignment="1" applyProtection="1">
      <alignment vertical="center"/>
    </xf>
    <xf numFmtId="38" fontId="8" fillId="0" borderId="6" xfId="4" applyFont="1" applyBorder="1" applyAlignment="1" applyProtection="1">
      <alignment vertical="center"/>
    </xf>
    <xf numFmtId="0" fontId="36" fillId="0" borderId="134" xfId="0" applyFont="1" applyBorder="1" applyAlignment="1" applyProtection="1">
      <alignment horizontal="center" vertical="center"/>
      <protection locked="0"/>
    </xf>
    <xf numFmtId="0" fontId="36" fillId="0" borderId="135" xfId="0" applyFont="1" applyBorder="1" applyAlignment="1" applyProtection="1">
      <alignment horizontal="center" vertical="center"/>
      <protection locked="0"/>
    </xf>
    <xf numFmtId="0" fontId="36" fillId="0" borderId="137" xfId="0" applyFont="1" applyBorder="1" applyAlignment="1" applyProtection="1">
      <alignment horizontal="center" vertical="center"/>
      <protection locked="0"/>
    </xf>
    <xf numFmtId="0" fontId="36" fillId="0" borderId="138" xfId="0" applyFont="1" applyBorder="1" applyAlignment="1" applyProtection="1">
      <alignment horizontal="center" vertical="center"/>
      <protection locked="0"/>
    </xf>
    <xf numFmtId="0" fontId="36" fillId="0" borderId="139" xfId="0" applyFont="1" applyBorder="1">
      <alignment vertical="center"/>
    </xf>
    <xf numFmtId="0" fontId="36" fillId="0" borderId="137" xfId="0" applyFont="1" applyBorder="1">
      <alignment vertical="center"/>
    </xf>
    <xf numFmtId="0" fontId="36" fillId="0" borderId="16" xfId="0" applyFont="1" applyBorder="1" applyAlignment="1">
      <alignment horizontal="center" vertical="center"/>
    </xf>
    <xf numFmtId="0" fontId="36" fillId="0" borderId="0" xfId="0" applyFont="1" applyAlignment="1">
      <alignment horizontal="center" vertical="center"/>
    </xf>
    <xf numFmtId="177" fontId="28" fillId="0" borderId="1" xfId="0" applyNumberFormat="1" applyFont="1" applyBorder="1" applyAlignment="1">
      <alignment horizontal="left" vertical="center" shrinkToFit="1"/>
    </xf>
    <xf numFmtId="0" fontId="0" fillId="0" borderId="1" xfId="0" applyBorder="1" applyAlignment="1">
      <alignment horizontal="left" vertical="center" shrinkToFit="1"/>
    </xf>
    <xf numFmtId="0" fontId="36" fillId="0" borderId="1" xfId="0" applyFont="1" applyBorder="1">
      <alignment vertical="center"/>
    </xf>
    <xf numFmtId="0" fontId="21" fillId="0" borderId="0" xfId="0" applyFont="1" applyAlignment="1">
      <alignment horizontal="left" vertical="center"/>
    </xf>
    <xf numFmtId="0" fontId="36" fillId="0" borderId="12" xfId="0" applyFont="1" applyBorder="1" applyAlignment="1">
      <alignment horizontal="center" vertical="center"/>
    </xf>
    <xf numFmtId="0" fontId="36" fillId="0" borderId="13" xfId="0" applyFont="1" applyBorder="1" applyAlignment="1">
      <alignment horizontal="center" vertical="center"/>
    </xf>
    <xf numFmtId="0" fontId="36" fillId="0" borderId="14" xfId="0" applyFont="1" applyBorder="1" applyAlignment="1">
      <alignment horizontal="center" vertical="center"/>
    </xf>
    <xf numFmtId="0" fontId="36" fillId="0" borderId="15" xfId="0" applyFont="1" applyBorder="1" applyAlignment="1">
      <alignment horizontal="center" vertical="center"/>
    </xf>
    <xf numFmtId="0" fontId="36" fillId="0" borderId="17" xfId="0" applyFont="1" applyBorder="1" applyAlignment="1">
      <alignment horizontal="center" vertical="center"/>
    </xf>
    <xf numFmtId="0" fontId="36" fillId="0" borderId="18" xfId="0" applyFont="1" applyBorder="1" applyAlignment="1">
      <alignment horizontal="center" vertical="center"/>
    </xf>
    <xf numFmtId="0" fontId="36" fillId="0" borderId="19" xfId="0" applyFont="1" applyBorder="1" applyAlignment="1">
      <alignment horizontal="center" vertical="center"/>
    </xf>
    <xf numFmtId="0" fontId="43" fillId="0" borderId="0" xfId="0" applyFont="1" applyAlignment="1">
      <alignment horizontal="right" vertical="center"/>
    </xf>
    <xf numFmtId="0" fontId="43" fillId="0" borderId="0" xfId="0" applyFont="1" applyAlignment="1">
      <alignment horizontal="center" vertical="center"/>
    </xf>
    <xf numFmtId="0" fontId="54" fillId="0" borderId="0" xfId="0" applyFont="1" applyAlignment="1" applyProtection="1">
      <alignment horizontal="center" vertical="center"/>
      <protection locked="0"/>
    </xf>
    <xf numFmtId="0" fontId="36" fillId="0" borderId="0" xfId="0" applyFont="1">
      <alignment vertical="center"/>
    </xf>
    <xf numFmtId="0" fontId="36" fillId="0" borderId="150" xfId="0" applyFont="1" applyBorder="1" applyAlignment="1">
      <alignment horizontal="center" vertical="center"/>
    </xf>
    <xf numFmtId="0" fontId="36" fillId="0" borderId="148" xfId="0" applyFont="1" applyBorder="1" applyAlignment="1">
      <alignment horizontal="center" vertical="center"/>
    </xf>
    <xf numFmtId="0" fontId="36" fillId="0" borderId="158" xfId="0" applyFont="1" applyBorder="1" applyAlignment="1" applyProtection="1">
      <alignment horizontal="center" vertical="center"/>
      <protection locked="0"/>
    </xf>
    <xf numFmtId="0" fontId="36" fillId="0" borderId="159" xfId="0" applyFont="1" applyBorder="1" applyAlignment="1" applyProtection="1">
      <alignment horizontal="center" vertical="center"/>
      <protection locked="0"/>
    </xf>
    <xf numFmtId="0" fontId="36" fillId="0" borderId="56" xfId="0" applyFont="1" applyBorder="1" applyAlignment="1" applyProtection="1">
      <alignment horizontal="center" vertical="center"/>
      <protection locked="0"/>
    </xf>
    <xf numFmtId="0" fontId="36" fillId="0" borderId="157" xfId="0" applyFont="1" applyBorder="1" applyAlignment="1">
      <alignment vertical="center" wrapText="1"/>
    </xf>
    <xf numFmtId="0" fontId="36" fillId="0" borderId="158" xfId="0" applyFont="1" applyBorder="1" applyAlignment="1">
      <alignment vertical="center" wrapText="1"/>
    </xf>
    <xf numFmtId="0" fontId="36" fillId="0" borderId="151" xfId="0" applyFont="1" applyBorder="1">
      <alignment vertical="center"/>
    </xf>
    <xf numFmtId="0" fontId="36" fillId="0" borderId="97" xfId="0" applyFont="1" applyBorder="1">
      <alignment vertical="center"/>
    </xf>
    <xf numFmtId="0" fontId="36" fillId="0" borderId="103" xfId="0" applyFont="1" applyBorder="1">
      <alignment vertical="center"/>
    </xf>
    <xf numFmtId="0" fontId="36" fillId="0" borderId="100" xfId="0" applyFont="1" applyBorder="1">
      <alignment vertical="center"/>
    </xf>
    <xf numFmtId="0" fontId="36" fillId="0" borderId="100" xfId="0" applyFont="1" applyBorder="1" applyAlignment="1" applyProtection="1">
      <alignment horizontal="center" vertical="center"/>
      <protection locked="0"/>
    </xf>
    <xf numFmtId="0" fontId="36" fillId="0" borderId="165" xfId="0" applyFont="1" applyBorder="1" applyAlignment="1" applyProtection="1">
      <alignment horizontal="center" vertical="center"/>
      <protection locked="0"/>
    </xf>
    <xf numFmtId="0" fontId="36" fillId="0" borderId="56" xfId="0" applyFont="1" applyBorder="1" applyAlignment="1">
      <alignment vertical="center" wrapText="1"/>
    </xf>
    <xf numFmtId="0" fontId="36" fillId="0" borderId="92" xfId="0" applyFont="1" applyBorder="1" applyAlignment="1">
      <alignment vertical="center" wrapText="1"/>
    </xf>
    <xf numFmtId="0" fontId="96" fillId="0" borderId="171" xfId="0" applyFont="1" applyBorder="1">
      <alignment vertical="center"/>
    </xf>
    <xf numFmtId="0" fontId="96" fillId="0" borderId="174" xfId="0" applyFont="1" applyBorder="1">
      <alignment vertical="center"/>
    </xf>
    <xf numFmtId="0" fontId="96" fillId="0" borderId="172" xfId="0" applyFont="1" applyBorder="1">
      <alignment vertical="center"/>
    </xf>
    <xf numFmtId="0" fontId="36" fillId="0" borderId="161" xfId="0" applyFont="1" applyBorder="1">
      <alignment vertical="center"/>
    </xf>
    <xf numFmtId="0" fontId="36" fillId="0" borderId="43" xfId="0" applyFont="1" applyBorder="1">
      <alignment vertical="center"/>
    </xf>
    <xf numFmtId="0" fontId="36" fillId="0" borderId="54" xfId="0" applyFont="1" applyBorder="1" applyAlignment="1">
      <alignment vertical="center" wrapText="1"/>
    </xf>
    <xf numFmtId="0" fontId="36" fillId="0" borderId="182" xfId="0" applyFont="1" applyBorder="1" applyAlignment="1" applyProtection="1">
      <alignment horizontal="center" vertical="center"/>
      <protection locked="0"/>
    </xf>
    <xf numFmtId="0" fontId="36" fillId="0" borderId="153" xfId="0" applyFont="1" applyBorder="1" applyAlignment="1" applyProtection="1">
      <alignment horizontal="center" vertical="center"/>
      <protection locked="0"/>
    </xf>
    <xf numFmtId="0" fontId="36" fillId="0" borderId="183" xfId="0" applyFont="1" applyBorder="1" applyAlignment="1" applyProtection="1">
      <alignment horizontal="center" vertical="center"/>
      <protection locked="0"/>
    </xf>
    <xf numFmtId="0" fontId="36" fillId="0" borderId="54" xfId="0" applyFont="1" applyBorder="1" applyAlignment="1" applyProtection="1">
      <alignment horizontal="center" vertical="center"/>
      <protection locked="0"/>
    </xf>
    <xf numFmtId="0" fontId="36" fillId="0" borderId="55" xfId="0" applyFont="1" applyBorder="1" applyAlignment="1" applyProtection="1">
      <alignment horizontal="center" vertical="center"/>
      <protection locked="0"/>
    </xf>
    <xf numFmtId="0" fontId="36" fillId="0" borderId="181" xfId="0" applyFont="1" applyBorder="1" applyAlignment="1" applyProtection="1">
      <alignment horizontal="center" vertical="center"/>
      <protection locked="0"/>
    </xf>
    <xf numFmtId="0" fontId="36" fillId="0" borderId="179" xfId="0" applyFont="1" applyBorder="1" applyAlignment="1" applyProtection="1">
      <alignment horizontal="center" vertical="center"/>
      <protection locked="0"/>
    </xf>
    <xf numFmtId="0" fontId="36" fillId="0" borderId="155" xfId="0" applyFont="1" applyBorder="1" applyAlignment="1" applyProtection="1">
      <alignment horizontal="center" vertical="center"/>
      <protection locked="0"/>
    </xf>
    <xf numFmtId="0" fontId="36" fillId="0" borderId="180" xfId="0" applyFont="1" applyBorder="1" applyAlignment="1" applyProtection="1">
      <alignment horizontal="center" vertical="center"/>
      <protection locked="0"/>
    </xf>
    <xf numFmtId="0" fontId="43" fillId="0" borderId="0" xfId="0" applyFont="1" applyAlignment="1" applyProtection="1">
      <alignment horizontal="center" vertical="center"/>
      <protection locked="0"/>
    </xf>
    <xf numFmtId="3" fontId="36" fillId="0" borderId="48" xfId="0" applyNumberFormat="1" applyFont="1" applyBorder="1" applyAlignment="1">
      <alignment horizontal="center" vertical="center"/>
    </xf>
    <xf numFmtId="3" fontId="36" fillId="0" borderId="3" xfId="0" applyNumberFormat="1" applyFont="1" applyBorder="1" applyAlignment="1">
      <alignment horizontal="center" vertical="center"/>
    </xf>
    <xf numFmtId="3" fontId="36" fillId="0" borderId="29" xfId="0" applyNumberFormat="1" applyFont="1" applyBorder="1" applyAlignment="1">
      <alignment horizontal="center" vertical="center"/>
    </xf>
    <xf numFmtId="3" fontId="36" fillId="0" borderId="16" xfId="0" applyNumberFormat="1" applyFont="1" applyBorder="1" applyAlignment="1">
      <alignment horizontal="center" vertical="center"/>
    </xf>
    <xf numFmtId="3" fontId="36" fillId="0" borderId="0" xfId="0" applyNumberFormat="1" applyFont="1" applyAlignment="1">
      <alignment horizontal="center" vertical="center"/>
    </xf>
    <xf numFmtId="3" fontId="36" fillId="0" borderId="15" xfId="0" applyNumberFormat="1" applyFont="1" applyBorder="1" applyAlignment="1">
      <alignment horizontal="center" vertical="center"/>
    </xf>
    <xf numFmtId="3" fontId="36" fillId="0" borderId="17" xfId="0" applyNumberFormat="1" applyFont="1" applyBorder="1" applyAlignment="1">
      <alignment horizontal="center" vertical="center"/>
    </xf>
    <xf numFmtId="3" fontId="36" fillId="0" borderId="18" xfId="0" applyNumberFormat="1" applyFont="1" applyBorder="1" applyAlignment="1">
      <alignment horizontal="center" vertical="center"/>
    </xf>
    <xf numFmtId="3" fontId="36" fillId="0" borderId="19" xfId="0" applyNumberFormat="1" applyFont="1" applyBorder="1" applyAlignment="1">
      <alignment horizontal="center" vertical="center"/>
    </xf>
    <xf numFmtId="3" fontId="36" fillId="0" borderId="77" xfId="0" applyNumberFormat="1" applyFont="1" applyBorder="1" applyAlignment="1">
      <alignment horizontal="center" vertical="center"/>
    </xf>
    <xf numFmtId="3" fontId="36" fillId="0" borderId="1" xfId="0" applyNumberFormat="1" applyFont="1" applyBorder="1" applyAlignment="1">
      <alignment horizontal="center" vertical="center"/>
    </xf>
    <xf numFmtId="3" fontId="36" fillId="0" borderId="78" xfId="0" applyNumberFormat="1" applyFont="1" applyBorder="1" applyAlignment="1">
      <alignment horizontal="center" vertical="center"/>
    </xf>
    <xf numFmtId="3" fontId="36" fillId="0" borderId="48" xfId="0" applyNumberFormat="1" applyFont="1" applyBorder="1" applyAlignment="1">
      <alignment horizontal="center" vertical="center" wrapText="1"/>
    </xf>
    <xf numFmtId="3" fontId="36" fillId="0" borderId="16" xfId="0" applyNumberFormat="1" applyFont="1" applyBorder="1" applyAlignment="1">
      <alignment horizontal="center" vertical="center" wrapText="1"/>
    </xf>
    <xf numFmtId="3" fontId="40" fillId="0" borderId="16" xfId="0" applyNumberFormat="1" applyFont="1" applyBorder="1" applyAlignment="1">
      <alignment horizontal="center" vertical="center"/>
    </xf>
    <xf numFmtId="3" fontId="37" fillId="0" borderId="0" xfId="0" applyNumberFormat="1" applyFont="1" applyAlignment="1">
      <alignment horizontal="center" vertical="center"/>
    </xf>
    <xf numFmtId="3" fontId="36" fillId="0" borderId="12" xfId="0" applyNumberFormat="1" applyFont="1" applyBorder="1" applyAlignment="1">
      <alignment horizontal="center" vertical="center"/>
    </xf>
    <xf numFmtId="3" fontId="36" fillId="0" borderId="13" xfId="0" applyNumberFormat="1" applyFont="1" applyBorder="1" applyAlignment="1">
      <alignment horizontal="center" vertical="center"/>
    </xf>
    <xf numFmtId="3" fontId="36" fillId="0" borderId="14" xfId="0" applyNumberFormat="1" applyFont="1" applyBorder="1" applyAlignment="1">
      <alignment horizontal="center" vertical="center"/>
    </xf>
    <xf numFmtId="3" fontId="32" fillId="0" borderId="0" xfId="5" applyNumberFormat="1" applyFont="1" applyAlignment="1" applyProtection="1">
      <alignment horizontal="right" vertical="center"/>
    </xf>
    <xf numFmtId="3" fontId="36" fillId="0" borderId="0" xfId="0" applyNumberFormat="1" applyFont="1">
      <alignment vertical="center"/>
    </xf>
    <xf numFmtId="3" fontId="39" fillId="0" borderId="18" xfId="3" applyNumberFormat="1" applyFont="1" applyBorder="1" applyAlignment="1">
      <alignment vertical="center"/>
    </xf>
    <xf numFmtId="3" fontId="36" fillId="0" borderId="136" xfId="0" applyNumberFormat="1" applyFont="1" applyBorder="1">
      <alignment vertical="center"/>
    </xf>
    <xf numFmtId="3" fontId="36" fillId="0" borderId="137" xfId="0" applyNumberFormat="1" applyFont="1" applyBorder="1">
      <alignment vertical="center"/>
    </xf>
    <xf numFmtId="3" fontId="36" fillId="0" borderId="145" xfId="0" applyNumberFormat="1" applyFont="1" applyBorder="1">
      <alignment vertical="center"/>
    </xf>
    <xf numFmtId="14" fontId="96" fillId="0" borderId="139" xfId="0" applyNumberFormat="1" applyFont="1" applyBorder="1" applyAlignment="1">
      <alignment horizontal="center" vertical="center"/>
    </xf>
    <xf numFmtId="14" fontId="96" fillId="0" borderId="137" xfId="0" applyNumberFormat="1" applyFont="1" applyBorder="1" applyAlignment="1">
      <alignment horizontal="center" vertical="center"/>
    </xf>
    <xf numFmtId="14" fontId="96" fillId="0" borderId="145" xfId="0" applyNumberFormat="1" applyFont="1" applyBorder="1" applyAlignment="1">
      <alignment horizontal="center" vertical="center"/>
    </xf>
    <xf numFmtId="3" fontId="36" fillId="0" borderId="139" xfId="0" applyNumberFormat="1" applyFont="1" applyBorder="1" applyAlignment="1">
      <alignment horizontal="center" vertical="center"/>
    </xf>
    <xf numFmtId="3" fontId="36" fillId="0" borderId="137" xfId="0" applyNumberFormat="1" applyFont="1" applyBorder="1" applyAlignment="1">
      <alignment horizontal="center" vertical="center"/>
    </xf>
    <xf numFmtId="3" fontId="28" fillId="0" borderId="1" xfId="0" applyNumberFormat="1" applyFont="1" applyBorder="1" applyAlignment="1">
      <alignment horizontal="left" vertical="center" wrapText="1"/>
    </xf>
    <xf numFmtId="3" fontId="36" fillId="0" borderId="1" xfId="0" applyNumberFormat="1" applyFont="1" applyBorder="1">
      <alignment vertical="center"/>
    </xf>
  </cellXfs>
  <cellStyles count="12">
    <cellStyle name="スタイル 1" xfId="10" xr:uid="{00000000-0005-0000-0000-000000000000}"/>
    <cellStyle name="スタイル 2" xfId="11" xr:uid="{00000000-0005-0000-0000-000001000000}"/>
    <cellStyle name="パーセント" xfId="8" builtinId="5"/>
    <cellStyle name="ハイパーリンク" xfId="5" builtinId="8"/>
    <cellStyle name="ハイパーリンク 2" xfId="7" xr:uid="{00000000-0005-0000-0000-000004000000}"/>
    <cellStyle name="ハイパーリンク 2 2" xfId="9" xr:uid="{00000000-0005-0000-0000-000005000000}"/>
    <cellStyle name="桁区切り" xfId="4" builtinId="6"/>
    <cellStyle name="標準" xfId="0" builtinId="0"/>
    <cellStyle name="標準 2" xfId="1" xr:uid="{00000000-0005-0000-0000-000008000000}"/>
    <cellStyle name="標準 3" xfId="6" xr:uid="{00000000-0005-0000-0000-000009000000}"/>
    <cellStyle name="標準_（個別協議）高圧配電線への連系協議依頼票" xfId="2" xr:uid="{00000000-0005-0000-0000-00000A000000}"/>
    <cellStyle name="標準_計算書作成例-20121129（送付用）" xfId="3" xr:uid="{00000000-0005-0000-0000-00000B000000}"/>
  </cellStyles>
  <dxfs count="340">
    <dxf>
      <fill>
        <patternFill>
          <bgColor rgb="FFFFFF00"/>
        </patternFill>
      </fill>
    </dxf>
    <dxf>
      <fill>
        <patternFill>
          <bgColor rgb="FFFFFF00"/>
        </patternFill>
      </fill>
    </dxf>
    <dxf>
      <fill>
        <patternFill>
          <bgColor theme="0" tint="-0.24994659260841701"/>
        </patternFill>
      </fill>
    </dxf>
    <dxf>
      <fill>
        <patternFill>
          <bgColor theme="8" tint="0.79998168889431442"/>
        </patternFill>
      </fill>
    </dxf>
    <dxf>
      <fill>
        <patternFill>
          <bgColor rgb="FFFFFF00"/>
        </patternFill>
      </fill>
    </dxf>
    <dxf>
      <fill>
        <patternFill>
          <bgColor rgb="FFFFFF00"/>
        </patternFill>
      </fill>
    </dxf>
    <dxf>
      <fill>
        <patternFill>
          <bgColor theme="0" tint="-0.24994659260841701"/>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8" tint="0.79998168889431442"/>
        </patternFill>
      </fill>
    </dxf>
    <dxf>
      <fill>
        <patternFill>
          <bgColor theme="0" tint="-0.24994659260841701"/>
        </patternFill>
      </fill>
    </dxf>
    <dxf>
      <fill>
        <patternFill>
          <bgColor rgb="FFFFFF00"/>
        </patternFill>
      </fill>
    </dxf>
    <dxf>
      <fill>
        <patternFill>
          <bgColor theme="0" tint="-0.24994659260841701"/>
        </patternFill>
      </fill>
    </dxf>
    <dxf>
      <fill>
        <patternFill>
          <bgColor theme="8"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5"/>
      </font>
    </dxf>
    <dxf>
      <font>
        <color theme="3"/>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patternType="solid">
          <bgColor theme="0"/>
        </patternFill>
      </fill>
    </dxf>
    <dxf>
      <font>
        <b val="0"/>
        <i val="0"/>
        <color theme="1" tint="0.24994659260841701"/>
      </font>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b val="0"/>
        <i val="0"/>
        <color theme="1" tint="0.24994659260841701"/>
      </font>
    </dxf>
    <dxf>
      <font>
        <b val="0"/>
        <i val="0"/>
        <color theme="1" tint="0.24994659260841701"/>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font>
    </dxf>
    <dxf>
      <font>
        <b/>
        <i val="0"/>
      </font>
    </dxf>
    <dxf>
      <font>
        <b/>
        <i val="0"/>
        <color rgb="FFC00000"/>
      </font>
      <fill>
        <patternFill patternType="none">
          <bgColor auto="1"/>
        </patternFill>
      </fill>
    </dxf>
    <dxf>
      <font>
        <b/>
        <i val="0"/>
        <color rgb="FFC00000"/>
      </font>
    </dxf>
    <dxf>
      <font>
        <b val="0"/>
        <i val="0"/>
        <color theme="1" tint="0.24994659260841701"/>
      </font>
      <fill>
        <patternFill patternType="none">
          <bgColor auto="1"/>
        </patternFill>
      </fill>
    </dxf>
    <dxf>
      <font>
        <b val="0"/>
        <i val="0"/>
        <color theme="1" tint="0.24994659260841701"/>
      </font>
    </dxf>
    <dxf>
      <font>
        <b val="0"/>
        <i val="0"/>
        <color theme="1" tint="0.24994659260841701"/>
      </font>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FF5050"/>
      <color rgb="FFFF99FF"/>
      <color rgb="FF404040"/>
      <color rgb="FF0000FF"/>
      <color rgb="FFF4F7FA"/>
      <color rgb="FFFEF6F0"/>
      <color rgb="FFF1F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日負荷曲線</a:t>
            </a:r>
          </a:p>
        </c:rich>
      </c:tx>
      <c:layout>
        <c:manualLayout>
          <c:xMode val="edge"/>
          <c:yMode val="edge"/>
          <c:x val="0.10181229011744485"/>
          <c:y val="3.1833323724849795E-2"/>
        </c:manualLayout>
      </c:layout>
      <c:overlay val="0"/>
      <c:spPr>
        <a:noFill/>
        <a:ln>
          <a:solidFill>
            <a:schemeClr val="tx1">
              <a:lumMod val="75000"/>
              <a:lumOff val="25000"/>
            </a:schemeClr>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836327517677196E-2"/>
          <c:y val="9.4407223666378687E-2"/>
          <c:w val="0.96057811025129014"/>
          <c:h val="0.85691490087993161"/>
        </c:manualLayout>
      </c:layout>
      <c:lineChart>
        <c:grouping val="standard"/>
        <c:varyColors val="0"/>
        <c:ser>
          <c:idx val="0"/>
          <c:order val="0"/>
          <c:tx>
            <c:strRef>
              <c:f>様式５の３!$B$24</c:f>
              <c:strCache>
                <c:ptCount val="1"/>
                <c:pt idx="0">
                  <c:v>発電（放電）（kW）</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様式５の３!$C$23:$Z$23</c:f>
              <c:strCache>
                <c:ptCount val="24"/>
                <c:pt idx="0">
                  <c:v>1時</c:v>
                </c:pt>
                <c:pt idx="1">
                  <c:v>2時</c:v>
                </c:pt>
                <c:pt idx="2">
                  <c:v>3時</c:v>
                </c:pt>
                <c:pt idx="3">
                  <c:v>4時</c:v>
                </c:pt>
                <c:pt idx="4">
                  <c:v>5時</c:v>
                </c:pt>
                <c:pt idx="5">
                  <c:v>6時</c:v>
                </c:pt>
                <c:pt idx="6">
                  <c:v>7時</c:v>
                </c:pt>
                <c:pt idx="7">
                  <c:v>8時</c:v>
                </c:pt>
                <c:pt idx="8">
                  <c:v>9時</c:v>
                </c:pt>
                <c:pt idx="9">
                  <c:v>10時</c:v>
                </c:pt>
                <c:pt idx="10">
                  <c:v>11時</c:v>
                </c:pt>
                <c:pt idx="11">
                  <c:v>12時</c:v>
                </c:pt>
                <c:pt idx="12">
                  <c:v>13時</c:v>
                </c:pt>
                <c:pt idx="13">
                  <c:v>14時</c:v>
                </c:pt>
                <c:pt idx="14">
                  <c:v>15時</c:v>
                </c:pt>
                <c:pt idx="15">
                  <c:v>16時</c:v>
                </c:pt>
                <c:pt idx="16">
                  <c:v>17時</c:v>
                </c:pt>
                <c:pt idx="17">
                  <c:v>18時</c:v>
                </c:pt>
                <c:pt idx="18">
                  <c:v>19時</c:v>
                </c:pt>
                <c:pt idx="19">
                  <c:v>20時</c:v>
                </c:pt>
                <c:pt idx="20">
                  <c:v>21時</c:v>
                </c:pt>
                <c:pt idx="21">
                  <c:v>22時</c:v>
                </c:pt>
                <c:pt idx="22">
                  <c:v>23時</c:v>
                </c:pt>
                <c:pt idx="23">
                  <c:v>24時</c:v>
                </c:pt>
              </c:strCache>
            </c:strRef>
          </c:cat>
          <c:val>
            <c:numRef>
              <c:f>様式５の３!$C$24:$Z$24</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43D5-49C4-B378-896911FB1893}"/>
            </c:ext>
          </c:extLst>
        </c:ser>
        <c:ser>
          <c:idx val="1"/>
          <c:order val="1"/>
          <c:tx>
            <c:strRef>
              <c:f>様式５の３!$B$25</c:f>
              <c:strCache>
                <c:ptCount val="1"/>
                <c:pt idx="0">
                  <c:v>買電（充電）（kW）</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様式５の３!$C$26:$Z$26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16B8-4665-B165-EF812A3DF060}"/>
            </c:ext>
          </c:extLst>
        </c:ser>
        <c:dLbls>
          <c:showLegendKey val="0"/>
          <c:showVal val="1"/>
          <c:showCatName val="0"/>
          <c:showSerName val="0"/>
          <c:showPercent val="0"/>
          <c:showBubbleSize val="0"/>
        </c:dLbls>
        <c:smooth val="0"/>
        <c:axId val="403054312"/>
        <c:axId val="403053136"/>
      </c:lineChart>
      <c:catAx>
        <c:axId val="403054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3053136"/>
        <c:crosses val="autoZero"/>
        <c:auto val="1"/>
        <c:lblAlgn val="ctr"/>
        <c:lblOffset val="100"/>
        <c:noMultiLvlLbl val="0"/>
      </c:catAx>
      <c:valAx>
        <c:axId val="403053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3054312"/>
        <c:crosses val="autoZero"/>
        <c:crossBetween val="between"/>
      </c:valAx>
      <c:spPr>
        <a:noFill/>
        <a:ln>
          <a:noFill/>
        </a:ln>
        <a:effectLst/>
      </c:spPr>
    </c:plotArea>
    <c:legend>
      <c:legendPos val="t"/>
      <c:layout>
        <c:manualLayout>
          <c:xMode val="edge"/>
          <c:yMode val="edge"/>
          <c:x val="0.40979126677594446"/>
          <c:y val="3.7290433185148825E-2"/>
          <c:w val="0.22822622561758965"/>
          <c:h val="4.7379235057724615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sv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6</xdr:col>
      <xdr:colOff>82978</xdr:colOff>
      <xdr:row>71</xdr:row>
      <xdr:rowOff>140286</xdr:rowOff>
    </xdr:from>
    <xdr:ext cx="8847257" cy="3071332"/>
    <xdr:pic>
      <xdr:nvPicPr>
        <xdr:cNvPr id="2" name="図 4">
          <a:extLst>
            <a:ext uri="{FF2B5EF4-FFF2-40B4-BE49-F238E27FC236}">
              <a16:creationId xmlns:a16="http://schemas.microsoft.com/office/drawing/2014/main" id="{4C5A6949-4CCA-6036-90B3-7E55F87B44C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16778" y="11862386"/>
          <a:ext cx="8847257" cy="307133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50799</xdr:colOff>
      <xdr:row>81</xdr:row>
      <xdr:rowOff>29029</xdr:rowOff>
    </xdr:from>
    <xdr:to>
      <xdr:col>9</xdr:col>
      <xdr:colOff>7935</xdr:colOff>
      <xdr:row>84</xdr:row>
      <xdr:rowOff>249903</xdr:rowOff>
    </xdr:to>
    <xdr:sp macro="" textlink="">
      <xdr:nvSpPr>
        <xdr:cNvPr id="2" name="正方形/長方形 2">
          <a:extLst>
            <a:ext uri="{FF2B5EF4-FFF2-40B4-BE49-F238E27FC236}">
              <a16:creationId xmlns:a16="http://schemas.microsoft.com/office/drawing/2014/main" id="{B8BE2804-5970-6CB6-A348-2E66BE363257}"/>
            </a:ext>
          </a:extLst>
        </xdr:cNvPr>
        <xdr:cNvSpPr/>
      </xdr:nvSpPr>
      <xdr:spPr>
        <a:xfrm>
          <a:off x="1295399" y="13402129"/>
          <a:ext cx="4313236" cy="633624"/>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47624</xdr:colOff>
      <xdr:row>104</xdr:row>
      <xdr:rowOff>7723</xdr:rowOff>
    </xdr:from>
    <xdr:to>
      <xdr:col>9</xdr:col>
      <xdr:colOff>11110</xdr:colOff>
      <xdr:row>107</xdr:row>
      <xdr:rowOff>231772</xdr:rowOff>
    </xdr:to>
    <xdr:sp macro="" textlink="">
      <xdr:nvSpPr>
        <xdr:cNvPr id="3" name="正方形/長方形 2">
          <a:extLst>
            <a:ext uri="{FF2B5EF4-FFF2-40B4-BE49-F238E27FC236}">
              <a16:creationId xmlns:a16="http://schemas.microsoft.com/office/drawing/2014/main" id="{11807716-EDDA-A6BD-2E5A-35F8E179933B}"/>
            </a:ext>
          </a:extLst>
        </xdr:cNvPr>
        <xdr:cNvSpPr/>
      </xdr:nvSpPr>
      <xdr:spPr>
        <a:xfrm>
          <a:off x="1292224" y="17178123"/>
          <a:ext cx="4319586" cy="655849"/>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1</xdr:col>
      <xdr:colOff>387592</xdr:colOff>
      <xdr:row>70</xdr:row>
      <xdr:rowOff>48846</xdr:rowOff>
    </xdr:from>
    <xdr:to>
      <xdr:col>8</xdr:col>
      <xdr:colOff>540482</xdr:colOff>
      <xdr:row>92</xdr:row>
      <xdr:rowOff>659423</xdr:rowOff>
    </xdr:to>
    <xdr:sp macro="" textlink="">
      <xdr:nvSpPr>
        <xdr:cNvPr id="4" name="正方形/長方形 3">
          <a:extLst>
            <a:ext uri="{FF2B5EF4-FFF2-40B4-BE49-F238E27FC236}">
              <a16:creationId xmlns:a16="http://schemas.microsoft.com/office/drawing/2014/main" id="{33DE3713-DF59-870E-3901-8C1F47EFCC3D}"/>
            </a:ext>
          </a:extLst>
        </xdr:cNvPr>
        <xdr:cNvSpPr/>
      </xdr:nvSpPr>
      <xdr:spPr>
        <a:xfrm>
          <a:off x="1009892" y="11605846"/>
          <a:ext cx="4508990" cy="3747477"/>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373958</xdr:colOff>
      <xdr:row>93</xdr:row>
      <xdr:rowOff>8131</xdr:rowOff>
    </xdr:from>
    <xdr:to>
      <xdr:col>8</xdr:col>
      <xdr:colOff>531517</xdr:colOff>
      <xdr:row>115</xdr:row>
      <xdr:rowOff>647283</xdr:rowOff>
    </xdr:to>
    <xdr:sp macro="" textlink="">
      <xdr:nvSpPr>
        <xdr:cNvPr id="5" name="正方形/長方形 4">
          <a:extLst>
            <a:ext uri="{FF2B5EF4-FFF2-40B4-BE49-F238E27FC236}">
              <a16:creationId xmlns:a16="http://schemas.microsoft.com/office/drawing/2014/main" id="{83F79A2E-A5CD-3EFB-8A2B-274B6F6A43EA}"/>
            </a:ext>
          </a:extLst>
        </xdr:cNvPr>
        <xdr:cNvSpPr/>
      </xdr:nvSpPr>
      <xdr:spPr>
        <a:xfrm>
          <a:off x="996258" y="15362431"/>
          <a:ext cx="4513659" cy="3788752"/>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91343</xdr:colOff>
      <xdr:row>103</xdr:row>
      <xdr:rowOff>0</xdr:rowOff>
    </xdr:from>
    <xdr:to>
      <xdr:col>10</xdr:col>
      <xdr:colOff>598739</xdr:colOff>
      <xdr:row>106</xdr:row>
      <xdr:rowOff>521779</xdr:rowOff>
    </xdr:to>
    <xdr:cxnSp macro="">
      <xdr:nvCxnSpPr>
        <xdr:cNvPr id="6" name="コネクタ: 曲線 300">
          <a:extLst>
            <a:ext uri="{FF2B5EF4-FFF2-40B4-BE49-F238E27FC236}">
              <a16:creationId xmlns:a16="http://schemas.microsoft.com/office/drawing/2014/main" id="{455B0E1E-229C-E87D-C756-B4A26C8C2D8D}"/>
            </a:ext>
          </a:extLst>
        </xdr:cNvPr>
        <xdr:cNvCxnSpPr/>
      </xdr:nvCxnSpPr>
      <xdr:spPr>
        <a:xfrm rot="10800000">
          <a:off x="5692043" y="17005300"/>
          <a:ext cx="1129696" cy="661479"/>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150396</xdr:colOff>
      <xdr:row>121</xdr:row>
      <xdr:rowOff>439546</xdr:rowOff>
    </xdr:from>
    <xdr:to>
      <xdr:col>39</xdr:col>
      <xdr:colOff>294441</xdr:colOff>
      <xdr:row>131</xdr:row>
      <xdr:rowOff>6043</xdr:rowOff>
    </xdr:to>
    <xdr:sp macro="" textlink="">
      <xdr:nvSpPr>
        <xdr:cNvPr id="7" name="正方形/長方形 6">
          <a:extLst>
            <a:ext uri="{FF2B5EF4-FFF2-40B4-BE49-F238E27FC236}">
              <a16:creationId xmlns:a16="http://schemas.microsoft.com/office/drawing/2014/main" id="{8E28CE91-1D55-0EC8-DB9C-BDE42BE845A9}"/>
            </a:ext>
          </a:extLst>
        </xdr:cNvPr>
        <xdr:cNvSpPr/>
      </xdr:nvSpPr>
      <xdr:spPr>
        <a:xfrm>
          <a:off x="6995696" y="20143596"/>
          <a:ext cx="17568445" cy="1490547"/>
        </a:xfrm>
        <a:prstGeom prst="rect">
          <a:avLst/>
        </a:prstGeom>
        <a:solidFill>
          <a:schemeClr val="bg1"/>
        </a:solidFill>
        <a:ln w="9525">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tIns="252000" rIns="72000" rtlCol="0" anchor="t"/>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endParaRPr kumimoji="1" lang="ja-JP" altLang="en-US" sz="54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33</xdr:col>
      <xdr:colOff>283117</xdr:colOff>
      <xdr:row>123</xdr:row>
      <xdr:rowOff>659492</xdr:rowOff>
    </xdr:from>
    <xdr:to>
      <xdr:col>38</xdr:col>
      <xdr:colOff>201726</xdr:colOff>
      <xdr:row>124</xdr:row>
      <xdr:rowOff>398621</xdr:rowOff>
    </xdr:to>
    <xdr:sp macro="" textlink="">
      <xdr:nvSpPr>
        <xdr:cNvPr id="8" name="四角形: 角を丸くする 324">
          <a:extLst>
            <a:ext uri="{FF2B5EF4-FFF2-40B4-BE49-F238E27FC236}">
              <a16:creationId xmlns:a16="http://schemas.microsoft.com/office/drawing/2014/main" id="{1519B528-678B-4D6C-82E7-DFA838E0CA0A}"/>
            </a:ext>
          </a:extLst>
        </xdr:cNvPr>
        <xdr:cNvSpPr/>
      </xdr:nvSpPr>
      <xdr:spPr>
        <a:xfrm>
          <a:off x="20819017" y="20471492"/>
          <a:ext cx="3030109" cy="164579"/>
        </a:xfrm>
        <a:prstGeom prst="roundRect">
          <a:avLst>
            <a:gd name="adj" fmla="val 15299"/>
          </a:avLst>
        </a:prstGeom>
        <a:no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3200">
              <a:solidFill>
                <a:schemeClr val="tx1">
                  <a:lumMod val="75000"/>
                  <a:lumOff val="25000"/>
                </a:schemeClr>
              </a:solidFill>
              <a:latin typeface="Meiryo UI" panose="020B0604030504040204" pitchFamily="50" charset="-128"/>
              <a:ea typeface="Meiryo UI" panose="020B0604030504040204" pitchFamily="50" charset="-128"/>
            </a:rPr>
            <a:t>系統</a:t>
          </a:r>
        </a:p>
      </xdr:txBody>
    </xdr:sp>
    <xdr:clientData/>
  </xdr:twoCellAnchor>
  <xdr:twoCellAnchor>
    <xdr:from>
      <xdr:col>32</xdr:col>
      <xdr:colOff>586841</xdr:colOff>
      <xdr:row>122</xdr:row>
      <xdr:rowOff>153899</xdr:rowOff>
    </xdr:from>
    <xdr:to>
      <xdr:col>34</xdr:col>
      <xdr:colOff>343260</xdr:colOff>
      <xdr:row>123</xdr:row>
      <xdr:rowOff>1041913</xdr:rowOff>
    </xdr:to>
    <xdr:grpSp>
      <xdr:nvGrpSpPr>
        <xdr:cNvPr id="9" name="グループ化 8">
          <a:extLst>
            <a:ext uri="{FF2B5EF4-FFF2-40B4-BE49-F238E27FC236}">
              <a16:creationId xmlns:a16="http://schemas.microsoft.com/office/drawing/2014/main" id="{4ADE5165-37D4-04E7-8AAE-68A67F4EE127}"/>
            </a:ext>
          </a:extLst>
        </xdr:cNvPr>
        <xdr:cNvGrpSpPr/>
      </xdr:nvGrpSpPr>
      <xdr:grpSpPr>
        <a:xfrm>
          <a:off x="34995904" y="59732774"/>
          <a:ext cx="1089919" cy="1435702"/>
          <a:chOff x="16661607" y="9128599"/>
          <a:chExt cx="799227" cy="799228"/>
        </a:xfrm>
      </xdr:grpSpPr>
      <xdr:sp macro="" textlink="">
        <xdr:nvSpPr>
          <xdr:cNvPr id="10" name="正方形/長方形 9">
            <a:extLst>
              <a:ext uri="{FF2B5EF4-FFF2-40B4-BE49-F238E27FC236}">
                <a16:creationId xmlns:a16="http://schemas.microsoft.com/office/drawing/2014/main" id="{9B49806E-67FA-7309-7219-13BC74F5D927}"/>
              </a:ext>
            </a:extLst>
          </xdr:cNvPr>
          <xdr:cNvSpPr/>
        </xdr:nvSpPr>
        <xdr:spPr>
          <a:xfrm>
            <a:off x="16790365" y="9146297"/>
            <a:ext cx="554871" cy="759205"/>
          </a:xfrm>
          <a:prstGeom prst="rect">
            <a:avLst/>
          </a:prstGeom>
          <a:solidFill>
            <a:schemeClr val="bg1"/>
          </a:solidFill>
          <a:ln w="952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pic>
        <xdr:nvPicPr>
          <xdr:cNvPr id="11" name="グラフィックス 209" descr="送電塔 枠線">
            <a:extLst>
              <a:ext uri="{FF2B5EF4-FFF2-40B4-BE49-F238E27FC236}">
                <a16:creationId xmlns:a16="http://schemas.microsoft.com/office/drawing/2014/main" id="{DA4D7EF0-74A0-2B03-E471-BEB4F3659C1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661607" y="9128599"/>
            <a:ext cx="799227" cy="799228"/>
          </a:xfrm>
          <a:prstGeom prst="rect">
            <a:avLst/>
          </a:prstGeom>
        </xdr:spPr>
      </xdr:pic>
    </xdr:grpSp>
    <xdr:clientData/>
  </xdr:twoCellAnchor>
  <xdr:twoCellAnchor>
    <xdr:from>
      <xdr:col>13</xdr:col>
      <xdr:colOff>458522</xdr:colOff>
      <xdr:row>123</xdr:row>
      <xdr:rowOff>71151</xdr:rowOff>
    </xdr:from>
    <xdr:to>
      <xdr:col>21</xdr:col>
      <xdr:colOff>393445</xdr:colOff>
      <xdr:row>125</xdr:row>
      <xdr:rowOff>415463</xdr:rowOff>
    </xdr:to>
    <xdr:sp macro="" textlink="">
      <xdr:nvSpPr>
        <xdr:cNvPr id="12" name="正方形/長方形 11">
          <a:extLst>
            <a:ext uri="{FF2B5EF4-FFF2-40B4-BE49-F238E27FC236}">
              <a16:creationId xmlns:a16="http://schemas.microsoft.com/office/drawing/2014/main" id="{AF3028B1-7E3D-689F-0458-6D636E7A0BA7}"/>
            </a:ext>
          </a:extLst>
        </xdr:cNvPr>
        <xdr:cNvSpPr/>
      </xdr:nvSpPr>
      <xdr:spPr>
        <a:xfrm>
          <a:off x="8548422" y="20378451"/>
          <a:ext cx="4913323" cy="426862"/>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定格出力合計</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 </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+647kW(</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放電側</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647kW(</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充電側</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23</xdr:col>
      <xdr:colOff>475172</xdr:colOff>
      <xdr:row>123</xdr:row>
      <xdr:rowOff>71151</xdr:rowOff>
    </xdr:from>
    <xdr:to>
      <xdr:col>31</xdr:col>
      <xdr:colOff>410095</xdr:colOff>
      <xdr:row>125</xdr:row>
      <xdr:rowOff>415463</xdr:rowOff>
    </xdr:to>
    <xdr:sp macro="" textlink="">
      <xdr:nvSpPr>
        <xdr:cNvPr id="13" name="正方形/長方形 12">
          <a:extLst>
            <a:ext uri="{FF2B5EF4-FFF2-40B4-BE49-F238E27FC236}">
              <a16:creationId xmlns:a16="http://schemas.microsoft.com/office/drawing/2014/main" id="{261A4F34-8C5B-A460-9D02-5499032BFFBF}"/>
            </a:ext>
          </a:extLst>
        </xdr:cNvPr>
        <xdr:cNvSpPr/>
      </xdr:nvSpPr>
      <xdr:spPr>
        <a:xfrm>
          <a:off x="14788072" y="20378451"/>
          <a:ext cx="4913323" cy="426862"/>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最大受電電力：</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645kW</a:t>
          </a:r>
        </a:p>
        <a:p>
          <a:pPr indent="279400" defTabSz="1485900"/>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最小受電電力：ー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687</a:t>
          </a:r>
          <a:r>
            <a:rPr kumimoji="1" lang="en-US" altLang="ja-JP" sz="2800">
              <a:solidFill>
                <a:schemeClr val="tx1">
                  <a:lumMod val="75000"/>
                  <a:lumOff val="25000"/>
                </a:schemeClr>
              </a:solidFill>
              <a:latin typeface="Meiryo UI" panose="020B0604030504040204" pitchFamily="50" charset="-128"/>
              <a:ea typeface="Meiryo UI" panose="020B0604030504040204" pitchFamily="50" charset="-128"/>
            </a:rPr>
            <a:t>kW</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18</xdr:col>
      <xdr:colOff>466847</xdr:colOff>
      <xdr:row>127</xdr:row>
      <xdr:rowOff>1253807</xdr:rowOff>
    </xdr:from>
    <xdr:to>
      <xdr:col>26</xdr:col>
      <xdr:colOff>401770</xdr:colOff>
      <xdr:row>130</xdr:row>
      <xdr:rowOff>859932</xdr:rowOff>
    </xdr:to>
    <xdr:sp macro="" textlink="">
      <xdr:nvSpPr>
        <xdr:cNvPr id="14" name="正方形/長方形 13">
          <a:extLst>
            <a:ext uri="{FF2B5EF4-FFF2-40B4-BE49-F238E27FC236}">
              <a16:creationId xmlns:a16="http://schemas.microsoft.com/office/drawing/2014/main" id="{A81981CB-7D60-93E7-36B3-BDFDC5C37707}"/>
            </a:ext>
          </a:extLst>
        </xdr:cNvPr>
        <xdr:cNvSpPr/>
      </xdr:nvSpPr>
      <xdr:spPr>
        <a:xfrm>
          <a:off x="11668247" y="21135657"/>
          <a:ext cx="4913323" cy="49512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自家消費電力最大：</a:t>
          </a:r>
          <a:r>
            <a:rPr lang="en-US" altLang="ja-JP" sz="2800" b="1">
              <a:solidFill>
                <a:schemeClr val="accent2"/>
              </a:solidFill>
              <a:latin typeface="Meiryo UI" panose="020B0604030504040204" pitchFamily="50" charset="-128"/>
              <a:ea typeface="Meiryo UI" panose="020B0604030504040204" pitchFamily="50" charset="-128"/>
            </a:rPr>
            <a:t>40kW</a:t>
          </a:r>
        </a:p>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自家消費電力最小：</a:t>
          </a:r>
          <a:r>
            <a:rPr lang="en-US" altLang="ja-JP" sz="2800" b="1">
              <a:solidFill>
                <a:schemeClr val="accent2"/>
              </a:solidFill>
              <a:latin typeface="Meiryo UI" panose="020B0604030504040204" pitchFamily="50" charset="-128"/>
              <a:ea typeface="Meiryo UI" panose="020B0604030504040204" pitchFamily="50" charset="-128"/>
            </a:rPr>
            <a:t>2kW</a:t>
          </a:r>
        </a:p>
      </xdr:txBody>
    </xdr:sp>
    <xdr:clientData/>
  </xdr:twoCellAnchor>
  <xdr:twoCellAnchor>
    <xdr:from>
      <xdr:col>21</xdr:col>
      <xdr:colOff>393445</xdr:colOff>
      <xdr:row>123</xdr:row>
      <xdr:rowOff>1422026</xdr:rowOff>
    </xdr:from>
    <xdr:to>
      <xdr:col>23</xdr:col>
      <xdr:colOff>475172</xdr:colOff>
      <xdr:row>123</xdr:row>
      <xdr:rowOff>1422026</xdr:rowOff>
    </xdr:to>
    <xdr:cxnSp macro="">
      <xdr:nvCxnSpPr>
        <xdr:cNvPr id="15" name="直線コネクタ 14">
          <a:extLst>
            <a:ext uri="{FF2B5EF4-FFF2-40B4-BE49-F238E27FC236}">
              <a16:creationId xmlns:a16="http://schemas.microsoft.com/office/drawing/2014/main" id="{9007E3A5-2C43-04DA-3EE9-CB78715AB267}"/>
            </a:ext>
          </a:extLst>
        </xdr:cNvPr>
        <xdr:cNvCxnSpPr>
          <a:cxnSpLocks/>
          <a:stCxn id="12" idx="3"/>
          <a:endCxn id="13" idx="1"/>
        </xdr:cNvCxnSpPr>
      </xdr:nvCxnSpPr>
      <xdr:spPr>
        <a:xfrm>
          <a:off x="13461745" y="20472026"/>
          <a:ext cx="1326327"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410094</xdr:colOff>
      <xdr:row>123</xdr:row>
      <xdr:rowOff>1422026</xdr:rowOff>
    </xdr:from>
    <xdr:to>
      <xdr:col>33</xdr:col>
      <xdr:colOff>283117</xdr:colOff>
      <xdr:row>123</xdr:row>
      <xdr:rowOff>1422026</xdr:rowOff>
    </xdr:to>
    <xdr:cxnSp macro="">
      <xdr:nvCxnSpPr>
        <xdr:cNvPr id="16" name="直線コネクタ 15">
          <a:extLst>
            <a:ext uri="{FF2B5EF4-FFF2-40B4-BE49-F238E27FC236}">
              <a16:creationId xmlns:a16="http://schemas.microsoft.com/office/drawing/2014/main" id="{32AA92EB-8B4C-81B3-6B30-029F1E499AC9}"/>
            </a:ext>
          </a:extLst>
        </xdr:cNvPr>
        <xdr:cNvCxnSpPr>
          <a:cxnSpLocks/>
          <a:stCxn id="13" idx="3"/>
          <a:endCxn id="8" idx="1"/>
        </xdr:cNvCxnSpPr>
      </xdr:nvCxnSpPr>
      <xdr:spPr>
        <a:xfrm>
          <a:off x="19701394" y="20472026"/>
          <a:ext cx="111762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434308</xdr:colOff>
      <xdr:row>123</xdr:row>
      <xdr:rowOff>1422025</xdr:rowOff>
    </xdr:from>
    <xdr:to>
      <xdr:col>22</xdr:col>
      <xdr:colOff>434308</xdr:colOff>
      <xdr:row>127</xdr:row>
      <xdr:rowOff>1253807</xdr:rowOff>
    </xdr:to>
    <xdr:cxnSp macro="">
      <xdr:nvCxnSpPr>
        <xdr:cNvPr id="17" name="直線コネクタ 16">
          <a:extLst>
            <a:ext uri="{FF2B5EF4-FFF2-40B4-BE49-F238E27FC236}">
              <a16:creationId xmlns:a16="http://schemas.microsoft.com/office/drawing/2014/main" id="{421CE968-199F-17DA-0226-AE53B2B9A246}"/>
            </a:ext>
          </a:extLst>
        </xdr:cNvPr>
        <xdr:cNvCxnSpPr>
          <a:cxnSpLocks/>
        </xdr:cNvCxnSpPr>
      </xdr:nvCxnSpPr>
      <xdr:spPr>
        <a:xfrm>
          <a:off x="14124908" y="20472025"/>
          <a:ext cx="0" cy="663632"/>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104243</xdr:colOff>
      <xdr:row>127</xdr:row>
      <xdr:rowOff>667535</xdr:rowOff>
    </xdr:from>
    <xdr:to>
      <xdr:col>19</xdr:col>
      <xdr:colOff>225801</xdr:colOff>
      <xdr:row>128</xdr:row>
      <xdr:rowOff>136900</xdr:rowOff>
    </xdr:to>
    <xdr:sp macro="" textlink="">
      <xdr:nvSpPr>
        <xdr:cNvPr id="18" name="楕円 332">
          <a:extLst>
            <a:ext uri="{FF2B5EF4-FFF2-40B4-BE49-F238E27FC236}">
              <a16:creationId xmlns:a16="http://schemas.microsoft.com/office/drawing/2014/main" id="{3B023A28-5807-CB49-CEDA-F971792172E7}"/>
            </a:ext>
          </a:extLst>
        </xdr:cNvPr>
        <xdr:cNvSpPr/>
      </xdr:nvSpPr>
      <xdr:spPr>
        <a:xfrm>
          <a:off x="11305643" y="21133585"/>
          <a:ext cx="743858" cy="136115"/>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4400">
              <a:solidFill>
                <a:schemeClr val="bg1"/>
              </a:solidFill>
              <a:latin typeface="Meiryo UI" panose="020B0604030504040204" pitchFamily="50" charset="-128"/>
              <a:ea typeface="Meiryo UI" panose="020B0604030504040204" pitchFamily="50" charset="-128"/>
            </a:rPr>
            <a:t>ⅳ</a:t>
          </a:r>
          <a:endParaRPr kumimoji="1" lang="ja-JP" altLang="en-US" sz="44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12</xdr:col>
      <xdr:colOff>127388</xdr:colOff>
      <xdr:row>123</xdr:row>
      <xdr:rowOff>1345419</xdr:rowOff>
    </xdr:from>
    <xdr:to>
      <xdr:col>13</xdr:col>
      <xdr:colOff>433511</xdr:colOff>
      <xdr:row>123</xdr:row>
      <xdr:rowOff>1345419</xdr:rowOff>
    </xdr:to>
    <xdr:cxnSp macro="">
      <xdr:nvCxnSpPr>
        <xdr:cNvPr id="19" name="直線コネクタ 18">
          <a:extLst>
            <a:ext uri="{FF2B5EF4-FFF2-40B4-BE49-F238E27FC236}">
              <a16:creationId xmlns:a16="http://schemas.microsoft.com/office/drawing/2014/main" id="{693E1455-763A-8920-B4F7-98A4F58F3E16}"/>
            </a:ext>
          </a:extLst>
        </xdr:cNvPr>
        <xdr:cNvCxnSpPr>
          <a:cxnSpLocks/>
        </xdr:cNvCxnSpPr>
      </xdr:nvCxnSpPr>
      <xdr:spPr>
        <a:xfrm flipH="1" flipV="1">
          <a:off x="7594988" y="20471619"/>
          <a:ext cx="92842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40769</xdr:colOff>
      <xdr:row>123</xdr:row>
      <xdr:rowOff>0</xdr:rowOff>
    </xdr:from>
    <xdr:to>
      <xdr:col>9</xdr:col>
      <xdr:colOff>47933</xdr:colOff>
      <xdr:row>128</xdr:row>
      <xdr:rowOff>0</xdr:rowOff>
    </xdr:to>
    <xdr:sp macro="" textlink="">
      <xdr:nvSpPr>
        <xdr:cNvPr id="20" name="正方形/長方形 19">
          <a:extLst>
            <a:ext uri="{FF2B5EF4-FFF2-40B4-BE49-F238E27FC236}">
              <a16:creationId xmlns:a16="http://schemas.microsoft.com/office/drawing/2014/main" id="{437ED95A-9D1D-5828-C140-B66717A54011}"/>
            </a:ext>
          </a:extLst>
        </xdr:cNvPr>
        <xdr:cNvSpPr/>
      </xdr:nvSpPr>
      <xdr:spPr>
        <a:xfrm>
          <a:off x="1285369" y="20307300"/>
          <a:ext cx="4363264" cy="82550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165371</xdr:colOff>
      <xdr:row>126</xdr:row>
      <xdr:rowOff>736158</xdr:rowOff>
    </xdr:from>
    <xdr:to>
      <xdr:col>11</xdr:col>
      <xdr:colOff>74363</xdr:colOff>
      <xdr:row>129</xdr:row>
      <xdr:rowOff>258156</xdr:rowOff>
    </xdr:to>
    <xdr:cxnSp macro="">
      <xdr:nvCxnSpPr>
        <xdr:cNvPr id="21" name="コネクタ: 曲線 339">
          <a:extLst>
            <a:ext uri="{FF2B5EF4-FFF2-40B4-BE49-F238E27FC236}">
              <a16:creationId xmlns:a16="http://schemas.microsoft.com/office/drawing/2014/main" id="{91D10B70-1AE8-EB23-D554-7A6C0A6DDEFE}"/>
            </a:ext>
          </a:extLst>
        </xdr:cNvPr>
        <xdr:cNvCxnSpPr/>
      </xdr:nvCxnSpPr>
      <xdr:spPr>
        <a:xfrm rot="10800000">
          <a:off x="5766071" y="20967258"/>
          <a:ext cx="1153592" cy="493548"/>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16958</xdr:colOff>
      <xdr:row>80</xdr:row>
      <xdr:rowOff>0</xdr:rowOff>
    </xdr:from>
    <xdr:to>
      <xdr:col>10</xdr:col>
      <xdr:colOff>530704</xdr:colOff>
      <xdr:row>83</xdr:row>
      <xdr:rowOff>538108</xdr:rowOff>
    </xdr:to>
    <xdr:cxnSp macro="">
      <xdr:nvCxnSpPr>
        <xdr:cNvPr id="22" name="コネクタ: 曲線 53">
          <a:extLst>
            <a:ext uri="{FF2B5EF4-FFF2-40B4-BE49-F238E27FC236}">
              <a16:creationId xmlns:a16="http://schemas.microsoft.com/office/drawing/2014/main" id="{06AB47AC-C178-FDBF-67BA-2F2A72E052C2}"/>
            </a:ext>
          </a:extLst>
        </xdr:cNvPr>
        <xdr:cNvCxnSpPr/>
      </xdr:nvCxnSpPr>
      <xdr:spPr>
        <a:xfrm rot="10800000">
          <a:off x="5617658" y="13208000"/>
          <a:ext cx="1136046" cy="658758"/>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29921</xdr:colOff>
      <xdr:row>5</xdr:row>
      <xdr:rowOff>185648</xdr:rowOff>
    </xdr:from>
    <xdr:to>
      <xdr:col>6</xdr:col>
      <xdr:colOff>315815</xdr:colOff>
      <xdr:row>25</xdr:row>
      <xdr:rowOff>221436</xdr:rowOff>
    </xdr:to>
    <xdr:sp macro="" textlink="">
      <xdr:nvSpPr>
        <xdr:cNvPr id="23" name="正方形/長方形 22">
          <a:extLst>
            <a:ext uri="{FF2B5EF4-FFF2-40B4-BE49-F238E27FC236}">
              <a16:creationId xmlns:a16="http://schemas.microsoft.com/office/drawing/2014/main" id="{479509BF-E0FF-C57C-0C10-921AF26B563A}"/>
            </a:ext>
          </a:extLst>
        </xdr:cNvPr>
        <xdr:cNvSpPr/>
      </xdr:nvSpPr>
      <xdr:spPr>
        <a:xfrm>
          <a:off x="652221" y="992098"/>
          <a:ext cx="3397394" cy="3299688"/>
        </a:xfrm>
        <a:prstGeom prst="rect">
          <a:avLst/>
        </a:prstGeom>
        <a:solidFill>
          <a:schemeClr val="accent2">
            <a:lumMod val="20000"/>
            <a:lumOff val="80000"/>
          </a:schemeClr>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504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marL="444500" defTabSz="1135063">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蓄電池</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は何種類あるか</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をご確認ください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出力制限装置によって定格出力を制限している場合は、別の定格出力の設備として記載ください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defTabSz="1135063">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蓄電池</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 に分けて</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入力シートに情報を記載ください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定格出力が同じ設備の中で、蓄電池容量の構成ごとの内訳を</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自家消費電力最大・最小</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定格出力合計と最大・最小受電電力は「はじめにシート」記載の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定格出力合計・契約受電電力の求め方</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に則り、自動計算されます</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※EMS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によって定格出力合計を制御している場合は、制御後の定格出力合計も記載ください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変更前の定格出力合計・</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台数</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変更前の最大受電電力</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1</xdr:col>
      <xdr:colOff>339844</xdr:colOff>
      <xdr:row>8</xdr:row>
      <xdr:rowOff>59815</xdr:rowOff>
    </xdr:from>
    <xdr:to>
      <xdr:col>2</xdr:col>
      <xdr:colOff>421999</xdr:colOff>
      <xdr:row>9</xdr:row>
      <xdr:rowOff>151293</xdr:rowOff>
    </xdr:to>
    <xdr:sp macro="" textlink="">
      <xdr:nvSpPr>
        <xdr:cNvPr id="24" name="楕円 5">
          <a:extLst>
            <a:ext uri="{FF2B5EF4-FFF2-40B4-BE49-F238E27FC236}">
              <a16:creationId xmlns:a16="http://schemas.microsoft.com/office/drawing/2014/main" id="{C75A3A2F-40C2-EA55-8FA7-BBAF0A4DC9C8}"/>
            </a:ext>
          </a:extLst>
        </xdr:cNvPr>
        <xdr:cNvSpPr/>
      </xdr:nvSpPr>
      <xdr:spPr>
        <a:xfrm>
          <a:off x="962144" y="1380615"/>
          <a:ext cx="704455" cy="256578"/>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333499</xdr:colOff>
      <xdr:row>12</xdr:row>
      <xdr:rowOff>16374</xdr:rowOff>
    </xdr:from>
    <xdr:to>
      <xdr:col>2</xdr:col>
      <xdr:colOff>425992</xdr:colOff>
      <xdr:row>13</xdr:row>
      <xdr:rowOff>148706</xdr:rowOff>
    </xdr:to>
    <xdr:sp macro="" textlink="">
      <xdr:nvSpPr>
        <xdr:cNvPr id="25" name="楕円 6">
          <a:extLst>
            <a:ext uri="{FF2B5EF4-FFF2-40B4-BE49-F238E27FC236}">
              <a16:creationId xmlns:a16="http://schemas.microsoft.com/office/drawing/2014/main" id="{4693CDFD-B043-FDCE-7626-B58B9EE61182}"/>
            </a:ext>
          </a:extLst>
        </xdr:cNvPr>
        <xdr:cNvSpPr/>
      </xdr:nvSpPr>
      <xdr:spPr>
        <a:xfrm>
          <a:off x="955799" y="1997574"/>
          <a:ext cx="714793" cy="297432"/>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ⅱ</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333499</xdr:colOff>
      <xdr:row>14</xdr:row>
      <xdr:rowOff>15221</xdr:rowOff>
    </xdr:from>
    <xdr:to>
      <xdr:col>2</xdr:col>
      <xdr:colOff>425992</xdr:colOff>
      <xdr:row>15</xdr:row>
      <xdr:rowOff>104976</xdr:rowOff>
    </xdr:to>
    <xdr:sp macro="" textlink="">
      <xdr:nvSpPr>
        <xdr:cNvPr id="26" name="楕円 7">
          <a:extLst>
            <a:ext uri="{FF2B5EF4-FFF2-40B4-BE49-F238E27FC236}">
              <a16:creationId xmlns:a16="http://schemas.microsoft.com/office/drawing/2014/main" id="{DB993A5F-EA97-9240-CE43-C5B067070D77}"/>
            </a:ext>
          </a:extLst>
        </xdr:cNvPr>
        <xdr:cNvSpPr/>
      </xdr:nvSpPr>
      <xdr:spPr>
        <a:xfrm>
          <a:off x="955799" y="2326621"/>
          <a:ext cx="714793" cy="254855"/>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ⅲ</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333499</xdr:colOff>
      <xdr:row>15</xdr:row>
      <xdr:rowOff>353435</xdr:rowOff>
    </xdr:from>
    <xdr:to>
      <xdr:col>2</xdr:col>
      <xdr:colOff>425992</xdr:colOff>
      <xdr:row>17</xdr:row>
      <xdr:rowOff>72419</xdr:rowOff>
    </xdr:to>
    <xdr:sp macro="" textlink="">
      <xdr:nvSpPr>
        <xdr:cNvPr id="27" name="楕円 8">
          <a:extLst>
            <a:ext uri="{FF2B5EF4-FFF2-40B4-BE49-F238E27FC236}">
              <a16:creationId xmlns:a16="http://schemas.microsoft.com/office/drawing/2014/main" id="{06E44B0A-AC48-F267-F4BD-BC4FA82CBA47}"/>
            </a:ext>
          </a:extLst>
        </xdr:cNvPr>
        <xdr:cNvSpPr/>
      </xdr:nvSpPr>
      <xdr:spPr>
        <a:xfrm>
          <a:off x="955799" y="2639435"/>
          <a:ext cx="714793" cy="239684"/>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ⅳ</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179404</xdr:colOff>
      <xdr:row>5</xdr:row>
      <xdr:rowOff>221884</xdr:rowOff>
    </xdr:from>
    <xdr:to>
      <xdr:col>3</xdr:col>
      <xdr:colOff>74220</xdr:colOff>
      <xdr:row>8</xdr:row>
      <xdr:rowOff>121956</xdr:rowOff>
    </xdr:to>
    <xdr:sp macro="" textlink="">
      <xdr:nvSpPr>
        <xdr:cNvPr id="28" name="正方形/長方形 477">
          <a:extLst>
            <a:ext uri="{FF2B5EF4-FFF2-40B4-BE49-F238E27FC236}">
              <a16:creationId xmlns:a16="http://schemas.microsoft.com/office/drawing/2014/main" id="{88970BF8-3B2B-2572-B386-18D1C1F4304B}"/>
            </a:ext>
          </a:extLst>
        </xdr:cNvPr>
        <xdr:cNvSpPr/>
      </xdr:nvSpPr>
      <xdr:spPr>
        <a:xfrm>
          <a:off x="801704" y="990234"/>
          <a:ext cx="1139416" cy="452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r>
            <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rPr>
            <a:t>入力の流れ</a:t>
          </a:r>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endParaRPr>
        </a:p>
      </xdr:txBody>
    </xdr:sp>
    <xdr:clientData/>
  </xdr:twoCellAnchor>
  <xdr:twoCellAnchor>
    <xdr:from>
      <xdr:col>4</xdr:col>
      <xdr:colOff>4098924</xdr:colOff>
      <xdr:row>68</xdr:row>
      <xdr:rowOff>449264</xdr:rowOff>
    </xdr:from>
    <xdr:to>
      <xdr:col>4</xdr:col>
      <xdr:colOff>4577548</xdr:colOff>
      <xdr:row>69</xdr:row>
      <xdr:rowOff>421182</xdr:rowOff>
    </xdr:to>
    <xdr:sp macro="" textlink="">
      <xdr:nvSpPr>
        <xdr:cNvPr id="29" name="楕円 12">
          <a:extLst>
            <a:ext uri="{FF2B5EF4-FFF2-40B4-BE49-F238E27FC236}">
              <a16:creationId xmlns:a16="http://schemas.microsoft.com/office/drawing/2014/main" id="{84B6E179-E365-42E5-8B1F-D765168A1D8B}"/>
            </a:ext>
          </a:extLst>
        </xdr:cNvPr>
        <xdr:cNvSpPr/>
      </xdr:nvSpPr>
      <xdr:spPr>
        <a:xfrm>
          <a:off x="3114674" y="11390314"/>
          <a:ext cx="0" cy="168768"/>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oneCellAnchor>
    <xdr:from>
      <xdr:col>10</xdr:col>
      <xdr:colOff>361039</xdr:colOff>
      <xdr:row>77</xdr:row>
      <xdr:rowOff>314536</xdr:rowOff>
    </xdr:from>
    <xdr:ext cx="18973071" cy="8647303"/>
    <xdr:pic>
      <xdr:nvPicPr>
        <xdr:cNvPr id="30" name="図 29">
          <a:extLst>
            <a:ext uri="{FF2B5EF4-FFF2-40B4-BE49-F238E27FC236}">
              <a16:creationId xmlns:a16="http://schemas.microsoft.com/office/drawing/2014/main" id="{C62187F3-1F00-2C24-385E-B17C87299A4D}"/>
            </a:ext>
          </a:extLst>
        </xdr:cNvPr>
        <xdr:cNvPicPr>
          <a:picLocks noChangeAspect="1"/>
        </xdr:cNvPicPr>
      </xdr:nvPicPr>
      <xdr:blipFill>
        <a:blip xmlns:r="http://schemas.openxmlformats.org/officeDocument/2006/relationships" r:embed="rId3"/>
        <a:stretch>
          <a:fillRect/>
        </a:stretch>
      </xdr:blipFill>
      <xdr:spPr>
        <a:xfrm>
          <a:off x="6584039" y="12874836"/>
          <a:ext cx="18973071" cy="8647303"/>
        </a:xfrm>
        <a:prstGeom prst="rect">
          <a:avLst/>
        </a:prstGeom>
        <a:ln>
          <a:solidFill>
            <a:schemeClr val="bg1">
              <a:lumMod val="50000"/>
            </a:schemeClr>
          </a:solidFill>
        </a:ln>
      </xdr:spPr>
    </xdr:pic>
    <xdr:clientData/>
  </xdr:oneCellAnchor>
  <xdr:oneCellAnchor>
    <xdr:from>
      <xdr:col>10</xdr:col>
      <xdr:colOff>515452</xdr:colOff>
      <xdr:row>101</xdr:row>
      <xdr:rowOff>468503</xdr:rowOff>
    </xdr:from>
    <xdr:ext cx="18680231" cy="6054493"/>
    <xdr:pic>
      <xdr:nvPicPr>
        <xdr:cNvPr id="31" name="図 30">
          <a:extLst>
            <a:ext uri="{FF2B5EF4-FFF2-40B4-BE49-F238E27FC236}">
              <a16:creationId xmlns:a16="http://schemas.microsoft.com/office/drawing/2014/main" id="{50FCB3C2-9103-3F8E-61AB-70E2C5753684}"/>
            </a:ext>
          </a:extLst>
        </xdr:cNvPr>
        <xdr:cNvPicPr>
          <a:picLocks noChangeAspect="1"/>
        </xdr:cNvPicPr>
      </xdr:nvPicPr>
      <xdr:blipFill>
        <a:blip xmlns:r="http://schemas.openxmlformats.org/officeDocument/2006/relationships" r:embed="rId4"/>
        <a:stretch>
          <a:fillRect/>
        </a:stretch>
      </xdr:blipFill>
      <xdr:spPr>
        <a:xfrm>
          <a:off x="6738452" y="16838803"/>
          <a:ext cx="18680231" cy="6054493"/>
        </a:xfrm>
        <a:prstGeom prst="rect">
          <a:avLst/>
        </a:prstGeom>
        <a:ln>
          <a:solidFill>
            <a:schemeClr val="bg1">
              <a:lumMod val="50000"/>
            </a:schemeClr>
          </a:solidFill>
        </a:ln>
      </xdr:spPr>
    </xdr:pic>
    <xdr:clientData/>
  </xdr:oneCellAnchor>
  <xdr:twoCellAnchor>
    <xdr:from>
      <xdr:col>4</xdr:col>
      <xdr:colOff>3895430</xdr:colOff>
      <xdr:row>117</xdr:row>
      <xdr:rowOff>493047</xdr:rowOff>
    </xdr:from>
    <xdr:to>
      <xdr:col>5</xdr:col>
      <xdr:colOff>575931</xdr:colOff>
      <xdr:row>120</xdr:row>
      <xdr:rowOff>543159</xdr:rowOff>
    </xdr:to>
    <xdr:sp macro="" textlink="">
      <xdr:nvSpPr>
        <xdr:cNvPr id="32" name="正方形/長方形 31">
          <a:extLst>
            <a:ext uri="{FF2B5EF4-FFF2-40B4-BE49-F238E27FC236}">
              <a16:creationId xmlns:a16="http://schemas.microsoft.com/office/drawing/2014/main" id="{9E8480F3-57A6-0729-C830-363B5366A4DF}"/>
            </a:ext>
          </a:extLst>
        </xdr:cNvPr>
        <xdr:cNvSpPr/>
      </xdr:nvSpPr>
      <xdr:spPr>
        <a:xfrm>
          <a:off x="3114380" y="19479547"/>
          <a:ext cx="573051" cy="494612"/>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3819525</xdr:colOff>
      <xdr:row>117</xdr:row>
      <xdr:rowOff>313293</xdr:rowOff>
    </xdr:from>
    <xdr:to>
      <xdr:col>4</xdr:col>
      <xdr:colOff>4298149</xdr:colOff>
      <xdr:row>118</xdr:row>
      <xdr:rowOff>278862</xdr:rowOff>
    </xdr:to>
    <xdr:sp macro="" textlink="">
      <xdr:nvSpPr>
        <xdr:cNvPr id="33" name="楕円 22">
          <a:extLst>
            <a:ext uri="{FF2B5EF4-FFF2-40B4-BE49-F238E27FC236}">
              <a16:creationId xmlns:a16="http://schemas.microsoft.com/office/drawing/2014/main" id="{A5C40053-A768-4A1B-A7F1-D40FE7159BCC}"/>
            </a:ext>
          </a:extLst>
        </xdr:cNvPr>
        <xdr:cNvSpPr/>
      </xdr:nvSpPr>
      <xdr:spPr>
        <a:xfrm>
          <a:off x="3108325" y="19483943"/>
          <a:ext cx="2374" cy="162419"/>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ⅴ</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4</xdr:col>
      <xdr:colOff>3810000</xdr:colOff>
      <xdr:row>128</xdr:row>
      <xdr:rowOff>9450</xdr:rowOff>
    </xdr:from>
    <xdr:to>
      <xdr:col>4</xdr:col>
      <xdr:colOff>4294974</xdr:colOff>
      <xdr:row>128</xdr:row>
      <xdr:rowOff>503545</xdr:rowOff>
    </xdr:to>
    <xdr:sp macro="" textlink="">
      <xdr:nvSpPr>
        <xdr:cNvPr id="34" name="楕円 23">
          <a:extLst>
            <a:ext uri="{FF2B5EF4-FFF2-40B4-BE49-F238E27FC236}">
              <a16:creationId xmlns:a16="http://schemas.microsoft.com/office/drawing/2014/main" id="{F01DBE2D-CD9B-4950-859A-96481C98EE87}"/>
            </a:ext>
          </a:extLst>
        </xdr:cNvPr>
        <xdr:cNvSpPr/>
      </xdr:nvSpPr>
      <xdr:spPr>
        <a:xfrm>
          <a:off x="3111500" y="21142250"/>
          <a:ext cx="2374" cy="157545"/>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ⅵ</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333499</xdr:colOff>
      <xdr:row>19</xdr:row>
      <xdr:rowOff>372411</xdr:rowOff>
    </xdr:from>
    <xdr:to>
      <xdr:col>2</xdr:col>
      <xdr:colOff>425992</xdr:colOff>
      <xdr:row>21</xdr:row>
      <xdr:rowOff>88220</xdr:rowOff>
    </xdr:to>
    <xdr:sp macro="" textlink="">
      <xdr:nvSpPr>
        <xdr:cNvPr id="35" name="楕円 24">
          <a:extLst>
            <a:ext uri="{FF2B5EF4-FFF2-40B4-BE49-F238E27FC236}">
              <a16:creationId xmlns:a16="http://schemas.microsoft.com/office/drawing/2014/main" id="{B22CBFAC-1BB5-A1DA-7C06-4CB2FFB5F82C}"/>
            </a:ext>
          </a:extLst>
        </xdr:cNvPr>
        <xdr:cNvSpPr/>
      </xdr:nvSpPr>
      <xdr:spPr>
        <a:xfrm>
          <a:off x="955799" y="3299761"/>
          <a:ext cx="714793" cy="255559"/>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ⅴ</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333499</xdr:colOff>
      <xdr:row>21</xdr:row>
      <xdr:rowOff>372411</xdr:rowOff>
    </xdr:from>
    <xdr:to>
      <xdr:col>2</xdr:col>
      <xdr:colOff>425992</xdr:colOff>
      <xdr:row>23</xdr:row>
      <xdr:rowOff>94571</xdr:rowOff>
    </xdr:to>
    <xdr:sp macro="" textlink="">
      <xdr:nvSpPr>
        <xdr:cNvPr id="36" name="楕円 25">
          <a:extLst>
            <a:ext uri="{FF2B5EF4-FFF2-40B4-BE49-F238E27FC236}">
              <a16:creationId xmlns:a16="http://schemas.microsoft.com/office/drawing/2014/main" id="{CA7554C8-A518-F496-BB50-60ACFB288EED}"/>
            </a:ext>
          </a:extLst>
        </xdr:cNvPr>
        <xdr:cNvSpPr/>
      </xdr:nvSpPr>
      <xdr:spPr>
        <a:xfrm>
          <a:off x="955799" y="3629961"/>
          <a:ext cx="714793" cy="261910"/>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ⅵ</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oneCellAnchor>
    <xdr:from>
      <xdr:col>2</xdr:col>
      <xdr:colOff>29634</xdr:colOff>
      <xdr:row>29</xdr:row>
      <xdr:rowOff>281535</xdr:rowOff>
    </xdr:from>
    <xdr:ext cx="23598605" cy="12653884"/>
    <xdr:pic>
      <xdr:nvPicPr>
        <xdr:cNvPr id="37" name="図 36">
          <a:extLst>
            <a:ext uri="{FF2B5EF4-FFF2-40B4-BE49-F238E27FC236}">
              <a16:creationId xmlns:a16="http://schemas.microsoft.com/office/drawing/2014/main" id="{5676B78A-9878-95C6-91BA-9F0FC764E73D}"/>
            </a:ext>
          </a:extLst>
        </xdr:cNvPr>
        <xdr:cNvPicPr>
          <a:picLocks noChangeAspect="1"/>
        </xdr:cNvPicPr>
      </xdr:nvPicPr>
      <xdr:blipFill>
        <a:blip xmlns:r="http://schemas.openxmlformats.org/officeDocument/2006/relationships" r:embed="rId5"/>
        <a:stretch>
          <a:fillRect/>
        </a:stretch>
      </xdr:blipFill>
      <xdr:spPr>
        <a:xfrm>
          <a:off x="1274234" y="4955135"/>
          <a:ext cx="23598605" cy="1265388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8</xdr:col>
      <xdr:colOff>6189</xdr:colOff>
      <xdr:row>67</xdr:row>
      <xdr:rowOff>32257</xdr:rowOff>
    </xdr:from>
    <xdr:ext cx="7956000" cy="1116000"/>
    <xdr:sp macro="" textlink="">
      <xdr:nvSpPr>
        <xdr:cNvPr id="2" name="テキスト ボックス 1">
          <a:extLst>
            <a:ext uri="{FF2B5EF4-FFF2-40B4-BE49-F238E27FC236}">
              <a16:creationId xmlns:a16="http://schemas.microsoft.com/office/drawing/2014/main" id="{00000000-0008-0000-0E00-000003000000}"/>
            </a:ext>
          </a:extLst>
        </xdr:cNvPr>
        <xdr:cNvSpPr txBox="1"/>
      </xdr:nvSpPr>
      <xdr:spPr>
        <a:xfrm>
          <a:off x="1149189" y="16597820"/>
          <a:ext cx="7956000" cy="1116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・事業用電気工作物（発電事業の用に供するものに限る。）は、電力制御システムセキュリティガイドラインに準拠すること。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・自家用電気工作物（発電事業の用に供するもの及び小規模事業用電気工作物を除く。）に係る遠隔監視システム及び制御システムは、</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　「自家用電気工作物に係るサイバーセキュリティの確保に関するガイドライン」に準拠すること。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・上記以外の発電設備等は、以下の対策を講じること。</a:t>
          </a:r>
        </a:p>
        <a:p>
          <a:r>
            <a:rPr kumimoji="1" lang="ja-JP" altLang="en-US" sz="1000">
              <a:latin typeface="ＭＳ 明朝" panose="02020609040205080304" pitchFamily="17" charset="-128"/>
              <a:ea typeface="ＭＳ 明朝" panose="02020609040205080304" pitchFamily="17" charset="-128"/>
            </a:rPr>
            <a:t>  １</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外部ネットワークや他ネットワークを通じた発電設備等の制御に係るシステムへの影響を最小化するための対策</a:t>
          </a:r>
        </a:p>
        <a:p>
          <a:r>
            <a:rPr kumimoji="1" lang="ja-JP" altLang="en-US" sz="1000">
              <a:latin typeface="ＭＳ 明朝" panose="02020609040205080304" pitchFamily="17" charset="-128"/>
              <a:ea typeface="ＭＳ 明朝" panose="02020609040205080304" pitchFamily="17" charset="-128"/>
            </a:rPr>
            <a:t>  ２</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発電設備等の制御に係るシステムへのマルウェアの侵入防止対策</a:t>
          </a:r>
          <a:endParaRPr kumimoji="1" lang="en-US" altLang="ja-JP" sz="1000">
            <a:latin typeface="ＭＳ 明朝" panose="02020609040205080304" pitchFamily="17" charset="-128"/>
            <a:ea typeface="ＭＳ 明朝" panose="02020609040205080304" pitchFamily="17"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3</xdr:col>
      <xdr:colOff>259847</xdr:colOff>
      <xdr:row>27</xdr:row>
      <xdr:rowOff>13246</xdr:rowOff>
    </xdr:from>
    <xdr:to>
      <xdr:col>24</xdr:col>
      <xdr:colOff>445659</xdr:colOff>
      <xdr:row>75</xdr:row>
      <xdr:rowOff>59137</xdr:rowOff>
    </xdr:to>
    <xdr:graphicFrame macro="">
      <xdr:nvGraphicFramePr>
        <xdr:cNvPr id="3" name="グラフ 2">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28</xdr:col>
      <xdr:colOff>98997</xdr:colOff>
      <xdr:row>32</xdr:row>
      <xdr:rowOff>91849</xdr:rowOff>
    </xdr:from>
    <xdr:to>
      <xdr:col>49</xdr:col>
      <xdr:colOff>169082</xdr:colOff>
      <xdr:row>74</xdr:row>
      <xdr:rowOff>3177</xdr:rowOff>
    </xdr:to>
    <xdr:pic>
      <xdr:nvPicPr>
        <xdr:cNvPr id="2" name="図 1">
          <a:extLst>
            <a:ext uri="{FF2B5EF4-FFF2-40B4-BE49-F238E27FC236}">
              <a16:creationId xmlns:a16="http://schemas.microsoft.com/office/drawing/2014/main" id="{7BE8EDD0-899D-73A4-E67B-A1494C7D150E}"/>
            </a:ext>
          </a:extLst>
        </xdr:cNvPr>
        <xdr:cNvPicPr>
          <a:picLocks noChangeAspect="1"/>
        </xdr:cNvPicPr>
      </xdr:nvPicPr>
      <xdr:blipFill>
        <a:blip xmlns:r="http://schemas.openxmlformats.org/officeDocument/2006/relationships" r:embed="rId2"/>
        <a:stretch>
          <a:fillRect/>
        </a:stretch>
      </xdr:blipFill>
      <xdr:spPr>
        <a:xfrm>
          <a:off x="17767872" y="6568849"/>
          <a:ext cx="11666773" cy="69033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21</xdr:col>
      <xdr:colOff>38677</xdr:colOff>
      <xdr:row>15</xdr:row>
      <xdr:rowOff>104405</xdr:rowOff>
    </xdr:from>
    <xdr:to>
      <xdr:col>42</xdr:col>
      <xdr:colOff>458190</xdr:colOff>
      <xdr:row>57</xdr:row>
      <xdr:rowOff>45518</xdr:rowOff>
    </xdr:to>
    <xdr:pic>
      <xdr:nvPicPr>
        <xdr:cNvPr id="2" name="図 1">
          <a:extLst>
            <a:ext uri="{FF2B5EF4-FFF2-40B4-BE49-F238E27FC236}">
              <a16:creationId xmlns:a16="http://schemas.microsoft.com/office/drawing/2014/main" id="{B9BCBD9B-159C-E8ED-56CF-23E30C257274}"/>
            </a:ext>
          </a:extLst>
        </xdr:cNvPr>
        <xdr:cNvPicPr>
          <a:picLocks noChangeAspect="1"/>
        </xdr:cNvPicPr>
      </xdr:nvPicPr>
      <xdr:blipFill>
        <a:blip xmlns:r="http://schemas.openxmlformats.org/officeDocument/2006/relationships" r:embed="rId1"/>
        <a:stretch>
          <a:fillRect/>
        </a:stretch>
      </xdr:blipFill>
      <xdr:spPr>
        <a:xfrm>
          <a:off x="11740820" y="3130634"/>
          <a:ext cx="8975684" cy="61895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223430</xdr:colOff>
      <xdr:row>17</xdr:row>
      <xdr:rowOff>94993</xdr:rowOff>
    </xdr:from>
    <xdr:to>
      <xdr:col>17</xdr:col>
      <xdr:colOff>531330</xdr:colOff>
      <xdr:row>49</xdr:row>
      <xdr:rowOff>139423</xdr:rowOff>
    </xdr:to>
    <xdr:pic>
      <xdr:nvPicPr>
        <xdr:cNvPr id="17" name="図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58644" y="3424207"/>
          <a:ext cx="9869186" cy="52332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73</xdr:col>
      <xdr:colOff>135356</xdr:colOff>
      <xdr:row>23</xdr:row>
      <xdr:rowOff>121441</xdr:rowOff>
    </xdr:from>
    <xdr:to>
      <xdr:col>93</xdr:col>
      <xdr:colOff>72389</xdr:colOff>
      <xdr:row>63</xdr:row>
      <xdr:rowOff>102558</xdr:rowOff>
    </xdr:to>
    <xdr:pic>
      <xdr:nvPicPr>
        <xdr:cNvPr id="3" name="図 2">
          <a:extLst>
            <a:ext uri="{FF2B5EF4-FFF2-40B4-BE49-F238E27FC236}">
              <a16:creationId xmlns:a16="http://schemas.microsoft.com/office/drawing/2014/main" id="{F2F305FE-81F6-F28E-E574-83DAB1E7006D}"/>
            </a:ext>
          </a:extLst>
        </xdr:cNvPr>
        <xdr:cNvPicPr>
          <a:picLocks noChangeAspect="1"/>
        </xdr:cNvPicPr>
      </xdr:nvPicPr>
      <xdr:blipFill>
        <a:blip xmlns:r="http://schemas.openxmlformats.org/officeDocument/2006/relationships" r:embed="rId1"/>
        <a:stretch>
          <a:fillRect/>
        </a:stretch>
      </xdr:blipFill>
      <xdr:spPr>
        <a:xfrm>
          <a:off x="13488499" y="4675298"/>
          <a:ext cx="10577819" cy="63039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221538</xdr:colOff>
      <xdr:row>18</xdr:row>
      <xdr:rowOff>28369</xdr:rowOff>
    </xdr:from>
    <xdr:to>
      <xdr:col>36</xdr:col>
      <xdr:colOff>33282</xdr:colOff>
      <xdr:row>50</xdr:row>
      <xdr:rowOff>79651</xdr:rowOff>
    </xdr:to>
    <xdr:pic>
      <xdr:nvPicPr>
        <xdr:cNvPr id="2" name="図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59109" y="3620655"/>
          <a:ext cx="7948816" cy="52764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170469</xdr:colOff>
      <xdr:row>27</xdr:row>
      <xdr:rowOff>95866</xdr:rowOff>
    </xdr:from>
    <xdr:to>
      <xdr:col>16</xdr:col>
      <xdr:colOff>4343</xdr:colOff>
      <xdr:row>29</xdr:row>
      <xdr:rowOff>95867</xdr:rowOff>
    </xdr:to>
    <xdr:sp macro="" textlink="">
      <xdr:nvSpPr>
        <xdr:cNvPr id="2" name="正方形/長方形 1">
          <a:extLst>
            <a:ext uri="{FF2B5EF4-FFF2-40B4-BE49-F238E27FC236}">
              <a16:creationId xmlns:a16="http://schemas.microsoft.com/office/drawing/2014/main" id="{00000000-0008-0000-1500-000002000000}"/>
            </a:ext>
          </a:extLst>
        </xdr:cNvPr>
        <xdr:cNvSpPr/>
      </xdr:nvSpPr>
      <xdr:spPr>
        <a:xfrm>
          <a:off x="2098560" y="2762866"/>
          <a:ext cx="2535510" cy="32327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12696</xdr:colOff>
      <xdr:row>30</xdr:row>
      <xdr:rowOff>60676</xdr:rowOff>
    </xdr:from>
    <xdr:to>
      <xdr:col>17</xdr:col>
      <xdr:colOff>148163</xdr:colOff>
      <xdr:row>32</xdr:row>
      <xdr:rowOff>74788</xdr:rowOff>
    </xdr:to>
    <xdr:sp macro="" textlink="">
      <xdr:nvSpPr>
        <xdr:cNvPr id="45" name="正方形/長方形 2">
          <a:extLst>
            <a:ext uri="{FF2B5EF4-FFF2-40B4-BE49-F238E27FC236}">
              <a16:creationId xmlns:a16="http://schemas.microsoft.com/office/drawing/2014/main" id="{00000000-0008-0000-1500-00002D000000}"/>
            </a:ext>
          </a:extLst>
        </xdr:cNvPr>
        <xdr:cNvSpPr/>
      </xdr:nvSpPr>
      <xdr:spPr>
        <a:xfrm>
          <a:off x="2578096" y="25498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7046</xdr:colOff>
      <xdr:row>33</xdr:row>
      <xdr:rowOff>60676</xdr:rowOff>
    </xdr:from>
    <xdr:to>
      <xdr:col>19</xdr:col>
      <xdr:colOff>142513</xdr:colOff>
      <xdr:row>35</xdr:row>
      <xdr:rowOff>74788</xdr:rowOff>
    </xdr:to>
    <xdr:sp macro="" textlink="">
      <xdr:nvSpPr>
        <xdr:cNvPr id="44" name="正方形/長方形 4">
          <a:extLst>
            <a:ext uri="{FF2B5EF4-FFF2-40B4-BE49-F238E27FC236}">
              <a16:creationId xmlns:a16="http://schemas.microsoft.com/office/drawing/2014/main" id="{00000000-0008-0000-1500-00002C000000}"/>
            </a:ext>
          </a:extLst>
        </xdr:cNvPr>
        <xdr:cNvSpPr/>
      </xdr:nvSpPr>
      <xdr:spPr>
        <a:xfrm>
          <a:off x="3182046" y="29816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8463</xdr:colOff>
      <xdr:row>36</xdr:row>
      <xdr:rowOff>60676</xdr:rowOff>
    </xdr:from>
    <xdr:to>
      <xdr:col>21</xdr:col>
      <xdr:colOff>142519</xdr:colOff>
      <xdr:row>38</xdr:row>
      <xdr:rowOff>74788</xdr:rowOff>
    </xdr:to>
    <xdr:sp macro="" textlink="">
      <xdr:nvSpPr>
        <xdr:cNvPr id="43" name="正方形/長方形 5">
          <a:extLst>
            <a:ext uri="{FF2B5EF4-FFF2-40B4-BE49-F238E27FC236}">
              <a16:creationId xmlns:a16="http://schemas.microsoft.com/office/drawing/2014/main" id="{00000000-0008-0000-1500-00002B000000}"/>
            </a:ext>
          </a:extLst>
        </xdr:cNvPr>
        <xdr:cNvSpPr/>
      </xdr:nvSpPr>
      <xdr:spPr>
        <a:xfrm>
          <a:off x="3793063" y="3413476"/>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9877</xdr:colOff>
      <xdr:row>39</xdr:row>
      <xdr:rowOff>69143</xdr:rowOff>
    </xdr:from>
    <xdr:to>
      <xdr:col>23</xdr:col>
      <xdr:colOff>143933</xdr:colOff>
      <xdr:row>41</xdr:row>
      <xdr:rowOff>83255</xdr:rowOff>
    </xdr:to>
    <xdr:sp macro="" textlink="">
      <xdr:nvSpPr>
        <xdr:cNvPr id="42" name="正方形/長方形 6">
          <a:extLst>
            <a:ext uri="{FF2B5EF4-FFF2-40B4-BE49-F238E27FC236}">
              <a16:creationId xmlns:a16="http://schemas.microsoft.com/office/drawing/2014/main" id="{00000000-0008-0000-1500-00002A000000}"/>
            </a:ext>
          </a:extLst>
        </xdr:cNvPr>
        <xdr:cNvSpPr/>
      </xdr:nvSpPr>
      <xdr:spPr>
        <a:xfrm>
          <a:off x="4404077" y="3853743"/>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30051</xdr:colOff>
      <xdr:row>48</xdr:row>
      <xdr:rowOff>57855</xdr:rowOff>
    </xdr:from>
    <xdr:to>
      <xdr:col>26</xdr:col>
      <xdr:colOff>376570</xdr:colOff>
      <xdr:row>50</xdr:row>
      <xdr:rowOff>65617</xdr:rowOff>
    </xdr:to>
    <xdr:sp macro="" textlink="">
      <xdr:nvSpPr>
        <xdr:cNvPr id="41" name="正方形/長方形 7">
          <a:extLst>
            <a:ext uri="{FF2B5EF4-FFF2-40B4-BE49-F238E27FC236}">
              <a16:creationId xmlns:a16="http://schemas.microsoft.com/office/drawing/2014/main" id="{00000000-0008-0000-1500-000029000000}"/>
            </a:ext>
          </a:extLst>
        </xdr:cNvPr>
        <xdr:cNvSpPr/>
      </xdr:nvSpPr>
      <xdr:spPr>
        <a:xfrm>
          <a:off x="7450691" y="8198407"/>
          <a:ext cx="2284745" cy="34003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249966</xdr:colOff>
      <xdr:row>18</xdr:row>
      <xdr:rowOff>66674</xdr:rowOff>
    </xdr:from>
    <xdr:to>
      <xdr:col>23</xdr:col>
      <xdr:colOff>202530</xdr:colOff>
      <xdr:row>20</xdr:row>
      <xdr:rowOff>77611</xdr:rowOff>
    </xdr:to>
    <xdr:sp macro="" textlink="">
      <xdr:nvSpPr>
        <xdr:cNvPr id="40" name="正方形/長方形 8">
          <a:extLst>
            <a:ext uri="{FF2B5EF4-FFF2-40B4-BE49-F238E27FC236}">
              <a16:creationId xmlns:a16="http://schemas.microsoft.com/office/drawing/2014/main" id="{00000000-0008-0000-1500-000028000000}"/>
            </a:ext>
          </a:extLst>
        </xdr:cNvPr>
        <xdr:cNvSpPr/>
      </xdr:nvSpPr>
      <xdr:spPr>
        <a:xfrm>
          <a:off x="8094084" y="3500477"/>
          <a:ext cx="344770" cy="33110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264855</xdr:colOff>
      <xdr:row>21</xdr:row>
      <xdr:rowOff>62087</xdr:rowOff>
    </xdr:from>
    <xdr:to>
      <xdr:col>25</xdr:col>
      <xdr:colOff>220451</xdr:colOff>
      <xdr:row>23</xdr:row>
      <xdr:rowOff>76199</xdr:rowOff>
    </xdr:to>
    <xdr:sp macro="" textlink="">
      <xdr:nvSpPr>
        <xdr:cNvPr id="39" name="正方形/長方形 9">
          <a:extLst>
            <a:ext uri="{FF2B5EF4-FFF2-40B4-BE49-F238E27FC236}">
              <a16:creationId xmlns:a16="http://schemas.microsoft.com/office/drawing/2014/main" id="{00000000-0008-0000-1500-000027000000}"/>
            </a:ext>
          </a:extLst>
        </xdr:cNvPr>
        <xdr:cNvSpPr/>
      </xdr:nvSpPr>
      <xdr:spPr>
        <a:xfrm>
          <a:off x="7490125" y="6429249"/>
          <a:ext cx="264515" cy="3230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53590</xdr:colOff>
      <xdr:row>24</xdr:row>
      <xdr:rowOff>87134</xdr:rowOff>
    </xdr:from>
    <xdr:to>
      <xdr:col>27</xdr:col>
      <xdr:colOff>15536</xdr:colOff>
      <xdr:row>26</xdr:row>
      <xdr:rowOff>76198</xdr:rowOff>
    </xdr:to>
    <xdr:sp macro="" textlink="">
      <xdr:nvSpPr>
        <xdr:cNvPr id="38" name="正方形/長方形 10">
          <a:extLst>
            <a:ext uri="{FF2B5EF4-FFF2-40B4-BE49-F238E27FC236}">
              <a16:creationId xmlns:a16="http://schemas.microsoft.com/office/drawing/2014/main" id="{00000000-0008-0000-1500-000026000000}"/>
            </a:ext>
          </a:extLst>
        </xdr:cNvPr>
        <xdr:cNvSpPr/>
      </xdr:nvSpPr>
      <xdr:spPr>
        <a:xfrm>
          <a:off x="9412456" y="4240477"/>
          <a:ext cx="349592" cy="3213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32</xdr:col>
      <xdr:colOff>29251</xdr:colOff>
      <xdr:row>16</xdr:row>
      <xdr:rowOff>12587</xdr:rowOff>
    </xdr:from>
    <xdr:to>
      <xdr:col>48</xdr:col>
      <xdr:colOff>448611</xdr:colOff>
      <xdr:row>46</xdr:row>
      <xdr:rowOff>84267</xdr:rowOff>
    </xdr:to>
    <xdr:pic>
      <xdr:nvPicPr>
        <xdr:cNvPr id="56" name="図 2">
          <a:extLst>
            <a:ext uri="{FF2B5EF4-FFF2-40B4-BE49-F238E27FC236}">
              <a16:creationId xmlns:a16="http://schemas.microsoft.com/office/drawing/2014/main" id="{00000000-0008-0000-15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539293" y="3126221"/>
          <a:ext cx="8642850" cy="4877375"/>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twoCellAnchor>
  <xdr:twoCellAnchor>
    <xdr:from>
      <xdr:col>19</xdr:col>
      <xdr:colOff>44301</xdr:colOff>
      <xdr:row>42</xdr:row>
      <xdr:rowOff>79111</xdr:rowOff>
    </xdr:from>
    <xdr:to>
      <xdr:col>23</xdr:col>
      <xdr:colOff>142431</xdr:colOff>
      <xdr:row>44</xdr:row>
      <xdr:rowOff>105923</xdr:rowOff>
    </xdr:to>
    <xdr:sp macro="" textlink="">
      <xdr:nvSpPr>
        <xdr:cNvPr id="3" name="正方形/長方形 6">
          <a:extLst>
            <a:ext uri="{FF2B5EF4-FFF2-40B4-BE49-F238E27FC236}">
              <a16:creationId xmlns:a16="http://schemas.microsoft.com/office/drawing/2014/main" id="{00000000-0008-0000-1500-000003000000}"/>
            </a:ext>
          </a:extLst>
        </xdr:cNvPr>
        <xdr:cNvSpPr/>
      </xdr:nvSpPr>
      <xdr:spPr>
        <a:xfrm>
          <a:off x="6689650" y="7222861"/>
          <a:ext cx="1648711" cy="3590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66453</xdr:colOff>
      <xdr:row>45</xdr:row>
      <xdr:rowOff>92255</xdr:rowOff>
    </xdr:from>
    <xdr:to>
      <xdr:col>24</xdr:col>
      <xdr:colOff>170293</xdr:colOff>
      <xdr:row>47</xdr:row>
      <xdr:rowOff>122241</xdr:rowOff>
    </xdr:to>
    <xdr:sp macro="" textlink="">
      <xdr:nvSpPr>
        <xdr:cNvPr id="4" name="正方形/長方形 6">
          <a:extLst>
            <a:ext uri="{FF2B5EF4-FFF2-40B4-BE49-F238E27FC236}">
              <a16:creationId xmlns:a16="http://schemas.microsoft.com/office/drawing/2014/main" id="{00000000-0008-0000-1500-000004000000}"/>
            </a:ext>
          </a:extLst>
        </xdr:cNvPr>
        <xdr:cNvSpPr/>
      </xdr:nvSpPr>
      <xdr:spPr>
        <a:xfrm>
          <a:off x="6711802" y="7734406"/>
          <a:ext cx="2042067" cy="36225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ms365-my.sharepoint.com/personal/hiroki_takahara_788_baycurrent_co_jp/Documents/Microsoft%20Teams%20&#12481;&#12515;&#12483;&#12488;%20&#12501;&#12449;&#12452;&#12523;/&#25509;&#32154;&#26908;&#35342;&#30003;&#36796;&#26360;_&#25913;&#35330;0705(&#39641;&#2140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03%20&#21463;&#20184;&#65332;\&#12304;&#25913;&#35330;&#12305;2025&#24180;_&#24195;&#22495;&#26360;&#24335;\&#12304;&#25913;&#35330;&#12305;&#25509;&#32154;&#26908;&#35342;&#30003;&#36796;&#26360;\13.&#26032;&#26360;&#24335;&#23550;&#24540;&#35201;&#21542;\HP&#36039;&#26009;\&#12304;&#33988;&#38651;&#27744;&#12305;youhikakunin_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Users\X0152522\AppData\Local\Microsoft\Windows\INetCache\Content.Outlook\0NA0FB1H\&#26032;&#26360;&#24335;_&#25509;&#32154;&#26908;&#35342;&#30003;&#36796;&#26360;&#12304;&#39640;&#22311;&#12305;_AP2K_2025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おわりに"/>
      <sheetName val="様式１"/>
      <sheetName val="様式２"/>
      <sheetName val="様式３（回転機①）"/>
      <sheetName val="様式３（回転機②）"/>
      <sheetName val="様式３（直流発電設備）太陽光①"/>
      <sheetName val="様式３（直流発電設備）太陽光②"/>
      <sheetName val="様式３（直流発電設備）太陽光③"/>
      <sheetName val="様式３（直流発電設備） 蓄電池①"/>
      <sheetName val="様式３（直流発電設備） 蓄電池②"/>
      <sheetName val="様式３（直流発電設備） 蓄電池③"/>
      <sheetName val="様式３（系統連系保護リレー）"/>
      <sheetName val="様式３（二次励磁機）①"/>
      <sheetName val="様式３（二次励磁機）②"/>
      <sheetName val="様式３（逆変換装置）蓄電池以外①"/>
      <sheetName val="様式３（逆変換装置）蓄電池以外②"/>
      <sheetName val="様式３（逆変換装置）蓄電池以外③"/>
      <sheetName val="様式３（逆変換装置）蓄電池① "/>
      <sheetName val="様式３（逆変換装置）蓄電池②"/>
      <sheetName val="様式３（逆変換装置）蓄電池③"/>
      <sheetName val="様式４"/>
      <sheetName val="様式５の１"/>
      <sheetName val="様式５の２"/>
      <sheetName val="様式５の３   "/>
      <sheetName val="様式５の３  （売電）"/>
      <sheetName val="様式５の４"/>
      <sheetName val="様式５の５"/>
      <sheetName val="様式５の６"/>
      <sheetName val="様式５の７"/>
      <sheetName val="様式５の８"/>
      <sheetName val="様式５の９"/>
      <sheetName val="様式５の１０"/>
      <sheetName val="様式５の１１"/>
      <sheetName val="リスト①"/>
      <sheetName val="リスト②"/>
      <sheetName val="リスト(非表示)"/>
      <sheetName val="プルダウン用"/>
    </sheetNames>
    <sheetDataSet>
      <sheetData sheetId="0"/>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用"/>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非表示)"/>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epco.co.jp/pg/consignment/fit/corporate.html" TargetMode="External"/><Relationship Id="rId2" Type="http://schemas.openxmlformats.org/officeDocument/2006/relationships/hyperlink" Target="https://www.tepco.co.jp/pg/consignment/retailservice/flow/index-j.html" TargetMode="External"/><Relationship Id="rId1" Type="http://schemas.openxmlformats.org/officeDocument/2006/relationships/hyperlink" Target="https://www.tepco.co.jp/pg/consignment/fit/pdf/guide_2024.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ccto.or.jp/grid/business/documents/chikudenchi_20250401.pdf" TargetMode="External"/><Relationship Id="rId2" Type="http://schemas.openxmlformats.org/officeDocument/2006/relationships/hyperlink" Target="https://www.tepco.co.jp/pg/consignment/notification/index-j.html" TargetMode="External"/><Relationship Id="rId1" Type="http://schemas.openxmlformats.org/officeDocument/2006/relationships/hyperlink" Target="https://www.tepco.co.jp/pg/consignment/procedures/harmonic/"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02tepconsc@tepco.co.jp" TargetMode="External"/><Relationship Id="rId1" Type="http://schemas.openxmlformats.org/officeDocument/2006/relationships/hyperlink" Target="mailto:02haxtuchoukeiyaku@tepc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sheetPr>
  <dimension ref="A1:CL72"/>
  <sheetViews>
    <sheetView showGridLines="0" tabSelected="1" view="pageBreakPreview" zoomScale="60" zoomScaleNormal="62" workbookViewId="0">
      <pane ySplit="3" topLeftCell="A4" activePane="bottomLeft" state="frozen"/>
      <selection pane="bottomLeft"/>
    </sheetView>
  </sheetViews>
  <sheetFormatPr defaultColWidth="8.875" defaultRowHeight="15.75" x14ac:dyDescent="0.15"/>
  <cols>
    <col min="1" max="1" width="2.625" style="6" customWidth="1"/>
    <col min="2" max="2" width="3.875" style="6" customWidth="1"/>
    <col min="3" max="8" width="2.625" style="6" customWidth="1"/>
    <col min="9" max="9" width="1.125" style="6" customWidth="1"/>
    <col min="10" max="32" width="2.625" style="6" customWidth="1"/>
    <col min="33" max="33" width="6.5" style="6" bestFit="1" customWidth="1"/>
    <col min="34" max="37" width="2.625" style="6" customWidth="1"/>
    <col min="38" max="38" width="3.125" style="6" customWidth="1"/>
    <col min="39" max="65" width="2.625" style="6" customWidth="1"/>
    <col min="66" max="66" width="11.875" style="6" customWidth="1"/>
    <col min="67" max="67" width="9.125" style="6" customWidth="1"/>
    <col min="68" max="68" width="3.125" style="6" hidden="1" customWidth="1"/>
    <col min="69" max="69" width="7.875" style="6" hidden="1" customWidth="1"/>
    <col min="70" max="70" width="3" style="6" hidden="1" customWidth="1"/>
    <col min="71" max="78" width="8.875" style="6" customWidth="1"/>
    <col min="79" max="16384" width="8.875" style="6"/>
  </cols>
  <sheetData>
    <row r="1" spans="1:65" ht="25.15" customHeight="1" x14ac:dyDescent="0.15">
      <c r="W1" s="129"/>
      <c r="X1" s="130" t="s">
        <v>0</v>
      </c>
      <c r="Y1" s="131"/>
      <c r="Z1" s="129"/>
      <c r="AD1" s="129"/>
      <c r="AE1" s="132"/>
      <c r="AF1" s="133"/>
      <c r="AG1" s="133">
        <f>SUM(BR:BR)</f>
        <v>9</v>
      </c>
      <c r="AH1" s="133"/>
      <c r="AI1" s="130" t="s">
        <v>1</v>
      </c>
    </row>
    <row r="2" spans="1:65" x14ac:dyDescent="0.15">
      <c r="A2" s="1013" t="s">
        <v>1126</v>
      </c>
      <c r="B2" s="1013"/>
      <c r="C2" s="1013"/>
      <c r="D2" s="1013"/>
      <c r="E2" s="1013"/>
      <c r="F2" s="1013"/>
      <c r="G2" s="1013"/>
      <c r="H2" s="1013"/>
    </row>
    <row r="3" spans="1:65" x14ac:dyDescent="0.15">
      <c r="A3" s="1013"/>
      <c r="B3" s="1013"/>
      <c r="C3" s="1013"/>
      <c r="D3" s="1013"/>
      <c r="E3" s="1013"/>
      <c r="F3" s="1013"/>
      <c r="G3" s="1013"/>
      <c r="H3" s="1013"/>
    </row>
    <row r="4" spans="1:65" ht="15" customHeight="1" x14ac:dyDescent="0.15">
      <c r="A4" s="785"/>
      <c r="B4" s="785"/>
      <c r="C4" s="785"/>
      <c r="D4" s="785"/>
      <c r="E4" s="785"/>
      <c r="F4" s="785"/>
      <c r="G4" s="785"/>
      <c r="H4" s="785"/>
    </row>
    <row r="5" spans="1:65" ht="24.6" customHeight="1" x14ac:dyDescent="0.15">
      <c r="A5" s="9"/>
      <c r="B5" s="10" t="s">
        <v>3</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799" t="s">
        <v>1125</v>
      </c>
      <c r="BF5" s="1023">
        <v>45862</v>
      </c>
      <c r="BG5" s="1024"/>
      <c r="BH5" s="1024"/>
      <c r="BI5" s="1024"/>
      <c r="BJ5" s="1024"/>
      <c r="BK5" s="1024"/>
      <c r="BL5" s="1024"/>
      <c r="BM5" s="1024"/>
    </row>
    <row r="6" spans="1:65" ht="10.15" customHeight="1" x14ac:dyDescent="0.15">
      <c r="B6" s="134"/>
    </row>
    <row r="7" spans="1:65" ht="19.5" x14ac:dyDescent="0.15">
      <c r="A7" s="135"/>
      <c r="B7" s="136" t="s">
        <v>1124</v>
      </c>
      <c r="C7" s="137"/>
      <c r="AR7" s="2"/>
    </row>
    <row r="8" spans="1:65" ht="19.5" customHeight="1" x14ac:dyDescent="0.15">
      <c r="A8" s="135"/>
      <c r="B8" s="138"/>
      <c r="C8" s="6" t="s">
        <v>395</v>
      </c>
      <c r="AR8" s="2"/>
    </row>
    <row r="9" spans="1:65" ht="15" customHeight="1" x14ac:dyDescent="0.15">
      <c r="A9" s="135"/>
      <c r="B9" s="138"/>
      <c r="D9" s="139" t="s">
        <v>1123</v>
      </c>
      <c r="AR9" s="2"/>
    </row>
    <row r="10" spans="1:65" ht="19.5" x14ac:dyDescent="0.15">
      <c r="A10" s="135"/>
      <c r="B10" s="138"/>
      <c r="C10" s="6" t="s">
        <v>352</v>
      </c>
      <c r="AR10" s="2"/>
    </row>
    <row r="11" spans="1:65" ht="19.5" customHeight="1" x14ac:dyDescent="0.15">
      <c r="A11" s="135"/>
      <c r="C11" s="6" t="s">
        <v>396</v>
      </c>
      <c r="AR11" s="2"/>
    </row>
    <row r="12" spans="1:65" x14ac:dyDescent="0.15">
      <c r="A12" s="1"/>
      <c r="D12" s="139" t="s">
        <v>294</v>
      </c>
      <c r="K12" s="2"/>
      <c r="O12" s="3"/>
      <c r="Q12" s="3"/>
      <c r="R12" s="3"/>
      <c r="S12" s="3"/>
      <c r="T12" s="3"/>
      <c r="U12" s="3"/>
      <c r="V12" s="3"/>
      <c r="W12" s="3"/>
      <c r="X12" s="3"/>
      <c r="Y12" s="3"/>
      <c r="Z12" s="3"/>
      <c r="AA12" s="784"/>
      <c r="AB12" s="784"/>
      <c r="AC12" s="1027" t="s">
        <v>1122</v>
      </c>
      <c r="AD12" s="1027"/>
      <c r="AE12" s="1027"/>
      <c r="AF12" s="1027"/>
      <c r="AG12" s="1027"/>
      <c r="AH12" s="1027"/>
      <c r="AI12" s="1027"/>
      <c r="AJ12" s="1027"/>
      <c r="AK12" s="1027"/>
      <c r="AL12" s="1027"/>
      <c r="AM12" s="1027"/>
      <c r="AN12" s="1027"/>
      <c r="AO12" s="1027"/>
      <c r="AP12" s="1027"/>
      <c r="AQ12" s="1027"/>
      <c r="AR12" s="1027"/>
      <c r="AS12" s="1027"/>
      <c r="AT12" s="1027"/>
      <c r="AU12" s="1027"/>
      <c r="AV12" s="1027"/>
      <c r="AW12" s="1027"/>
      <c r="AX12" s="1027"/>
      <c r="AY12" s="1027"/>
      <c r="AZ12" s="1027"/>
      <c r="BA12" s="1027"/>
    </row>
    <row r="13" spans="1:65" ht="19.5" customHeight="1" x14ac:dyDescent="0.15">
      <c r="A13" s="1"/>
      <c r="C13" s="6" t="s">
        <v>1121</v>
      </c>
      <c r="D13" s="139"/>
      <c r="K13" s="2"/>
      <c r="O13" s="3"/>
      <c r="Q13" s="3"/>
      <c r="R13" s="3"/>
      <c r="S13" s="3"/>
      <c r="T13" s="3"/>
      <c r="U13" s="3"/>
      <c r="V13" s="3"/>
      <c r="W13" s="3"/>
      <c r="X13" s="3"/>
      <c r="Y13" s="3"/>
      <c r="Z13" s="3"/>
      <c r="AA13" s="784"/>
      <c r="AB13" s="784"/>
      <c r="AC13" s="784"/>
      <c r="AD13" s="784"/>
      <c r="AE13" s="784"/>
      <c r="AF13" s="784"/>
      <c r="AG13" s="784"/>
      <c r="AH13" s="6" t="s">
        <v>1120</v>
      </c>
      <c r="AJ13" s="102"/>
      <c r="AK13" s="102"/>
      <c r="AM13" s="1025" t="s">
        <v>1119</v>
      </c>
      <c r="AN13" s="1025"/>
      <c r="AO13" s="1025"/>
      <c r="AP13" s="1025"/>
      <c r="AQ13" s="1025"/>
      <c r="AR13" s="1025"/>
      <c r="AS13" s="1025"/>
      <c r="AT13" s="1025"/>
      <c r="AU13" s="1025"/>
      <c r="AV13" s="1025"/>
      <c r="AW13" s="1025"/>
      <c r="AX13" s="1025"/>
      <c r="AY13" s="1025"/>
      <c r="AZ13" s="1025"/>
      <c r="BA13" s="1025"/>
      <c r="BB13" s="1025"/>
      <c r="BC13" s="1025"/>
      <c r="BD13" s="1025"/>
    </row>
    <row r="14" spans="1:65" ht="20.65" customHeight="1" x14ac:dyDescent="0.15">
      <c r="A14" s="1"/>
      <c r="C14" s="798"/>
      <c r="K14" s="2"/>
      <c r="N14" s="3"/>
      <c r="O14" s="3"/>
      <c r="P14" s="3"/>
      <c r="Q14" s="3"/>
      <c r="R14" s="3"/>
      <c r="S14" s="3"/>
      <c r="T14" s="3"/>
      <c r="U14" s="3"/>
      <c r="V14" s="3"/>
      <c r="W14" s="3"/>
      <c r="X14" s="3"/>
      <c r="Y14" s="3"/>
      <c r="Z14" s="3"/>
      <c r="AA14" s="3"/>
      <c r="AB14" s="3"/>
      <c r="AC14" s="3"/>
      <c r="AD14" s="3"/>
      <c r="AE14" s="3"/>
      <c r="AF14" s="3"/>
      <c r="AH14" s="6" t="s">
        <v>1118</v>
      </c>
      <c r="AM14" s="797" t="s">
        <v>1117</v>
      </c>
      <c r="AN14" s="797"/>
      <c r="AO14" s="797"/>
      <c r="AP14" s="797"/>
      <c r="AQ14" s="797"/>
      <c r="AR14" s="797"/>
      <c r="AS14" s="797"/>
      <c r="AT14" s="797"/>
      <c r="AU14" s="797"/>
      <c r="AV14" s="797"/>
      <c r="AW14" s="797"/>
      <c r="AX14" s="797"/>
      <c r="AY14" s="797"/>
      <c r="AZ14" s="797"/>
      <c r="BA14" s="797"/>
      <c r="BB14" s="797"/>
      <c r="BC14" s="797"/>
      <c r="BD14" s="797"/>
      <c r="BE14" s="797"/>
      <c r="BF14" s="797"/>
      <c r="BG14" s="797"/>
    </row>
    <row r="15" spans="1:65" ht="24.6" customHeight="1" x14ac:dyDescent="0.15">
      <c r="A15" s="9"/>
      <c r="B15" s="10" t="s">
        <v>4</v>
      </c>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row>
    <row r="16" spans="1:65" ht="10.15" customHeight="1" x14ac:dyDescent="0.15">
      <c r="B16" s="134"/>
    </row>
    <row r="17" spans="2:90" ht="19.5" customHeight="1" x14ac:dyDescent="0.15">
      <c r="B17" s="138" t="s">
        <v>5</v>
      </c>
      <c r="C17" s="140"/>
      <c r="D17" s="140"/>
      <c r="E17" s="140"/>
      <c r="F17" s="140"/>
      <c r="G17" s="140"/>
      <c r="H17" s="140"/>
      <c r="I17" s="140"/>
      <c r="J17" s="1022" t="s">
        <v>1116</v>
      </c>
      <c r="K17" s="1022"/>
      <c r="L17" s="1022"/>
      <c r="M17" s="1022"/>
      <c r="N17" s="1022"/>
      <c r="O17" s="1022"/>
      <c r="P17" s="1022"/>
      <c r="Q17" s="1022"/>
      <c r="R17" s="1022"/>
      <c r="S17" s="1022"/>
      <c r="T17" s="1022"/>
      <c r="U17" s="1022"/>
      <c r="V17" s="1022"/>
      <c r="W17" s="1022"/>
      <c r="X17" s="1022"/>
      <c r="Y17" s="1022"/>
      <c r="Z17" s="1022"/>
      <c r="AA17" s="1022"/>
      <c r="AB17" s="1022"/>
      <c r="AC17" s="1022"/>
      <c r="AD17" s="1022"/>
      <c r="AE17" s="1022"/>
      <c r="AF17" s="1022"/>
      <c r="AG17" s="138" t="s">
        <v>1115</v>
      </c>
      <c r="AH17" s="140"/>
      <c r="AI17" s="140"/>
      <c r="AJ17" s="140"/>
      <c r="AK17" s="140"/>
    </row>
    <row r="18" spans="2:90" ht="5.0999999999999996" customHeight="1" x14ac:dyDescent="0.15">
      <c r="B18" s="138"/>
      <c r="C18" s="140"/>
      <c r="D18" s="140"/>
      <c r="E18" s="140"/>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row>
    <row r="19" spans="2:90" ht="19.5" customHeight="1" x14ac:dyDescent="0.15">
      <c r="B19" s="138" t="s">
        <v>1114</v>
      </c>
      <c r="C19" s="1014" t="s">
        <v>6</v>
      </c>
      <c r="D19" s="1014"/>
      <c r="E19" s="1014"/>
      <c r="F19" s="1014"/>
      <c r="G19" s="1014"/>
      <c r="H19" s="1014"/>
      <c r="I19" s="141" t="s">
        <v>1113</v>
      </c>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row>
    <row r="20" spans="2:90" ht="22.15" customHeight="1" x14ac:dyDescent="0.15">
      <c r="B20" s="11"/>
      <c r="C20" s="143" t="s">
        <v>1112</v>
      </c>
    </row>
    <row r="21" spans="2:90" ht="22.15" customHeight="1" x14ac:dyDescent="0.15">
      <c r="B21" s="11"/>
      <c r="C21" s="143" t="s">
        <v>1111</v>
      </c>
    </row>
    <row r="22" spans="2:90" ht="22.15" customHeight="1" x14ac:dyDescent="0.15">
      <c r="B22" s="11"/>
      <c r="C22" s="142" t="s">
        <v>1110</v>
      </c>
    </row>
    <row r="23" spans="2:90" ht="15" customHeight="1" x14ac:dyDescent="0.15">
      <c r="B23" s="11"/>
      <c r="C23" s="606" t="s">
        <v>397</v>
      </c>
    </row>
    <row r="24" spans="2:90" ht="5.0999999999999996" customHeight="1" x14ac:dyDescent="0.15">
      <c r="B24" s="11"/>
      <c r="C24" s="143"/>
    </row>
    <row r="25" spans="2:90" ht="19.5" customHeight="1" x14ac:dyDescent="0.15">
      <c r="B25" s="138" t="s">
        <v>1109</v>
      </c>
      <c r="C25" s="144"/>
      <c r="D25" s="144"/>
      <c r="E25" s="144"/>
      <c r="F25" s="144"/>
      <c r="G25" s="144"/>
      <c r="H25" s="144"/>
      <c r="I25" s="144"/>
      <c r="J25" s="144"/>
      <c r="K25" s="144"/>
      <c r="L25" s="145"/>
      <c r="M25" s="145"/>
      <c r="N25" s="145"/>
      <c r="O25" s="145"/>
      <c r="P25" s="145"/>
      <c r="Q25" s="145"/>
      <c r="R25" s="144"/>
      <c r="S25" s="144"/>
      <c r="T25" s="144"/>
      <c r="U25" s="144"/>
      <c r="V25" s="144"/>
      <c r="W25" s="144"/>
      <c r="X25" s="144"/>
      <c r="Y25" s="144"/>
      <c r="Z25" s="144"/>
      <c r="AA25" s="144"/>
      <c r="AB25" s="144"/>
      <c r="AC25" s="144"/>
      <c r="AD25" s="144"/>
      <c r="AE25" s="144"/>
      <c r="AF25" s="144"/>
      <c r="AG25" s="141"/>
      <c r="AH25" s="144"/>
      <c r="AI25" s="144"/>
      <c r="AJ25" s="144"/>
      <c r="AK25" s="144"/>
      <c r="AL25" s="144"/>
      <c r="AM25" s="144"/>
      <c r="AN25" s="144"/>
      <c r="AO25" s="144"/>
      <c r="AP25" s="144"/>
      <c r="AQ25" s="144"/>
      <c r="AR25" s="144"/>
      <c r="AS25" s="144"/>
      <c r="AT25" s="144"/>
      <c r="AU25" s="144"/>
      <c r="AV25" s="144"/>
      <c r="AW25" s="144"/>
      <c r="AX25" s="144"/>
      <c r="AY25" s="144"/>
      <c r="AZ25" s="144"/>
      <c r="BA25" s="144"/>
      <c r="BB25" s="146"/>
      <c r="BC25" s="146"/>
      <c r="BD25" s="146"/>
      <c r="CL25" s="147"/>
    </row>
    <row r="26" spans="2:90" ht="22.15" customHeight="1" x14ac:dyDescent="0.15">
      <c r="B26" s="11"/>
      <c r="C26" s="142" t="s">
        <v>1108</v>
      </c>
      <c r="CL26" s="147"/>
    </row>
    <row r="27" spans="2:90" ht="5.0999999999999996" customHeight="1" x14ac:dyDescent="0.15">
      <c r="B27" s="11"/>
      <c r="CL27" s="147"/>
    </row>
    <row r="28" spans="2:90" ht="19.5" customHeight="1" x14ac:dyDescent="0.15">
      <c r="B28" s="138" t="s">
        <v>7</v>
      </c>
      <c r="C28" s="144"/>
      <c r="D28" s="144"/>
      <c r="E28" s="144"/>
      <c r="G28" s="1014" t="s">
        <v>1107</v>
      </c>
      <c r="H28" s="1014"/>
      <c r="I28" s="1014"/>
      <c r="J28" s="1014"/>
      <c r="K28" s="1014"/>
      <c r="L28" s="1014"/>
      <c r="M28" s="1014"/>
      <c r="N28" s="1014"/>
      <c r="O28" s="141" t="s">
        <v>1106</v>
      </c>
      <c r="Q28" s="144"/>
      <c r="R28" s="144"/>
      <c r="S28" s="144"/>
      <c r="T28" s="144"/>
      <c r="U28" s="144"/>
      <c r="V28" s="144"/>
      <c r="W28" s="144"/>
      <c r="X28" s="144"/>
      <c r="Y28" s="145"/>
      <c r="Z28" s="145"/>
      <c r="AA28" s="145"/>
      <c r="AB28" s="138"/>
      <c r="AC28" s="144"/>
      <c r="AD28" s="144"/>
      <c r="AE28" s="144"/>
      <c r="AF28" s="144"/>
      <c r="AG28" s="144"/>
      <c r="AH28" s="144"/>
      <c r="AI28" s="141"/>
      <c r="AJ28" s="141"/>
      <c r="AK28" s="141"/>
      <c r="AL28" s="141"/>
      <c r="AM28" s="141"/>
      <c r="AN28" s="141"/>
      <c r="AO28" s="141"/>
      <c r="AP28" s="141"/>
      <c r="AQ28" s="141"/>
      <c r="CL28" s="147"/>
    </row>
    <row r="29" spans="2:90" ht="15" customHeight="1" x14ac:dyDescent="0.15">
      <c r="B29" s="11"/>
      <c r="C29" s="142" t="s">
        <v>398</v>
      </c>
      <c r="CL29" s="147"/>
    </row>
    <row r="30" spans="2:90" ht="6.6" customHeight="1" x14ac:dyDescent="0.15">
      <c r="B30" s="11"/>
      <c r="CL30" s="147"/>
    </row>
    <row r="31" spans="2:90" ht="19.5" customHeight="1" x14ac:dyDescent="0.15">
      <c r="B31" s="11"/>
      <c r="C31" s="13"/>
      <c r="D31" s="13" t="s">
        <v>8</v>
      </c>
      <c r="CL31" s="147"/>
    </row>
    <row r="32" spans="2:90" ht="3" customHeight="1" x14ac:dyDescent="0.15">
      <c r="B32" s="11"/>
      <c r="D32" s="148"/>
      <c r="E32" s="148"/>
      <c r="F32" s="148"/>
      <c r="G32" s="148"/>
      <c r="H32" s="148"/>
      <c r="Y32" s="148"/>
      <c r="Z32" s="148"/>
      <c r="AA32" s="148"/>
      <c r="AB32" s="148"/>
      <c r="AC32" s="148"/>
      <c r="AD32" s="148"/>
      <c r="AE32" s="148"/>
      <c r="AF32" s="148"/>
      <c r="AX32" s="148"/>
    </row>
    <row r="33" spans="1:70" ht="17.649999999999999" customHeight="1" x14ac:dyDescent="0.15">
      <c r="B33" s="11"/>
      <c r="C33" s="11"/>
      <c r="D33" s="11"/>
      <c r="E33" s="1015"/>
      <c r="F33" s="1016"/>
      <c r="G33" s="1016"/>
      <c r="H33" s="1016"/>
      <c r="I33" s="1017"/>
      <c r="J33" s="13" t="s">
        <v>1103</v>
      </c>
      <c r="K33" s="11" t="s">
        <v>295</v>
      </c>
      <c r="U33" s="6" t="s">
        <v>1105</v>
      </c>
      <c r="W33" s="11"/>
      <c r="X33" s="11"/>
      <c r="Y33" s="11"/>
      <c r="Z33" s="11"/>
      <c r="AA33" s="11"/>
      <c r="AB33" s="11"/>
      <c r="AC33" s="11"/>
      <c r="AD33" s="11"/>
      <c r="AE33" s="11"/>
      <c r="AJ33" s="11"/>
      <c r="AK33" s="11"/>
      <c r="AX33" s="148"/>
    </row>
    <row r="34" spans="1:70" ht="6" customHeight="1" x14ac:dyDescent="0.15">
      <c r="B34" s="11"/>
      <c r="C34" s="11"/>
      <c r="D34" s="11"/>
      <c r="E34" s="11"/>
      <c r="F34" s="11"/>
      <c r="G34" s="11"/>
      <c r="H34" s="11"/>
      <c r="I34" s="11"/>
      <c r="J34" s="13"/>
      <c r="K34" s="11"/>
      <c r="W34" s="11"/>
      <c r="X34" s="11"/>
      <c r="Y34" s="11"/>
      <c r="Z34" s="11"/>
      <c r="AA34" s="11"/>
      <c r="AB34" s="11"/>
      <c r="AC34" s="11"/>
      <c r="AD34" s="11"/>
      <c r="AE34" s="11"/>
      <c r="AJ34" s="11"/>
      <c r="AK34" s="11"/>
      <c r="AX34" s="148"/>
    </row>
    <row r="35" spans="1:70" ht="17.649999999999999" customHeight="1" x14ac:dyDescent="0.15">
      <c r="B35" s="11"/>
      <c r="C35" s="11"/>
      <c r="D35" s="11"/>
      <c r="E35" s="149"/>
      <c r="F35" s="150"/>
      <c r="G35" s="150"/>
      <c r="H35" s="150"/>
      <c r="I35" s="151"/>
      <c r="J35" s="13" t="s">
        <v>1103</v>
      </c>
      <c r="K35" s="11" t="s">
        <v>296</v>
      </c>
      <c r="U35" s="6" t="s">
        <v>401</v>
      </c>
      <c r="W35" s="11"/>
      <c r="X35" s="11"/>
      <c r="Y35" s="11"/>
      <c r="Z35" s="11"/>
      <c r="AA35" s="11"/>
      <c r="AB35" s="11"/>
      <c r="AC35" s="11"/>
      <c r="AD35" s="11"/>
      <c r="AE35" s="11"/>
      <c r="AJ35" s="11"/>
      <c r="AK35" s="11"/>
      <c r="AX35" s="148"/>
    </row>
    <row r="36" spans="1:70" ht="17.649999999999999" customHeight="1" x14ac:dyDescent="0.15">
      <c r="B36" s="11"/>
      <c r="D36" s="148"/>
      <c r="E36" s="148"/>
      <c r="F36" s="148"/>
      <c r="G36" s="148"/>
      <c r="H36" s="148"/>
      <c r="V36" s="157" t="s">
        <v>1104</v>
      </c>
      <c r="Y36" s="148"/>
      <c r="Z36" s="148"/>
      <c r="AA36" s="148"/>
      <c r="AB36" s="148"/>
      <c r="AC36" s="148"/>
      <c r="AD36" s="148"/>
      <c r="AE36" s="148"/>
      <c r="AF36" s="148"/>
    </row>
    <row r="37" spans="1:70" ht="17.649999999999999" customHeight="1" x14ac:dyDescent="0.15">
      <c r="B37" s="11"/>
      <c r="D37" s="148"/>
      <c r="E37" s="1019"/>
      <c r="F37" s="1020"/>
      <c r="G37" s="1020"/>
      <c r="H37" s="1020"/>
      <c r="I37" s="1021"/>
      <c r="J37" s="13" t="s">
        <v>1103</v>
      </c>
      <c r="K37" s="24" t="s">
        <v>399</v>
      </c>
      <c r="U37" s="6" t="s">
        <v>400</v>
      </c>
      <c r="Y37" s="148"/>
      <c r="Z37" s="148"/>
      <c r="AA37" s="148"/>
      <c r="AB37" s="148"/>
      <c r="AC37" s="148"/>
      <c r="AD37" s="148"/>
      <c r="AE37" s="148"/>
      <c r="AF37" s="148"/>
    </row>
    <row r="38" spans="1:70" ht="17.649999999999999" customHeight="1" x14ac:dyDescent="0.15">
      <c r="B38" s="11"/>
      <c r="Y38" s="148"/>
      <c r="Z38" s="148"/>
      <c r="AA38" s="148"/>
      <c r="AB38" s="148"/>
      <c r="AC38" s="148"/>
    </row>
    <row r="39" spans="1:70" ht="24.6" customHeight="1" x14ac:dyDescent="0.15">
      <c r="A39" s="9"/>
      <c r="B39" s="10" t="s">
        <v>9</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row>
    <row r="40" spans="1:70" ht="17.649999999999999" customHeight="1" x14ac:dyDescent="0.15">
      <c r="A40" s="13"/>
      <c r="B40" s="11"/>
      <c r="Y40" s="148"/>
      <c r="Z40" s="148"/>
      <c r="AA40" s="148"/>
      <c r="AB40" s="148"/>
      <c r="AC40" s="148"/>
    </row>
    <row r="41" spans="1:70" ht="19.5" customHeight="1" x14ac:dyDescent="0.15">
      <c r="B41" s="152" t="s">
        <v>259</v>
      </c>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4"/>
      <c r="AF41" s="153"/>
      <c r="AG41" s="153"/>
      <c r="AH41" s="153"/>
      <c r="AI41" s="153"/>
      <c r="AJ41" s="153"/>
      <c r="AK41" s="153"/>
      <c r="AL41" s="153"/>
      <c r="AM41" s="153"/>
      <c r="AN41" s="153"/>
      <c r="AO41" s="153"/>
      <c r="AP41" s="153"/>
      <c r="AQ41" s="153"/>
      <c r="AV41" s="1018" t="s">
        <v>881</v>
      </c>
      <c r="AW41" s="1018"/>
      <c r="AX41" s="1018"/>
      <c r="AY41" s="1018"/>
      <c r="AZ41" s="1018"/>
      <c r="BA41" s="1018"/>
      <c r="BB41" s="1018"/>
      <c r="BC41" s="1018"/>
      <c r="BD41" s="1018"/>
      <c r="BE41" s="1018"/>
      <c r="BF41" s="1018"/>
      <c r="BG41" s="1018"/>
      <c r="BH41" s="1018"/>
      <c r="BI41" s="1018"/>
      <c r="BJ41" s="1018"/>
      <c r="BK41" s="1018"/>
      <c r="BP41" s="6">
        <v>1</v>
      </c>
      <c r="BQ41" s="6">
        <f>IF(OR(AV41="",AV41="選択してください"),0,1)</f>
        <v>0</v>
      </c>
      <c r="BR41" s="6">
        <f>BP41-BQ41</f>
        <v>1</v>
      </c>
    </row>
    <row r="42" spans="1:70" ht="19.5" customHeight="1" x14ac:dyDescent="0.15">
      <c r="C42" s="6" t="s">
        <v>1102</v>
      </c>
      <c r="AV42" s="1026" t="str">
        <f>IF(AV41="いいえ","本書類ではお申込いただけません。
冒頭の概要箇所をご確認ください。","")</f>
        <v/>
      </c>
      <c r="AW42" s="1026"/>
      <c r="AX42" s="1026"/>
      <c r="AY42" s="1026"/>
      <c r="AZ42" s="1026"/>
      <c r="BA42" s="1026"/>
      <c r="BB42" s="1026"/>
      <c r="BC42" s="1026"/>
      <c r="BD42" s="1026"/>
      <c r="BE42" s="1026"/>
      <c r="BF42" s="1026"/>
      <c r="BG42" s="1026"/>
      <c r="BH42" s="1026"/>
      <c r="BI42" s="1026"/>
      <c r="BJ42" s="1026"/>
      <c r="BK42" s="1026"/>
      <c r="BO42" s="155"/>
    </row>
    <row r="43" spans="1:70" ht="19.5" customHeight="1" x14ac:dyDescent="0.15">
      <c r="AV43" s="1026"/>
      <c r="AW43" s="1026"/>
      <c r="AX43" s="1026"/>
      <c r="AY43" s="1026"/>
      <c r="AZ43" s="1026"/>
      <c r="BA43" s="1026"/>
      <c r="BB43" s="1026"/>
      <c r="BC43" s="1026"/>
      <c r="BD43" s="1026"/>
      <c r="BE43" s="1026"/>
      <c r="BF43" s="1026"/>
      <c r="BG43" s="1026"/>
      <c r="BH43" s="1026"/>
      <c r="BI43" s="1026"/>
      <c r="BJ43" s="1026"/>
      <c r="BK43" s="1026"/>
    </row>
    <row r="44" spans="1:70" ht="19.5" customHeight="1" x14ac:dyDescent="0.15">
      <c r="B44" s="795" t="s">
        <v>1101</v>
      </c>
      <c r="AE44" s="13"/>
      <c r="AV44"/>
      <c r="AW44"/>
      <c r="AX44"/>
      <c r="AY44"/>
      <c r="AZ44"/>
      <c r="BA44"/>
      <c r="BB44"/>
      <c r="BC44"/>
      <c r="BD44"/>
      <c r="BE44"/>
      <c r="BF44"/>
      <c r="BG44"/>
      <c r="BH44"/>
      <c r="BI44"/>
      <c r="BJ44"/>
      <c r="BK44"/>
    </row>
    <row r="45" spans="1:70" ht="5.0999999999999996" customHeight="1" x14ac:dyDescent="0.15">
      <c r="AV45"/>
      <c r="AW45"/>
      <c r="AX45"/>
      <c r="AY45"/>
      <c r="AZ45"/>
      <c r="BA45"/>
      <c r="BB45"/>
      <c r="BC45"/>
      <c r="BD45"/>
      <c r="BE45"/>
      <c r="BF45"/>
      <c r="BG45"/>
      <c r="BH45"/>
      <c r="BI45"/>
      <c r="BJ45"/>
      <c r="BK45"/>
    </row>
    <row r="46" spans="1:70" ht="19.5" customHeight="1" x14ac:dyDescent="0.15">
      <c r="B46" s="793" t="s">
        <v>1092</v>
      </c>
      <c r="C46" s="792" t="s">
        <v>1100</v>
      </c>
      <c r="D46" s="792"/>
      <c r="E46" s="792"/>
      <c r="F46" s="792"/>
      <c r="G46" s="792"/>
      <c r="H46" s="792"/>
      <c r="I46" s="792"/>
      <c r="J46" s="792"/>
      <c r="K46" s="792"/>
      <c r="L46" s="792"/>
      <c r="M46" s="792"/>
      <c r="N46" s="792"/>
      <c r="O46" s="792"/>
      <c r="P46" s="792"/>
      <c r="Q46" s="792"/>
      <c r="R46" s="79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c r="AS46"/>
      <c r="AT46"/>
      <c r="AU46"/>
      <c r="AV46" s="1018" t="s">
        <v>881</v>
      </c>
      <c r="AW46" s="1018"/>
      <c r="AX46" s="1018"/>
      <c r="AY46" s="1018"/>
      <c r="AZ46" s="1018"/>
      <c r="BA46" s="1018"/>
      <c r="BB46" s="1018"/>
      <c r="BC46" s="1018"/>
      <c r="BD46" s="1018"/>
      <c r="BE46" s="1018"/>
      <c r="BF46" s="1018"/>
      <c r="BG46" s="1018"/>
      <c r="BH46" s="1018"/>
      <c r="BI46" s="1018"/>
      <c r="BJ46" s="1018"/>
      <c r="BK46" s="1018"/>
      <c r="BP46" s="6">
        <v>1</v>
      </c>
      <c r="BQ46" s="6">
        <f>IF($AV$41="いいえ",1,IF(OR(AV46="",AV46="選択してください"),0,1))</f>
        <v>0</v>
      </c>
      <c r="BR46" s="6">
        <f>BP46-BQ46</f>
        <v>1</v>
      </c>
    </row>
    <row r="47" spans="1:70" ht="5.0999999999999996" customHeight="1" x14ac:dyDescent="0.15">
      <c r="D47" s="13"/>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row>
    <row r="48" spans="1:70" ht="19.5" customHeight="1" x14ac:dyDescent="0.15">
      <c r="B48" s="793" t="s">
        <v>1092</v>
      </c>
      <c r="C48" s="792" t="s">
        <v>1099</v>
      </c>
      <c r="D48" s="792"/>
      <c r="E48" s="792"/>
      <c r="F48" s="792"/>
      <c r="G48" s="792"/>
      <c r="H48" s="792"/>
      <c r="I48" s="792"/>
      <c r="J48" s="792"/>
      <c r="K48" s="792"/>
      <c r="L48" s="792"/>
      <c r="M48" s="792"/>
      <c r="N48" s="792"/>
      <c r="O48" s="792"/>
      <c r="P48" s="792"/>
      <c r="Q48" s="792"/>
      <c r="R48" s="79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c r="AS48"/>
      <c r="AT48"/>
      <c r="AU48"/>
      <c r="AV48" s="1018" t="s">
        <v>881</v>
      </c>
      <c r="AW48" s="1018"/>
      <c r="AX48" s="1018"/>
      <c r="AY48" s="1018"/>
      <c r="AZ48" s="1018"/>
      <c r="BA48" s="1018"/>
      <c r="BB48" s="1018"/>
      <c r="BC48" s="1018"/>
      <c r="BD48" s="1018"/>
      <c r="BE48" s="1018"/>
      <c r="BF48" s="1018"/>
      <c r="BG48" s="1018"/>
      <c r="BH48" s="1018"/>
      <c r="BI48" s="1018"/>
      <c r="BJ48" s="1018"/>
      <c r="BK48" s="1018"/>
      <c r="BP48" s="6">
        <v>1</v>
      </c>
      <c r="BQ48" s="6">
        <f>IF($AV$41="いいえ",1,IF(OR(AV48="",AV48="選択してください"),0,1))</f>
        <v>0</v>
      </c>
      <c r="BR48" s="6">
        <f>BP48-BQ48</f>
        <v>1</v>
      </c>
    </row>
    <row r="49" spans="2:70" ht="5.0999999999999996" customHeight="1" x14ac:dyDescent="0.15">
      <c r="B49" s="796"/>
      <c r="C49" s="13"/>
      <c r="D49" s="13"/>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row>
    <row r="50" spans="2:70" ht="9.6" customHeight="1" x14ac:dyDescent="0.15">
      <c r="E50" s="140"/>
      <c r="F50" s="140"/>
      <c r="G50" s="140"/>
      <c r="H50" s="140"/>
      <c r="I50" s="140"/>
      <c r="J50" s="140"/>
      <c r="K50" s="140"/>
      <c r="L50" s="140"/>
      <c r="M50" s="140"/>
      <c r="N50" s="140"/>
      <c r="O50" s="140"/>
      <c r="P50" s="140"/>
      <c r="Q50" s="14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row>
    <row r="51" spans="2:70" ht="19.5" customHeight="1" x14ac:dyDescent="0.15">
      <c r="B51" s="795" t="s">
        <v>1098</v>
      </c>
      <c r="AE51" s="13"/>
      <c r="AV51"/>
      <c r="AW51"/>
      <c r="AX51"/>
      <c r="AY51"/>
      <c r="AZ51"/>
      <c r="BA51"/>
      <c r="BB51"/>
      <c r="BC51"/>
      <c r="BD51"/>
      <c r="BE51"/>
      <c r="BF51"/>
      <c r="BG51"/>
      <c r="BH51"/>
      <c r="BI51"/>
      <c r="BJ51"/>
      <c r="BK51"/>
    </row>
    <row r="52" spans="2:70" ht="5.0999999999999996" customHeight="1" x14ac:dyDescent="0.15">
      <c r="B52" s="11"/>
      <c r="C52" s="14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row>
    <row r="53" spans="2:70" ht="19.5" customHeight="1" x14ac:dyDescent="0.15">
      <c r="B53" s="793" t="s">
        <v>1092</v>
      </c>
      <c r="C53" s="792" t="s">
        <v>1097</v>
      </c>
      <c r="D53" s="792"/>
      <c r="E53" s="79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c r="AS53"/>
      <c r="AT53"/>
      <c r="AU53"/>
      <c r="AV53" s="1018" t="s">
        <v>881</v>
      </c>
      <c r="AW53" s="1018"/>
      <c r="AX53" s="1018"/>
      <c r="AY53" s="1018"/>
      <c r="AZ53" s="1018"/>
      <c r="BA53" s="1018"/>
      <c r="BB53" s="1018"/>
      <c r="BC53" s="1018"/>
      <c r="BD53" s="1018"/>
      <c r="BE53" s="1018"/>
      <c r="BF53" s="1018"/>
      <c r="BG53" s="1018"/>
      <c r="BH53" s="1018"/>
      <c r="BI53" s="1018"/>
      <c r="BJ53" s="1018"/>
      <c r="BK53" s="1018"/>
      <c r="BP53" s="6">
        <v>1</v>
      </c>
      <c r="BQ53" s="6">
        <f>IF($AV$41="いいえ",1,IF(OR(AV53="",AV53="選択してください"),0,1))</f>
        <v>0</v>
      </c>
      <c r="BR53" s="6">
        <f>BP53-BQ53</f>
        <v>1</v>
      </c>
    </row>
    <row r="54" spans="2:70" ht="14.1" customHeight="1" x14ac:dyDescent="0.15">
      <c r="B54" s="591"/>
      <c r="C54" s="794"/>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591"/>
      <c r="AG54" s="591"/>
      <c r="AH54" s="591"/>
      <c r="AI54" s="591"/>
      <c r="AJ54" s="591"/>
      <c r="AK54" s="591"/>
      <c r="AL54" s="591"/>
      <c r="AM54" s="591"/>
      <c r="AN54" s="591"/>
      <c r="AO54" s="591"/>
      <c r="AP54" s="591"/>
      <c r="AQ54" s="591"/>
      <c r="AR54" s="591"/>
      <c r="AS54" s="591"/>
      <c r="AT54" s="591"/>
    </row>
    <row r="55" spans="2:70" ht="19.5" customHeight="1" x14ac:dyDescent="0.15">
      <c r="B55" s="795" t="s">
        <v>1096</v>
      </c>
      <c r="C55" s="794"/>
      <c r="D55" s="591"/>
      <c r="E55" s="591"/>
      <c r="F55" s="591"/>
      <c r="G55" s="591"/>
      <c r="H55" s="591"/>
      <c r="I55" s="591"/>
      <c r="J55" s="591"/>
      <c r="K55" s="591"/>
      <c r="L55" s="591"/>
      <c r="M55" s="591"/>
      <c r="N55" s="591"/>
      <c r="O55" s="591"/>
      <c r="P55" s="591"/>
      <c r="Q55" s="591"/>
      <c r="R55" s="591"/>
      <c r="S55" s="591"/>
      <c r="T55" s="591"/>
      <c r="U55" s="591"/>
      <c r="V55" s="591"/>
      <c r="W55" s="591"/>
      <c r="X55" s="591"/>
      <c r="Y55" s="591"/>
      <c r="Z55" s="591"/>
      <c r="AA55" s="591"/>
      <c r="AB55" s="591"/>
      <c r="AC55" s="591"/>
      <c r="AD55" s="591"/>
      <c r="AE55" s="591"/>
      <c r="AF55" s="591"/>
      <c r="AG55" s="591"/>
      <c r="AH55" s="591"/>
      <c r="AI55" s="591"/>
      <c r="AJ55" s="591"/>
      <c r="AK55" s="591"/>
      <c r="AL55" s="591"/>
      <c r="AM55" s="591"/>
      <c r="AN55" s="591"/>
      <c r="AO55" s="591"/>
      <c r="AP55" s="591"/>
      <c r="AQ55" s="591"/>
      <c r="AR55" s="591"/>
      <c r="AS55" s="591"/>
      <c r="AT55" s="591"/>
    </row>
    <row r="56" spans="2:70" ht="5.0999999999999996" customHeight="1" x14ac:dyDescent="0.15">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row>
    <row r="57" spans="2:70" ht="19.5" customHeight="1" x14ac:dyDescent="0.15">
      <c r="B57" s="793" t="s">
        <v>1092</v>
      </c>
      <c r="C57" s="792" t="s">
        <v>1095</v>
      </c>
      <c r="D57" s="792"/>
      <c r="E57" s="79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c r="AS57"/>
      <c r="AT57"/>
      <c r="AU57"/>
      <c r="AV57" s="1018" t="s">
        <v>881</v>
      </c>
      <c r="AW57" s="1018"/>
      <c r="AX57" s="1018"/>
      <c r="AY57" s="1018"/>
      <c r="AZ57" s="1018"/>
      <c r="BA57" s="1018"/>
      <c r="BB57" s="1018"/>
      <c r="BC57" s="1018"/>
      <c r="BD57" s="1018"/>
      <c r="BE57" s="1018"/>
      <c r="BF57" s="1018"/>
      <c r="BG57" s="1018"/>
      <c r="BH57" s="1018"/>
      <c r="BI57" s="1018"/>
      <c r="BJ57" s="1018"/>
      <c r="BK57" s="1018"/>
      <c r="BP57" s="6">
        <v>1</v>
      </c>
      <c r="BQ57" s="6">
        <f>IF($AV$41="いいえ",1,IF(OR(AV57="",AV57="選択してください"),0,1))</f>
        <v>0</v>
      </c>
      <c r="BR57" s="6">
        <f>BP57-BQ57</f>
        <v>1</v>
      </c>
    </row>
    <row r="58" spans="2:70" ht="5.0999999999999996" customHeight="1" x14ac:dyDescent="0.15">
      <c r="D58" s="13"/>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row>
    <row r="59" spans="2:70" ht="19.5" customHeight="1" x14ac:dyDescent="0.15">
      <c r="B59" s="793" t="s">
        <v>1092</v>
      </c>
      <c r="C59" s="792" t="s">
        <v>1094</v>
      </c>
      <c r="D59" s="792"/>
      <c r="E59" s="79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c r="AS59"/>
      <c r="AT59"/>
      <c r="AU59"/>
      <c r="AV59" s="1018" t="s">
        <v>881</v>
      </c>
      <c r="AW59" s="1018"/>
      <c r="AX59" s="1018"/>
      <c r="AY59" s="1018"/>
      <c r="AZ59" s="1018"/>
      <c r="BA59" s="1018"/>
      <c r="BB59" s="1018"/>
      <c r="BC59" s="1018"/>
      <c r="BD59" s="1018"/>
      <c r="BE59" s="1018"/>
      <c r="BF59" s="1018"/>
      <c r="BG59" s="1018"/>
      <c r="BH59" s="1018"/>
      <c r="BI59" s="1018"/>
      <c r="BJ59" s="1018"/>
      <c r="BK59" s="1018"/>
      <c r="BP59" s="6">
        <v>1</v>
      </c>
      <c r="BQ59" s="6">
        <f>IF($AV$41="いいえ",1,IF(OR(AV59="",AV59="選択してください"),0,1))</f>
        <v>0</v>
      </c>
      <c r="BR59" s="6">
        <f>BP59-BQ59</f>
        <v>1</v>
      </c>
    </row>
    <row r="60" spans="2:70" ht="5.0999999999999996" customHeight="1" x14ac:dyDescent="0.15">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row>
    <row r="61" spans="2:70" ht="19.5" customHeight="1" x14ac:dyDescent="0.15">
      <c r="B61" s="793" t="s">
        <v>1092</v>
      </c>
      <c r="C61" s="792" t="s">
        <v>1093</v>
      </c>
      <c r="D61" s="792"/>
      <c r="E61" s="79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c r="AS61"/>
      <c r="AT61"/>
      <c r="AU61"/>
      <c r="AV61" s="1018" t="s">
        <v>881</v>
      </c>
      <c r="AW61" s="1018"/>
      <c r="AX61" s="1018"/>
      <c r="AY61" s="1018"/>
      <c r="AZ61" s="1018"/>
      <c r="BA61" s="1018"/>
      <c r="BB61" s="1018"/>
      <c r="BC61" s="1018"/>
      <c r="BD61" s="1018"/>
      <c r="BE61" s="1018"/>
      <c r="BF61" s="1018"/>
      <c r="BG61" s="1018"/>
      <c r="BH61" s="1018"/>
      <c r="BI61" s="1018"/>
      <c r="BJ61" s="1018"/>
      <c r="BK61" s="1018"/>
      <c r="BP61" s="6">
        <v>1</v>
      </c>
      <c r="BQ61" s="6">
        <f>IF($AV$41="いいえ",1,IF(OR(AV61="",AV61="選択してください"),0,1))</f>
        <v>0</v>
      </c>
      <c r="BR61" s="6">
        <f>BP61-BQ61</f>
        <v>1</v>
      </c>
    </row>
    <row r="62" spans="2:70" ht="5.0999999999999996" customHeight="1" x14ac:dyDescent="0.15">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row>
    <row r="63" spans="2:70" ht="19.5" customHeight="1" x14ac:dyDescent="0.15">
      <c r="B63" s="793" t="s">
        <v>1092</v>
      </c>
      <c r="C63" s="792" t="s">
        <v>1091</v>
      </c>
      <c r="D63" s="792"/>
      <c r="E63" s="79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c r="AS63"/>
      <c r="AT63"/>
      <c r="AU63"/>
      <c r="AV63" s="1018" t="s">
        <v>881</v>
      </c>
      <c r="AW63" s="1018"/>
      <c r="AX63" s="1018"/>
      <c r="AY63" s="1018"/>
      <c r="AZ63" s="1018"/>
      <c r="BA63" s="1018"/>
      <c r="BB63" s="1018"/>
      <c r="BC63" s="1018"/>
      <c r="BD63" s="1018"/>
      <c r="BE63" s="1018"/>
      <c r="BF63" s="1018"/>
      <c r="BG63" s="1018"/>
      <c r="BH63" s="1018"/>
      <c r="BI63" s="1018"/>
      <c r="BJ63" s="1018"/>
      <c r="BK63" s="1018"/>
      <c r="BP63" s="6">
        <v>1</v>
      </c>
      <c r="BQ63" s="6">
        <f>IF($AV$41="いいえ",1,IF(OR(AV63="",AV63="選択してください"),0,1))</f>
        <v>0</v>
      </c>
      <c r="BR63" s="6">
        <f>BP63-BQ63</f>
        <v>1</v>
      </c>
    </row>
    <row r="64" spans="2:70" ht="19.5" customHeight="1" x14ac:dyDescent="0.15">
      <c r="B64" s="791" t="s">
        <v>1090</v>
      </c>
      <c r="AV64" s="1028" t="str">
        <f>IF(AND(AV46="いいえ",AV48="いいえ",AV53="いいえ",AV57="いいえ",AV59="いいえ",AV61="いいえ",AV63="いいえ"),"設備変更がないため本書類の提出は必要ございません","")</f>
        <v/>
      </c>
      <c r="AW64" s="1028"/>
      <c r="AX64" s="1028"/>
      <c r="AY64" s="1028"/>
      <c r="AZ64" s="1028"/>
      <c r="BA64" s="1028"/>
      <c r="BB64" s="1028"/>
      <c r="BC64" s="1028"/>
      <c r="BD64" s="1028"/>
      <c r="BE64" s="1028"/>
      <c r="BF64" s="1028"/>
      <c r="BG64" s="1028"/>
      <c r="BH64" s="1028"/>
      <c r="BI64" s="1028"/>
      <c r="BJ64" s="1028"/>
      <c r="BK64" s="1028"/>
    </row>
    <row r="65" spans="2:70" ht="19.5" customHeight="1" x14ac:dyDescent="0.15">
      <c r="AV65" s="1026"/>
      <c r="AW65" s="1026"/>
      <c r="AX65" s="1026"/>
      <c r="AY65" s="1026"/>
      <c r="AZ65" s="1026"/>
      <c r="BA65" s="1026"/>
      <c r="BB65" s="1026"/>
      <c r="BC65" s="1026"/>
      <c r="BD65" s="1026"/>
      <c r="BE65" s="1026"/>
      <c r="BF65" s="1026"/>
      <c r="BG65" s="1026"/>
      <c r="BH65" s="1026"/>
      <c r="BI65" s="1026"/>
      <c r="BJ65" s="1026"/>
      <c r="BK65" s="1026"/>
    </row>
    <row r="66" spans="2:70" ht="24.6" customHeight="1" x14ac:dyDescent="0.15">
      <c r="B66" s="152" t="s">
        <v>297</v>
      </c>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V66" s="1018" t="s">
        <v>881</v>
      </c>
      <c r="AW66" s="1018"/>
      <c r="AX66" s="1018"/>
      <c r="AY66" s="1018"/>
      <c r="AZ66" s="1018"/>
      <c r="BA66" s="1018"/>
      <c r="BB66" s="1018"/>
      <c r="BC66" s="1018"/>
      <c r="BD66" s="1018"/>
      <c r="BE66" s="1018"/>
      <c r="BF66" s="1018"/>
      <c r="BG66" s="1018"/>
      <c r="BH66" s="1018"/>
      <c r="BI66" s="1018"/>
      <c r="BJ66" s="1018"/>
      <c r="BK66" s="1018"/>
      <c r="BP66" s="6">
        <v>1</v>
      </c>
      <c r="BQ66" s="6">
        <f>IF($AV$41="いいえ",1,IF(OR(AV66="",AV66="選択してください"),0,1))</f>
        <v>0</v>
      </c>
      <c r="BR66" s="6">
        <f>BP66-BQ66</f>
        <v>1</v>
      </c>
    </row>
    <row r="67" spans="2:70" ht="22.15" customHeight="1" x14ac:dyDescent="0.15">
      <c r="C67" s="146" t="s">
        <v>298</v>
      </c>
    </row>
    <row r="68" spans="2:70" ht="17.649999999999999" customHeight="1" x14ac:dyDescent="0.15">
      <c r="D68" s="143" t="s">
        <v>303</v>
      </c>
    </row>
    <row r="69" spans="2:70" ht="17.649999999999999" customHeight="1" x14ac:dyDescent="0.15">
      <c r="D69" s="13" t="s">
        <v>1089</v>
      </c>
    </row>
    <row r="70" spans="2:70" ht="17.649999999999999" customHeight="1" x14ac:dyDescent="0.15">
      <c r="D70" s="156" t="s">
        <v>301</v>
      </c>
      <c r="AA70" s="6" t="s">
        <v>302</v>
      </c>
      <c r="AF70" s="157"/>
    </row>
    <row r="71" spans="2:70" ht="17.649999999999999" customHeight="1" x14ac:dyDescent="0.15">
      <c r="C71" s="157"/>
    </row>
    <row r="72" spans="2:70" ht="22.15" customHeight="1" x14ac:dyDescent="0.15">
      <c r="B72" s="11"/>
      <c r="C72" s="6" t="s">
        <v>299</v>
      </c>
    </row>
  </sheetData>
  <sheetProtection algorithmName="SHA-512" hashValue="qrvgsxGwGCJDZo8R6K9lb68aoueWPFbLbHg5YoOTyXEr2L3STaCTM7LLuNSryjgE24XhFlav0ph5VflVEfofIQ==" saltValue="/CToSXZ+YKFmoGx9KKYFjQ==" spinCount="100000" sheet="1" objects="1" scenarios="1"/>
  <dataConsolidate link="1"/>
  <mergeCells count="20">
    <mergeCell ref="AV66:BK66"/>
    <mergeCell ref="AV46:BK46"/>
    <mergeCell ref="AV59:BK59"/>
    <mergeCell ref="AV61:BK61"/>
    <mergeCell ref="AV63:BK63"/>
    <mergeCell ref="AV64:BK65"/>
    <mergeCell ref="A2:H3"/>
    <mergeCell ref="C19:H19"/>
    <mergeCell ref="E33:I33"/>
    <mergeCell ref="AV57:BK57"/>
    <mergeCell ref="AV48:BK48"/>
    <mergeCell ref="AV53:BK53"/>
    <mergeCell ref="E37:I37"/>
    <mergeCell ref="J17:AF17"/>
    <mergeCell ref="G28:N28"/>
    <mergeCell ref="BF5:BM5"/>
    <mergeCell ref="AM13:BD13"/>
    <mergeCell ref="AV41:BK41"/>
    <mergeCell ref="AV42:BK43"/>
    <mergeCell ref="AC12:BA12"/>
  </mergeCells>
  <phoneticPr fontId="2"/>
  <conditionalFormatting sqref="A40:BN88">
    <cfRule type="expression" dxfId="339" priority="6">
      <formula>$AV$64="設備変更がないため本書類の提出は必要ございません"</formula>
    </cfRule>
  </conditionalFormatting>
  <conditionalFormatting sqref="A44:BN88">
    <cfRule type="expression" dxfId="338" priority="7">
      <formula>$AV$41="いいえ"</formula>
    </cfRule>
  </conditionalFormatting>
  <conditionalFormatting sqref="AV46">
    <cfRule type="expression" dxfId="337" priority="13">
      <formula>OR(AV46="",AV46="選択してください")</formula>
    </cfRule>
  </conditionalFormatting>
  <conditionalFormatting sqref="AV48">
    <cfRule type="expression" dxfId="336" priority="14">
      <formula>OR(AV48="",AV48="選択してください")</formula>
    </cfRule>
  </conditionalFormatting>
  <conditionalFormatting sqref="AV53">
    <cfRule type="expression" dxfId="335" priority="12">
      <formula>OR(AV53="",AV53="選択してください")</formula>
    </cfRule>
  </conditionalFormatting>
  <conditionalFormatting sqref="AV57">
    <cfRule type="expression" dxfId="334" priority="11">
      <formula>OR(AV57="",AV57="選択してください")</formula>
    </cfRule>
  </conditionalFormatting>
  <conditionalFormatting sqref="AV59">
    <cfRule type="expression" dxfId="333" priority="10">
      <formula>OR(AV59="",AV59="選択してください")</formula>
    </cfRule>
  </conditionalFormatting>
  <conditionalFormatting sqref="AV61">
    <cfRule type="expression" dxfId="332" priority="9">
      <formula>OR(AV61="",AV61="選択してください")</formula>
    </cfRule>
  </conditionalFormatting>
  <conditionalFormatting sqref="AV63">
    <cfRule type="expression" dxfId="331" priority="8">
      <formula>OR(AV63="",AV63="選択してください")</formula>
    </cfRule>
  </conditionalFormatting>
  <conditionalFormatting sqref="AV66">
    <cfRule type="expression" dxfId="330" priority="15">
      <formula>OR(AV66="",AV66="選択してください")</formula>
    </cfRule>
  </conditionalFormatting>
  <conditionalFormatting sqref="AV41:BK41">
    <cfRule type="expression" dxfId="329" priority="16">
      <formula>OR(AV41="",AV41="選択してください")</formula>
    </cfRule>
  </conditionalFormatting>
  <dataValidations count="2">
    <dataValidation type="list" allowBlank="1" showInputMessage="1" showErrorMessage="1" sqref="AV41:BK41 AV63:BK63 AV46:BK46 AV48:BK48 AV57:BK57 AV59:BK59 AV61:BK61 AV53:BK53" xr:uid="{00000000-0002-0000-0000-000000000000}">
      <formula1>"選択してください,はい,いいえ"</formula1>
    </dataValidation>
    <dataValidation type="list" allowBlank="1" showInputMessage="1" showErrorMessage="1" sqref="AV66:BK66" xr:uid="{00000000-0002-0000-0000-000001000000}">
      <formula1>"選択してください,確認のうえ記載する"</formula1>
    </dataValidation>
  </dataValidations>
  <hyperlinks>
    <hyperlink ref="C19" location="入力シート!A1" display="「入力シート」" xr:uid="{00000000-0004-0000-0000-000000000000}"/>
    <hyperlink ref="G28:M28" location="おわりに!A1" display="「おわりに」シート" xr:uid="{00000000-0004-0000-0000-000001000000}"/>
    <hyperlink ref="AC12" r:id="rId1" xr:uid="{00000000-0004-0000-0000-000002000000}"/>
    <hyperlink ref="J17:P17" location="はじめに!B38" display="「事前のご確認」" xr:uid="{00000000-0004-0000-0000-000003000000}"/>
    <hyperlink ref="J17:AF17" location="'はじめに  '!B39" display="「事前のご確認、および設備変更内容についてのご確認」" xr:uid="{00000000-0004-0000-0000-000004000000}"/>
    <hyperlink ref="AM14" r:id="rId2" xr:uid="{00000000-0004-0000-0000-000005000000}"/>
    <hyperlink ref="AM13" r:id="rId3" xr:uid="{00000000-0004-0000-0000-000006000000}"/>
    <hyperlink ref="G28:N28" location="'おわりに '!Print_Area" display="「おわりに」シート" xr:uid="{00000000-0004-0000-0000-000007000000}"/>
  </hyperlinks>
  <pageMargins left="0.7" right="0.7" top="0.75" bottom="0.75" header="0.3" footer="0.3"/>
  <pageSetup paperSize="9" scale="2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T83"/>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ColWidth="8.75" defaultRowHeight="13.5" x14ac:dyDescent="0.15"/>
  <cols>
    <col min="1" max="45" width="2" style="961" customWidth="1"/>
    <col min="46" max="65" width="2" style="899" customWidth="1"/>
    <col min="66" max="66" width="2.125" style="899" hidden="1" customWidth="1"/>
    <col min="67" max="67" width="8.875" style="899" customWidth="1"/>
    <col min="68" max="70" width="8.875" style="899" hidden="1" customWidth="1"/>
    <col min="71" max="103" width="8.875" style="899" customWidth="1"/>
    <col min="104" max="122" width="2.125" style="899" customWidth="1"/>
    <col min="123" max="123" width="3" style="899" customWidth="1"/>
    <col min="124" max="124" width="2.125" style="899" customWidth="1"/>
    <col min="125" max="16384" width="8.75" style="899"/>
  </cols>
  <sheetData>
    <row r="1" spans="1:70" ht="20.100000000000001" customHeight="1" x14ac:dyDescent="0.15">
      <c r="A1" s="1240" t="s">
        <v>146</v>
      </c>
      <c r="B1" s="1240"/>
      <c r="C1" s="1240"/>
      <c r="D1" s="1240"/>
      <c r="E1" s="1240"/>
      <c r="F1" s="1240"/>
      <c r="G1" s="733"/>
      <c r="H1" s="733"/>
      <c r="I1" s="733"/>
      <c r="J1" s="733"/>
      <c r="K1" s="895"/>
      <c r="L1" s="896"/>
      <c r="M1" s="896"/>
      <c r="N1" s="896"/>
      <c r="O1" s="896"/>
      <c r="P1" s="896"/>
      <c r="Q1" s="896"/>
      <c r="R1" s="896"/>
      <c r="S1" s="896"/>
      <c r="T1" s="896"/>
      <c r="U1" s="896"/>
      <c r="V1" s="896"/>
      <c r="W1" s="896"/>
      <c r="X1" s="896"/>
      <c r="Y1" s="896"/>
      <c r="Z1" s="896"/>
      <c r="AA1" s="896"/>
      <c r="AB1" s="896"/>
      <c r="AC1" s="896"/>
      <c r="AD1" s="896"/>
      <c r="AE1" s="896"/>
      <c r="AF1" s="897" t="s">
        <v>1181</v>
      </c>
      <c r="AG1" s="1357">
        <f>IF(AND('はじめに  '!AV61="はい",入力シート!E81=3),SUM(BR13:BR19),0)</f>
        <v>0</v>
      </c>
      <c r="AH1" s="1357"/>
      <c r="AI1" s="898" t="s">
        <v>1</v>
      </c>
      <c r="AJ1" s="896"/>
      <c r="AK1" s="896"/>
      <c r="AL1" s="896"/>
      <c r="AM1" s="896"/>
      <c r="AN1" s="896"/>
      <c r="AO1" s="896"/>
      <c r="AP1" s="896"/>
      <c r="AQ1" s="896"/>
      <c r="AR1" s="896"/>
      <c r="AS1" s="896"/>
      <c r="AT1" s="896"/>
      <c r="AU1" s="896"/>
      <c r="BI1" s="1420" t="s">
        <v>148</v>
      </c>
      <c r="BJ1" s="1420"/>
      <c r="BK1" s="1420"/>
      <c r="BL1" s="1420"/>
      <c r="BM1" s="1420"/>
    </row>
    <row r="2" spans="1:70" ht="20.100000000000001" customHeight="1" thickBot="1" x14ac:dyDescent="0.2">
      <c r="A2" s="880"/>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c r="AC2" s="880"/>
      <c r="AD2" s="880"/>
      <c r="AE2" s="880"/>
      <c r="AF2" s="880"/>
      <c r="AG2" s="880"/>
      <c r="AH2" s="880"/>
      <c r="AI2" s="880"/>
      <c r="AJ2" s="880"/>
      <c r="AK2" s="880"/>
      <c r="AL2" s="880"/>
      <c r="AM2" s="880"/>
      <c r="AN2" s="880"/>
      <c r="AO2" s="880"/>
      <c r="AP2" s="880"/>
      <c r="AQ2" s="880"/>
      <c r="AR2" s="880"/>
      <c r="AS2" s="880"/>
      <c r="AT2" s="880"/>
      <c r="AU2" s="880"/>
      <c r="AV2" s="880"/>
      <c r="AW2" s="880"/>
      <c r="AX2" s="880"/>
      <c r="AY2" s="880"/>
      <c r="AZ2" s="880"/>
      <c r="BA2" s="880"/>
      <c r="BB2" s="880"/>
      <c r="BC2" s="1382" t="s">
        <v>523</v>
      </c>
      <c r="BD2" s="1382"/>
      <c r="BE2" s="1382"/>
      <c r="BF2" s="1382"/>
      <c r="BG2" s="1382"/>
      <c r="BH2" s="1382"/>
      <c r="BI2" s="1382"/>
      <c r="BJ2" s="1382"/>
      <c r="BK2" s="1382"/>
      <c r="BL2" s="1382"/>
      <c r="BM2" s="1382"/>
      <c r="BN2" s="880"/>
    </row>
    <row r="3" spans="1:70" ht="18.600000000000001" hidden="1" customHeight="1" thickBot="1" x14ac:dyDescent="0.2">
      <c r="A3" s="880"/>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c r="AW3" s="880"/>
      <c r="AX3" s="880"/>
      <c r="AY3" s="880"/>
      <c r="AZ3" s="880"/>
      <c r="BA3" s="880"/>
      <c r="BB3" s="880"/>
      <c r="BC3" s="900"/>
      <c r="BD3" s="900"/>
      <c r="BE3" s="900"/>
      <c r="BF3" s="900"/>
      <c r="BG3" s="900"/>
      <c r="BH3" s="900"/>
      <c r="BI3" s="900"/>
      <c r="BJ3" s="900"/>
      <c r="BK3" s="900"/>
      <c r="BL3" s="900"/>
      <c r="BM3" s="900"/>
      <c r="BN3" s="880"/>
    </row>
    <row r="4" spans="1:70" ht="20.100000000000001" customHeight="1" x14ac:dyDescent="0.15">
      <c r="A4" s="901"/>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1383"/>
      <c r="BA4" s="1383"/>
      <c r="BB4" s="1383"/>
      <c r="BC4" s="1384"/>
      <c r="BD4" s="1384"/>
      <c r="BE4" s="1385" t="str">
        <f>IF(入力シート!E10="","",入力シート!E10)</f>
        <v/>
      </c>
      <c r="BF4" s="1385"/>
      <c r="BG4" s="1385"/>
      <c r="BH4" s="1385"/>
      <c r="BI4" s="1385"/>
      <c r="BJ4" s="1385"/>
      <c r="BK4" s="1385"/>
      <c r="BL4" s="1385"/>
      <c r="BM4" s="903"/>
      <c r="BN4" s="880"/>
    </row>
    <row r="5" spans="1:70" ht="20.100000000000001" customHeight="1" x14ac:dyDescent="0.15">
      <c r="A5" s="1351" t="s">
        <v>524</v>
      </c>
      <c r="B5" s="1352"/>
      <c r="C5" s="1352"/>
      <c r="D5" s="1352"/>
      <c r="E5" s="1352"/>
      <c r="F5" s="1352"/>
      <c r="G5" s="1352"/>
      <c r="H5" s="1352"/>
      <c r="I5" s="1352"/>
      <c r="J5" s="1352"/>
      <c r="K5" s="1352"/>
      <c r="L5" s="1352"/>
      <c r="M5" s="1352"/>
      <c r="N5" s="1352"/>
      <c r="O5" s="1352"/>
      <c r="P5" s="1352"/>
      <c r="Q5" s="1352"/>
      <c r="R5" s="1352"/>
      <c r="S5" s="1352"/>
      <c r="T5" s="1352"/>
      <c r="U5" s="1352"/>
      <c r="V5" s="1352"/>
      <c r="W5" s="1352"/>
      <c r="X5" s="1352"/>
      <c r="Y5" s="1352"/>
      <c r="Z5" s="1352"/>
      <c r="AA5" s="1352"/>
      <c r="AB5" s="1352"/>
      <c r="AC5" s="1352"/>
      <c r="AD5" s="1352"/>
      <c r="AE5" s="1352"/>
      <c r="AF5" s="1352"/>
      <c r="AG5" s="1352"/>
      <c r="AH5" s="1352"/>
      <c r="AI5" s="1352"/>
      <c r="AJ5" s="1352"/>
      <c r="AK5" s="1352"/>
      <c r="AL5" s="1352"/>
      <c r="AM5" s="1352"/>
      <c r="AN5" s="1352"/>
      <c r="AO5" s="1352"/>
      <c r="AP5" s="1352"/>
      <c r="AQ5" s="1352"/>
      <c r="AR5" s="1352"/>
      <c r="AS5" s="1352"/>
      <c r="AT5" s="1352"/>
      <c r="AU5" s="1352"/>
      <c r="AV5" s="1352"/>
      <c r="AW5" s="1352"/>
      <c r="AX5" s="1352"/>
      <c r="AY5" s="1352"/>
      <c r="AZ5" s="1352"/>
      <c r="BA5" s="1352"/>
      <c r="BB5" s="1352"/>
      <c r="BC5" s="1352"/>
      <c r="BD5" s="1352"/>
      <c r="BE5" s="1352"/>
      <c r="BF5" s="1352"/>
      <c r="BG5" s="1352"/>
      <c r="BH5" s="1352"/>
      <c r="BI5" s="1352"/>
      <c r="BJ5" s="1352"/>
      <c r="BK5" s="1352"/>
      <c r="BL5" s="1352"/>
      <c r="BM5" s="1353"/>
      <c r="BN5" s="880"/>
    </row>
    <row r="6" spans="1:70" s="905" customFormat="1" ht="20.100000000000001" customHeight="1" x14ac:dyDescent="0.15">
      <c r="A6" s="848"/>
      <c r="B6" s="850"/>
      <c r="C6" s="850"/>
      <c r="D6" s="850"/>
      <c r="E6" s="850"/>
      <c r="F6" s="850"/>
      <c r="G6" s="850"/>
      <c r="H6" s="850"/>
      <c r="I6" s="850"/>
      <c r="J6" s="850"/>
      <c r="K6" s="850"/>
      <c r="L6" s="850"/>
      <c r="M6" s="850"/>
      <c r="N6" s="850"/>
      <c r="O6" s="850"/>
      <c r="P6" s="850"/>
      <c r="Q6" s="850"/>
      <c r="R6" s="850"/>
      <c r="S6" s="850"/>
      <c r="T6" s="850"/>
      <c r="U6" s="850"/>
      <c r="V6" s="850"/>
      <c r="W6" s="850"/>
      <c r="X6" s="850"/>
      <c r="Y6" s="850"/>
      <c r="Z6" s="850"/>
      <c r="AA6" s="850"/>
      <c r="AB6" s="850"/>
      <c r="AC6" s="850"/>
      <c r="AD6" s="850"/>
      <c r="AE6" s="850"/>
      <c r="AF6" s="850"/>
      <c r="AG6" s="850"/>
      <c r="AH6" s="850"/>
      <c r="AI6" s="850"/>
      <c r="AJ6" s="850"/>
      <c r="AK6" s="850"/>
      <c r="AL6" s="850"/>
      <c r="AM6" s="850"/>
      <c r="AN6" s="850"/>
      <c r="AO6" s="850"/>
      <c r="AP6" s="850"/>
      <c r="AQ6" s="850"/>
      <c r="AR6" s="850"/>
      <c r="AS6" s="850"/>
      <c r="AT6" s="850"/>
      <c r="AU6" s="850"/>
      <c r="AV6" s="850"/>
      <c r="AW6" s="850"/>
      <c r="AX6" s="850"/>
      <c r="AY6" s="850"/>
      <c r="AZ6" s="904"/>
      <c r="BA6" s="904"/>
      <c r="BB6" s="904"/>
      <c r="BC6" s="904"/>
      <c r="BD6" s="904"/>
      <c r="BE6" s="904"/>
      <c r="BF6" s="904"/>
      <c r="BG6" s="904"/>
      <c r="BH6" s="904"/>
      <c r="BI6" s="904"/>
      <c r="BJ6" s="904"/>
      <c r="BK6" s="904"/>
      <c r="BL6" s="904"/>
      <c r="BM6" s="849"/>
      <c r="BN6" s="880"/>
    </row>
    <row r="7" spans="1:70" s="905" customFormat="1" ht="20.100000000000001" customHeight="1" x14ac:dyDescent="0.15">
      <c r="A7" s="848"/>
      <c r="B7" s="850"/>
      <c r="C7" s="850"/>
      <c r="D7" s="850"/>
      <c r="E7" s="850"/>
      <c r="F7" s="850"/>
      <c r="G7" s="850"/>
      <c r="H7" s="850"/>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0"/>
      <c r="AL7" s="850"/>
      <c r="AM7" s="850"/>
      <c r="AN7" s="850"/>
      <c r="AO7" s="850"/>
      <c r="AP7" s="850"/>
      <c r="AQ7" s="1354"/>
      <c r="AR7" s="1354"/>
      <c r="AS7" s="1354"/>
      <c r="AT7" s="868" t="s">
        <v>525</v>
      </c>
      <c r="AU7" s="868"/>
      <c r="AV7" s="868"/>
      <c r="AW7" s="868"/>
      <c r="AX7" s="868"/>
      <c r="AY7" s="868"/>
      <c r="AZ7" s="1355" t="str">
        <f>IF(入力シート!E164="","",IF(入力シート!E164="選択してください","",入力シート!E164))</f>
        <v/>
      </c>
      <c r="BA7" s="1355"/>
      <c r="BB7" s="1355"/>
      <c r="BC7" s="1355"/>
      <c r="BD7" s="1355"/>
      <c r="BE7" s="1355"/>
      <c r="BF7" s="1355"/>
      <c r="BG7" s="1355"/>
      <c r="BH7" s="1355"/>
      <c r="BI7" s="1355"/>
      <c r="BJ7" s="1355"/>
      <c r="BK7" s="1355"/>
      <c r="BL7" s="1355"/>
      <c r="BM7" s="849"/>
      <c r="BN7" s="880"/>
      <c r="BP7" s="899" t="s">
        <v>151</v>
      </c>
      <c r="BQ7" s="899" t="s">
        <v>1180</v>
      </c>
      <c r="BR7" s="899" t="s">
        <v>152</v>
      </c>
    </row>
    <row r="8" spans="1:70" ht="20.100000000000001" customHeight="1" x14ac:dyDescent="0.15">
      <c r="A8" s="1249" t="s">
        <v>526</v>
      </c>
      <c r="B8" s="1250"/>
      <c r="C8" s="1250"/>
      <c r="D8" s="1250"/>
      <c r="E8" s="1250"/>
      <c r="F8" s="1250"/>
      <c r="G8" s="1250"/>
      <c r="H8" s="1250"/>
      <c r="I8" s="1250"/>
      <c r="J8" s="1250"/>
      <c r="K8" s="1250"/>
      <c r="L8" s="1250"/>
      <c r="M8" s="1250"/>
      <c r="N8" s="1250"/>
      <c r="O8" s="1250"/>
      <c r="P8" s="1250"/>
      <c r="Q8" s="1250"/>
      <c r="R8" s="1250"/>
      <c r="S8" s="1250"/>
      <c r="T8" s="1250"/>
      <c r="U8" s="1250"/>
      <c r="V8" s="1250"/>
      <c r="W8" s="1250"/>
      <c r="X8" s="1250"/>
      <c r="Y8" s="1250"/>
      <c r="Z8" s="1250"/>
      <c r="AA8" s="1250"/>
      <c r="AB8" s="1250"/>
      <c r="AC8" s="1250"/>
      <c r="AD8" s="1250"/>
      <c r="AE8" s="1250"/>
      <c r="AF8" s="1250"/>
      <c r="AG8" s="1250"/>
      <c r="AH8" s="1250"/>
      <c r="AI8" s="1250"/>
      <c r="AJ8" s="1250"/>
      <c r="AK8" s="1250"/>
      <c r="AL8" s="1250"/>
      <c r="AM8" s="1250"/>
      <c r="AN8" s="1250"/>
      <c r="AO8" s="1250"/>
      <c r="AP8" s="1250"/>
      <c r="AQ8" s="1250"/>
      <c r="AR8" s="1250"/>
      <c r="AS8" s="1250"/>
      <c r="AT8" s="1250"/>
      <c r="AU8" s="1250"/>
      <c r="AV8" s="1250"/>
      <c r="AW8" s="1250"/>
      <c r="AX8" s="1250"/>
      <c r="AY8" s="1250"/>
      <c r="AZ8" s="1250"/>
      <c r="BA8" s="1250"/>
      <c r="BB8" s="1250"/>
      <c r="BC8" s="1250"/>
      <c r="BD8" s="1250"/>
      <c r="BE8" s="1250"/>
      <c r="BF8" s="1250"/>
      <c r="BG8" s="1250"/>
      <c r="BH8" s="1250"/>
      <c r="BI8" s="1250"/>
      <c r="BJ8" s="1250"/>
      <c r="BK8" s="1250"/>
      <c r="BL8" s="1250"/>
      <c r="BM8" s="1251"/>
      <c r="BN8" s="880"/>
      <c r="BP8" s="905">
        <v>1</v>
      </c>
      <c r="BQ8" s="905">
        <f>IF(OR(AZ7="",AZ7="選択してください"),0,1)</f>
        <v>0</v>
      </c>
      <c r="BR8" s="905">
        <f>BP8-BQ8</f>
        <v>1</v>
      </c>
    </row>
    <row r="9" spans="1:70" ht="20.100000000000001" customHeight="1" x14ac:dyDescent="0.15">
      <c r="A9" s="851"/>
      <c r="B9" s="881" t="s">
        <v>527</v>
      </c>
      <c r="C9" s="852"/>
      <c r="D9" s="852"/>
      <c r="E9" s="852"/>
      <c r="F9" s="852"/>
      <c r="G9" s="852"/>
      <c r="H9" s="852"/>
      <c r="I9" s="852"/>
      <c r="J9" s="852"/>
      <c r="K9" s="852"/>
      <c r="L9" s="852"/>
      <c r="M9" s="852"/>
      <c r="N9" s="852"/>
      <c r="O9" s="852"/>
      <c r="P9" s="852"/>
      <c r="Q9" s="852"/>
      <c r="R9" s="852"/>
      <c r="S9" s="852"/>
      <c r="T9" s="852"/>
      <c r="U9" s="852"/>
      <c r="V9" s="852"/>
      <c r="W9" s="852"/>
      <c r="X9" s="852"/>
      <c r="Y9" s="852"/>
      <c r="Z9" s="852"/>
      <c r="AA9" s="852"/>
      <c r="AB9" s="852"/>
      <c r="AC9" s="852"/>
      <c r="AD9" s="852"/>
      <c r="AE9" s="852"/>
      <c r="AF9" s="852"/>
      <c r="AG9" s="852"/>
      <c r="AH9" s="852"/>
      <c r="AI9" s="852"/>
      <c r="AJ9" s="852"/>
      <c r="AK9" s="852"/>
      <c r="AL9" s="852"/>
      <c r="AM9" s="852"/>
      <c r="AN9" s="852"/>
      <c r="AO9" s="852"/>
      <c r="AP9" s="852"/>
      <c r="AQ9" s="1217" t="s">
        <v>265</v>
      </c>
      <c r="AR9" s="1218"/>
      <c r="AS9" s="1218"/>
      <c r="AT9" s="1218"/>
      <c r="AU9" s="1218"/>
      <c r="AV9" s="1218"/>
      <c r="AW9" s="1218"/>
      <c r="AX9" s="1218"/>
      <c r="AY9" s="1218"/>
      <c r="AZ9" s="1218"/>
      <c r="BA9" s="1218"/>
      <c r="BB9" s="1218"/>
      <c r="BC9" s="1218"/>
      <c r="BD9" s="1218"/>
      <c r="BE9" s="1218"/>
      <c r="BF9" s="1218"/>
      <c r="BG9" s="1218"/>
      <c r="BH9" s="1218"/>
      <c r="BI9" s="1218"/>
      <c r="BJ9" s="1218"/>
      <c r="BK9" s="1218"/>
      <c r="BL9" s="1219"/>
      <c r="BM9" s="854"/>
      <c r="BN9" s="880"/>
    </row>
    <row r="10" spans="1:70" ht="20.100000000000001" customHeight="1" x14ac:dyDescent="0.15">
      <c r="A10" s="851"/>
      <c r="B10" s="881" t="s">
        <v>528</v>
      </c>
      <c r="C10" s="852"/>
      <c r="D10" s="852"/>
      <c r="E10" s="852"/>
      <c r="F10" s="852"/>
      <c r="G10" s="852"/>
      <c r="H10" s="852"/>
      <c r="I10" s="852"/>
      <c r="J10" s="852"/>
      <c r="K10" s="852"/>
      <c r="L10" s="852"/>
      <c r="M10" s="852"/>
      <c r="N10" s="852"/>
      <c r="O10" s="852"/>
      <c r="P10" s="852"/>
      <c r="Q10" s="852"/>
      <c r="R10" s="852"/>
      <c r="S10" s="852"/>
      <c r="T10" s="852"/>
      <c r="U10" s="852"/>
      <c r="V10" s="852"/>
      <c r="W10" s="852"/>
      <c r="X10" s="852"/>
      <c r="Y10" s="852"/>
      <c r="Z10" s="852"/>
      <c r="AA10" s="852"/>
      <c r="AB10" s="852"/>
      <c r="AC10" s="852"/>
      <c r="AD10" s="852"/>
      <c r="AE10" s="852"/>
      <c r="AF10" s="852"/>
      <c r="AG10" s="852"/>
      <c r="AH10" s="852"/>
      <c r="AI10" s="852"/>
      <c r="AJ10" s="852"/>
      <c r="AK10" s="852"/>
      <c r="AL10" s="852"/>
      <c r="AM10" s="852"/>
      <c r="AN10" s="852"/>
      <c r="AO10" s="852"/>
      <c r="AP10" s="852"/>
      <c r="AQ10" s="1241">
        <f>IF(入力シート!E171="","",入力シート!E171)</f>
        <v>0</v>
      </c>
      <c r="AR10" s="1242"/>
      <c r="AS10" s="1242"/>
      <c r="AT10" s="1242"/>
      <c r="AU10" s="1242"/>
      <c r="AV10" s="1242"/>
      <c r="AW10" s="1242"/>
      <c r="AX10" s="1242"/>
      <c r="AY10" s="1242"/>
      <c r="AZ10" s="1242"/>
      <c r="BA10" s="1242"/>
      <c r="BB10" s="1242"/>
      <c r="BC10" s="1242"/>
      <c r="BD10" s="1242"/>
      <c r="BE10" s="1242"/>
      <c r="BF10" s="1242"/>
      <c r="BG10" s="1242"/>
      <c r="BH10" s="1242"/>
      <c r="BI10" s="1242"/>
      <c r="BJ10" s="852" t="s">
        <v>529</v>
      </c>
      <c r="BK10" s="852"/>
      <c r="BL10" s="853"/>
      <c r="BM10" s="854"/>
      <c r="BN10" s="880"/>
    </row>
    <row r="11" spans="1:70" ht="20.100000000000001" customHeight="1" x14ac:dyDescent="0.15">
      <c r="A11" s="848"/>
      <c r="B11" s="850"/>
      <c r="C11" s="850"/>
      <c r="D11" s="850"/>
      <c r="E11" s="850"/>
      <c r="F11" s="850"/>
      <c r="G11" s="850"/>
      <c r="H11" s="850"/>
      <c r="I11" s="850"/>
      <c r="J11" s="850"/>
      <c r="K11" s="850"/>
      <c r="L11" s="850"/>
      <c r="M11" s="850"/>
      <c r="N11" s="850"/>
      <c r="O11" s="850"/>
      <c r="P11" s="850"/>
      <c r="Q11" s="850"/>
      <c r="R11" s="850"/>
      <c r="S11" s="850"/>
      <c r="T11" s="850"/>
      <c r="U11" s="850"/>
      <c r="V11" s="850"/>
      <c r="W11" s="850"/>
      <c r="X11" s="850"/>
      <c r="Y11" s="850"/>
      <c r="Z11" s="850"/>
      <c r="AA11" s="850"/>
      <c r="AB11" s="850"/>
      <c r="AC11" s="850"/>
      <c r="AD11" s="850"/>
      <c r="AE11" s="850"/>
      <c r="AF11" s="850"/>
      <c r="AG11" s="850"/>
      <c r="AH11" s="850"/>
      <c r="AI11" s="850"/>
      <c r="AJ11" s="850"/>
      <c r="AK11" s="850"/>
      <c r="AL11" s="850"/>
      <c r="AM11" s="850"/>
      <c r="AN11" s="850"/>
      <c r="AO11" s="850"/>
      <c r="AP11" s="850"/>
      <c r="AQ11" s="850"/>
      <c r="AR11" s="850"/>
      <c r="AS11" s="850"/>
      <c r="AT11" s="850"/>
      <c r="AU11" s="850"/>
      <c r="AV11" s="850"/>
      <c r="AW11" s="850"/>
      <c r="AX11" s="850"/>
      <c r="AY11" s="850"/>
      <c r="AZ11" s="850"/>
      <c r="BA11" s="850"/>
      <c r="BB11" s="850"/>
      <c r="BC11" s="850"/>
      <c r="BD11" s="850"/>
      <c r="BE11" s="850"/>
      <c r="BF11" s="850"/>
      <c r="BG11" s="850"/>
      <c r="BH11" s="850"/>
      <c r="BI11" s="850"/>
      <c r="BJ11" s="850"/>
      <c r="BK11" s="850"/>
      <c r="BL11" s="850"/>
      <c r="BM11" s="849"/>
      <c r="BN11" s="880"/>
    </row>
    <row r="12" spans="1:70" ht="20.100000000000001" customHeight="1" x14ac:dyDescent="0.15">
      <c r="A12" s="1213" t="s">
        <v>530</v>
      </c>
      <c r="B12" s="1214"/>
      <c r="C12" s="1214"/>
      <c r="D12" s="1214"/>
      <c r="E12" s="1214"/>
      <c r="F12" s="1214"/>
      <c r="G12" s="1214"/>
      <c r="H12" s="1214"/>
      <c r="I12" s="1214"/>
      <c r="J12" s="1214"/>
      <c r="K12" s="1214"/>
      <c r="L12" s="1214"/>
      <c r="M12" s="1214"/>
      <c r="N12" s="1214"/>
      <c r="O12" s="1214"/>
      <c r="P12" s="1214"/>
      <c r="Q12" s="1214"/>
      <c r="R12" s="1214"/>
      <c r="S12" s="1214"/>
      <c r="T12" s="1214"/>
      <c r="U12" s="1214"/>
      <c r="V12" s="1214"/>
      <c r="W12" s="1214"/>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C12" s="1214"/>
      <c r="BD12" s="1214"/>
      <c r="BE12" s="1214"/>
      <c r="BF12" s="1214"/>
      <c r="BG12" s="1214"/>
      <c r="BH12" s="1214"/>
      <c r="BI12" s="1214"/>
      <c r="BJ12" s="1214"/>
      <c r="BK12" s="1214"/>
      <c r="BL12" s="1214"/>
      <c r="BM12" s="1215"/>
      <c r="BN12" s="880"/>
    </row>
    <row r="13" spans="1:70" ht="20.100000000000001" customHeight="1" x14ac:dyDescent="0.15">
      <c r="A13" s="848"/>
      <c r="B13" s="906" t="s">
        <v>531</v>
      </c>
      <c r="C13" s="907"/>
      <c r="D13" s="907"/>
      <c r="E13" s="907"/>
      <c r="F13" s="907"/>
      <c r="G13" s="907"/>
      <c r="H13" s="907"/>
      <c r="I13" s="907"/>
      <c r="J13" s="907"/>
      <c r="K13" s="907"/>
      <c r="L13" s="907"/>
      <c r="M13" s="907"/>
      <c r="N13" s="907"/>
      <c r="O13" s="907"/>
      <c r="P13" s="907"/>
      <c r="Q13" s="907"/>
      <c r="R13" s="907"/>
      <c r="S13" s="907"/>
      <c r="T13" s="907"/>
      <c r="U13" s="907"/>
      <c r="V13" s="907"/>
      <c r="W13" s="907"/>
      <c r="X13" s="907"/>
      <c r="Y13" s="907"/>
      <c r="Z13" s="907"/>
      <c r="AA13" s="907"/>
      <c r="AB13" s="907"/>
      <c r="AC13" s="907"/>
      <c r="AD13" s="907"/>
      <c r="AE13" s="907"/>
      <c r="AF13" s="907"/>
      <c r="AG13" s="907"/>
      <c r="AH13" s="907"/>
      <c r="AI13" s="907"/>
      <c r="AJ13" s="907"/>
      <c r="AK13" s="907"/>
      <c r="AL13" s="907"/>
      <c r="AM13" s="907"/>
      <c r="AN13" s="907"/>
      <c r="AO13" s="907"/>
      <c r="AP13" s="907"/>
      <c r="AQ13" s="1376"/>
      <c r="AR13" s="1377"/>
      <c r="AS13" s="1377"/>
      <c r="AT13" s="1377"/>
      <c r="AU13" s="1377"/>
      <c r="AV13" s="1377"/>
      <c r="AW13" s="1377"/>
      <c r="AX13" s="1377"/>
      <c r="AY13" s="1377"/>
      <c r="AZ13" s="1377"/>
      <c r="BA13" s="1377"/>
      <c r="BB13" s="1377"/>
      <c r="BC13" s="1377"/>
      <c r="BD13" s="1377"/>
      <c r="BE13" s="1377"/>
      <c r="BF13" s="1377"/>
      <c r="BG13" s="1377"/>
      <c r="BH13" s="1377"/>
      <c r="BI13" s="1377"/>
      <c r="BJ13" s="907" t="s">
        <v>532</v>
      </c>
      <c r="BK13" s="907"/>
      <c r="BL13" s="908"/>
      <c r="BM13" s="849"/>
      <c r="BN13" s="880"/>
      <c r="BP13" s="899">
        <v>1</v>
      </c>
      <c r="BQ13" s="899">
        <f>COUNTA(AQ13)</f>
        <v>0</v>
      </c>
      <c r="BR13" s="899">
        <f>BP13-BQ13</f>
        <v>1</v>
      </c>
    </row>
    <row r="14" spans="1:70" ht="20.100000000000001" customHeight="1" x14ac:dyDescent="0.15">
      <c r="A14" s="848"/>
      <c r="B14" s="906" t="s">
        <v>533</v>
      </c>
      <c r="C14" s="907"/>
      <c r="D14" s="907"/>
      <c r="E14" s="907"/>
      <c r="F14" s="907"/>
      <c r="G14" s="907"/>
      <c r="H14" s="907"/>
      <c r="I14" s="907"/>
      <c r="J14" s="907"/>
      <c r="K14" s="907"/>
      <c r="L14" s="907"/>
      <c r="M14" s="907"/>
      <c r="N14" s="907"/>
      <c r="O14" s="907"/>
      <c r="P14" s="907"/>
      <c r="Q14" s="907"/>
      <c r="R14" s="907"/>
      <c r="S14" s="907"/>
      <c r="T14" s="907"/>
      <c r="U14" s="907"/>
      <c r="V14" s="907"/>
      <c r="W14" s="907"/>
      <c r="X14" s="907"/>
      <c r="Y14" s="907"/>
      <c r="Z14" s="907"/>
      <c r="AA14" s="907"/>
      <c r="AB14" s="907"/>
      <c r="AC14" s="907"/>
      <c r="AD14" s="907"/>
      <c r="AE14" s="907"/>
      <c r="AF14" s="907"/>
      <c r="AG14" s="907"/>
      <c r="AH14" s="907"/>
      <c r="AI14" s="907"/>
      <c r="AJ14" s="907"/>
      <c r="AK14" s="907"/>
      <c r="AL14" s="907"/>
      <c r="AM14" s="907"/>
      <c r="AN14" s="907"/>
      <c r="AO14" s="907"/>
      <c r="AP14" s="907"/>
      <c r="AQ14" s="1376"/>
      <c r="AR14" s="1377"/>
      <c r="AS14" s="1377"/>
      <c r="AT14" s="1377"/>
      <c r="AU14" s="1377"/>
      <c r="AV14" s="1377"/>
      <c r="AW14" s="1377"/>
      <c r="AX14" s="1377"/>
      <c r="AY14" s="852" t="s">
        <v>534</v>
      </c>
      <c r="AZ14" s="852"/>
      <c r="BA14" s="852"/>
      <c r="BB14" s="1419"/>
      <c r="BC14" s="1419"/>
      <c r="BD14" s="1419"/>
      <c r="BE14" s="1419"/>
      <c r="BF14" s="1419"/>
      <c r="BG14" s="1419"/>
      <c r="BH14" s="1419"/>
      <c r="BI14" s="1419"/>
      <c r="BJ14" s="907" t="s">
        <v>535</v>
      </c>
      <c r="BK14" s="907"/>
      <c r="BL14" s="908"/>
      <c r="BM14" s="849"/>
      <c r="BN14" s="880"/>
      <c r="BP14" s="899">
        <v>1</v>
      </c>
      <c r="BQ14" s="899">
        <f>COUNTA(AQ14)</f>
        <v>0</v>
      </c>
      <c r="BR14" s="899">
        <f t="shared" ref="BR14:BR18" si="0">BP14-BQ14</f>
        <v>1</v>
      </c>
    </row>
    <row r="15" spans="1:70" ht="20.100000000000001" customHeight="1" x14ac:dyDescent="0.15">
      <c r="A15" s="848"/>
      <c r="B15" s="909" t="s">
        <v>536</v>
      </c>
      <c r="C15" s="884"/>
      <c r="D15" s="884"/>
      <c r="E15" s="884"/>
      <c r="F15" s="884"/>
      <c r="G15" s="884"/>
      <c r="H15" s="884"/>
      <c r="I15" s="884"/>
      <c r="J15" s="884"/>
      <c r="K15" s="884"/>
      <c r="L15" s="884"/>
      <c r="M15" s="884"/>
      <c r="N15" s="884"/>
      <c r="O15" s="884"/>
      <c r="P15" s="884"/>
      <c r="Q15" s="884"/>
      <c r="R15" s="885"/>
      <c r="S15" s="910" t="s">
        <v>537</v>
      </c>
      <c r="T15" s="911"/>
      <c r="U15" s="911"/>
      <c r="V15" s="911"/>
      <c r="W15" s="911"/>
      <c r="X15" s="911"/>
      <c r="Y15" s="911"/>
      <c r="Z15" s="911"/>
      <c r="AA15" s="911"/>
      <c r="AB15" s="911"/>
      <c r="AC15" s="911"/>
      <c r="AD15" s="911"/>
      <c r="AE15" s="911"/>
      <c r="AF15" s="911"/>
      <c r="AG15" s="911"/>
      <c r="AH15" s="911"/>
      <c r="AI15" s="911"/>
      <c r="AJ15" s="911"/>
      <c r="AK15" s="911"/>
      <c r="AL15" s="911"/>
      <c r="AM15" s="911"/>
      <c r="AN15" s="911"/>
      <c r="AO15" s="911"/>
      <c r="AP15" s="911"/>
      <c r="AQ15" s="1424"/>
      <c r="AR15" s="1425"/>
      <c r="AS15" s="1425"/>
      <c r="AT15" s="1425"/>
      <c r="AU15" s="1425"/>
      <c r="AV15" s="1425"/>
      <c r="AW15" s="1425"/>
      <c r="AX15" s="1425"/>
      <c r="AY15" s="1425"/>
      <c r="AZ15" s="1425"/>
      <c r="BA15" s="1425"/>
      <c r="BB15" s="1425"/>
      <c r="BC15" s="1425"/>
      <c r="BD15" s="1425"/>
      <c r="BE15" s="1425"/>
      <c r="BF15" s="1425"/>
      <c r="BG15" s="1425"/>
      <c r="BH15" s="1425"/>
      <c r="BI15" s="1425"/>
      <c r="BJ15" s="911"/>
      <c r="BK15" s="911"/>
      <c r="BL15" s="912"/>
      <c r="BM15" s="849"/>
      <c r="BN15" s="880"/>
      <c r="BP15" s="899">
        <v>1</v>
      </c>
      <c r="BQ15" s="899">
        <f>COUNTA(BB14)</f>
        <v>0</v>
      </c>
      <c r="BR15" s="899">
        <f t="shared" si="0"/>
        <v>1</v>
      </c>
    </row>
    <row r="16" spans="1:70" ht="20.100000000000001" customHeight="1" x14ac:dyDescent="0.15">
      <c r="A16" s="848"/>
      <c r="B16" s="883"/>
      <c r="C16" s="868"/>
      <c r="D16" s="868"/>
      <c r="E16" s="868"/>
      <c r="F16" s="868"/>
      <c r="G16" s="868"/>
      <c r="H16" s="868"/>
      <c r="I16" s="868"/>
      <c r="J16" s="868"/>
      <c r="K16" s="868"/>
      <c r="L16" s="868"/>
      <c r="M16" s="868"/>
      <c r="N16" s="868"/>
      <c r="O16" s="868"/>
      <c r="P16" s="868"/>
      <c r="Q16" s="868"/>
      <c r="R16" s="913"/>
      <c r="S16" s="914" t="s">
        <v>538</v>
      </c>
      <c r="T16" s="915"/>
      <c r="U16" s="915"/>
      <c r="V16" s="915"/>
      <c r="W16" s="915"/>
      <c r="X16" s="915"/>
      <c r="Y16" s="915"/>
      <c r="Z16" s="915"/>
      <c r="AA16" s="915"/>
      <c r="AB16" s="915"/>
      <c r="AC16" s="915"/>
      <c r="AD16" s="915"/>
      <c r="AE16" s="915"/>
      <c r="AF16" s="915"/>
      <c r="AG16" s="915"/>
      <c r="AH16" s="915"/>
      <c r="AI16" s="915"/>
      <c r="AJ16" s="915"/>
      <c r="AK16" s="915"/>
      <c r="AL16" s="915"/>
      <c r="AM16" s="915"/>
      <c r="AN16" s="915"/>
      <c r="AO16" s="915"/>
      <c r="AP16" s="915"/>
      <c r="AQ16" s="1421"/>
      <c r="AR16" s="1422"/>
      <c r="AS16" s="1422"/>
      <c r="AT16" s="1422"/>
      <c r="AU16" s="1422"/>
      <c r="AV16" s="1422"/>
      <c r="AW16" s="1422"/>
      <c r="AX16" s="1422"/>
      <c r="AY16" s="1422"/>
      <c r="AZ16" s="1422"/>
      <c r="BA16" s="1422"/>
      <c r="BB16" s="1422"/>
      <c r="BC16" s="1422"/>
      <c r="BD16" s="1422"/>
      <c r="BE16" s="1422"/>
      <c r="BF16" s="1422"/>
      <c r="BG16" s="1422"/>
      <c r="BH16" s="1422"/>
      <c r="BI16" s="1422"/>
      <c r="BJ16" s="915" t="s">
        <v>535</v>
      </c>
      <c r="BK16" s="915"/>
      <c r="BL16" s="968"/>
      <c r="BM16" s="849"/>
      <c r="BN16" s="880"/>
      <c r="BP16" s="899">
        <v>1</v>
      </c>
      <c r="BQ16" s="899">
        <f>COUNTA(AQ15)</f>
        <v>0</v>
      </c>
      <c r="BR16" s="899">
        <f t="shared" si="0"/>
        <v>1</v>
      </c>
    </row>
    <row r="17" spans="1:70" ht="20.100000000000001" customHeight="1" x14ac:dyDescent="0.15">
      <c r="A17" s="848"/>
      <c r="B17" s="906" t="s">
        <v>539</v>
      </c>
      <c r="C17" s="907"/>
      <c r="D17" s="907"/>
      <c r="E17" s="907"/>
      <c r="F17" s="907"/>
      <c r="G17" s="907"/>
      <c r="H17" s="907"/>
      <c r="I17" s="907"/>
      <c r="J17" s="907"/>
      <c r="K17" s="907"/>
      <c r="L17" s="907"/>
      <c r="M17" s="907"/>
      <c r="N17" s="907"/>
      <c r="O17" s="907"/>
      <c r="P17" s="907"/>
      <c r="Q17" s="907"/>
      <c r="R17" s="907"/>
      <c r="S17" s="907"/>
      <c r="T17" s="907"/>
      <c r="U17" s="907"/>
      <c r="V17" s="907"/>
      <c r="W17" s="907"/>
      <c r="X17" s="907"/>
      <c r="Y17" s="907"/>
      <c r="Z17" s="907"/>
      <c r="AA17" s="907"/>
      <c r="AB17" s="907"/>
      <c r="AC17" s="907"/>
      <c r="AD17" s="907"/>
      <c r="AE17" s="907"/>
      <c r="AF17" s="907"/>
      <c r="AG17" s="907"/>
      <c r="AH17" s="907"/>
      <c r="AI17" s="907"/>
      <c r="AJ17" s="907"/>
      <c r="AK17" s="907"/>
      <c r="AL17" s="907"/>
      <c r="AM17" s="907"/>
      <c r="AN17" s="907"/>
      <c r="AO17" s="907"/>
      <c r="AP17" s="907"/>
      <c r="AQ17" s="1423"/>
      <c r="AR17" s="1419"/>
      <c r="AS17" s="1419"/>
      <c r="AT17" s="1419"/>
      <c r="AU17" s="1419"/>
      <c r="AV17" s="1419"/>
      <c r="AW17" s="1419"/>
      <c r="AX17" s="1419"/>
      <c r="AY17" s="1419"/>
      <c r="AZ17" s="1419"/>
      <c r="BA17" s="1419"/>
      <c r="BB17" s="1419"/>
      <c r="BC17" s="1419"/>
      <c r="BD17" s="1419"/>
      <c r="BE17" s="1419"/>
      <c r="BF17" s="1419"/>
      <c r="BG17" s="1419"/>
      <c r="BH17" s="1419"/>
      <c r="BI17" s="1419"/>
      <c r="BJ17" s="907" t="s">
        <v>540</v>
      </c>
      <c r="BK17" s="907"/>
      <c r="BL17" s="908"/>
      <c r="BM17" s="849"/>
      <c r="BN17" s="880"/>
      <c r="BP17" s="899">
        <v>1</v>
      </c>
      <c r="BQ17" s="899">
        <f>COUNTA(AQ16)</f>
        <v>0</v>
      </c>
      <c r="BR17" s="899">
        <f t="shared" si="0"/>
        <v>1</v>
      </c>
    </row>
    <row r="18" spans="1:70" ht="20.100000000000001" customHeight="1" x14ac:dyDescent="0.15">
      <c r="A18" s="848"/>
      <c r="B18" s="850"/>
      <c r="C18" s="850"/>
      <c r="D18" s="850"/>
      <c r="E18" s="850"/>
      <c r="F18" s="850"/>
      <c r="G18" s="850"/>
      <c r="H18" s="850"/>
      <c r="I18" s="850"/>
      <c r="J18" s="850"/>
      <c r="K18" s="850"/>
      <c r="L18" s="850"/>
      <c r="M18" s="850"/>
      <c r="N18" s="850"/>
      <c r="O18" s="850"/>
      <c r="P18" s="850"/>
      <c r="Q18" s="850"/>
      <c r="R18" s="850"/>
      <c r="S18" s="850"/>
      <c r="T18" s="850"/>
      <c r="U18" s="850"/>
      <c r="V18" s="850"/>
      <c r="W18" s="850"/>
      <c r="X18" s="850"/>
      <c r="Y18" s="850"/>
      <c r="Z18" s="850"/>
      <c r="AA18" s="850"/>
      <c r="AB18" s="850"/>
      <c r="AC18" s="850"/>
      <c r="AD18" s="850"/>
      <c r="AE18" s="850"/>
      <c r="AF18" s="850"/>
      <c r="AG18" s="850"/>
      <c r="AH18" s="850"/>
      <c r="AI18" s="850"/>
      <c r="AJ18" s="850"/>
      <c r="AK18" s="850"/>
      <c r="AL18" s="850"/>
      <c r="AM18" s="850"/>
      <c r="AN18" s="850"/>
      <c r="AO18" s="850"/>
      <c r="AP18" s="850"/>
      <c r="AQ18" s="850"/>
      <c r="AR18" s="850"/>
      <c r="AS18" s="850"/>
      <c r="AT18" s="850"/>
      <c r="AU18" s="850"/>
      <c r="AV18" s="850"/>
      <c r="AW18" s="850"/>
      <c r="AX18" s="850"/>
      <c r="AY18" s="850"/>
      <c r="AZ18" s="850"/>
      <c r="BA18" s="850"/>
      <c r="BB18" s="850"/>
      <c r="BC18" s="850"/>
      <c r="BD18" s="850"/>
      <c r="BE18" s="850"/>
      <c r="BF18" s="850"/>
      <c r="BG18" s="850"/>
      <c r="BH18" s="850"/>
      <c r="BI18" s="850"/>
      <c r="BJ18" s="850"/>
      <c r="BK18" s="850"/>
      <c r="BL18" s="850"/>
      <c r="BM18" s="849"/>
      <c r="BN18" s="880"/>
      <c r="BP18" s="899">
        <v>1</v>
      </c>
      <c r="BQ18" s="899">
        <f>COUNTA(AQ17)</f>
        <v>0</v>
      </c>
      <c r="BR18" s="899">
        <f t="shared" si="0"/>
        <v>1</v>
      </c>
    </row>
    <row r="19" spans="1:70" ht="20.100000000000001" customHeight="1" x14ac:dyDescent="0.15">
      <c r="A19" s="1213" t="s">
        <v>541</v>
      </c>
      <c r="B19" s="1214"/>
      <c r="C19" s="1214"/>
      <c r="D19" s="1214"/>
      <c r="E19" s="1214"/>
      <c r="F19" s="1214"/>
      <c r="G19" s="1214"/>
      <c r="H19" s="1214"/>
      <c r="I19" s="1214"/>
      <c r="J19" s="1214"/>
      <c r="K19" s="1214"/>
      <c r="L19" s="1214"/>
      <c r="M19" s="1214"/>
      <c r="N19" s="1214"/>
      <c r="O19" s="1214"/>
      <c r="P19" s="1214"/>
      <c r="Q19" s="1214"/>
      <c r="R19" s="1214"/>
      <c r="S19" s="1214"/>
      <c r="T19" s="1214"/>
      <c r="U19" s="1214"/>
      <c r="V19" s="1214"/>
      <c r="W19" s="1214"/>
      <c r="X19" s="1214"/>
      <c r="Y19" s="1214"/>
      <c r="Z19" s="1214"/>
      <c r="AA19" s="1214"/>
      <c r="AB19" s="1214"/>
      <c r="AC19" s="1214"/>
      <c r="AD19" s="1214"/>
      <c r="AE19" s="1214"/>
      <c r="AF19" s="1214"/>
      <c r="AG19" s="1214"/>
      <c r="AH19" s="1214"/>
      <c r="AI19" s="1214"/>
      <c r="AJ19" s="1214"/>
      <c r="AK19" s="1214"/>
      <c r="AL19" s="1214"/>
      <c r="AM19" s="1214"/>
      <c r="AN19" s="1214"/>
      <c r="AO19" s="1214"/>
      <c r="AP19" s="1214"/>
      <c r="AQ19" s="1214"/>
      <c r="AR19" s="1214"/>
      <c r="AS19" s="1214"/>
      <c r="AT19" s="1214"/>
      <c r="AU19" s="1214"/>
      <c r="AV19" s="1214"/>
      <c r="AW19" s="1214"/>
      <c r="AX19" s="1214"/>
      <c r="AY19" s="1214"/>
      <c r="AZ19" s="1214"/>
      <c r="BA19" s="1214"/>
      <c r="BB19" s="1214"/>
      <c r="BC19" s="1214"/>
      <c r="BD19" s="1214"/>
      <c r="BE19" s="1214"/>
      <c r="BF19" s="1214"/>
      <c r="BG19" s="1214"/>
      <c r="BH19" s="1214"/>
      <c r="BI19" s="1214"/>
      <c r="BJ19" s="1214"/>
      <c r="BK19" s="1214"/>
      <c r="BL19" s="1214"/>
      <c r="BM19" s="1215"/>
      <c r="BN19" s="880"/>
    </row>
    <row r="20" spans="1:70" ht="20.100000000000001" customHeight="1" x14ac:dyDescent="0.15">
      <c r="A20" s="848"/>
      <c r="B20" s="1342" t="s">
        <v>542</v>
      </c>
      <c r="C20" s="1343"/>
      <c r="D20" s="906" t="s">
        <v>543</v>
      </c>
      <c r="E20" s="907"/>
      <c r="F20" s="907"/>
      <c r="G20" s="907"/>
      <c r="H20" s="907"/>
      <c r="I20" s="907"/>
      <c r="J20" s="907"/>
      <c r="K20" s="907"/>
      <c r="L20" s="907"/>
      <c r="M20" s="907"/>
      <c r="N20" s="907"/>
      <c r="O20" s="907"/>
      <c r="P20" s="907"/>
      <c r="Q20" s="907"/>
      <c r="R20" s="907"/>
      <c r="S20" s="907"/>
      <c r="T20" s="907"/>
      <c r="U20" s="907"/>
      <c r="V20" s="907"/>
      <c r="W20" s="907"/>
      <c r="X20" s="907"/>
      <c r="Y20" s="907"/>
      <c r="Z20" s="907"/>
      <c r="AA20" s="907"/>
      <c r="AB20" s="907"/>
      <c r="AC20" s="907"/>
      <c r="AD20" s="907"/>
      <c r="AE20" s="907"/>
      <c r="AF20" s="907"/>
      <c r="AG20" s="907"/>
      <c r="AH20" s="907"/>
      <c r="AI20" s="907"/>
      <c r="AJ20" s="907"/>
      <c r="AK20" s="907"/>
      <c r="AL20" s="907"/>
      <c r="AM20" s="907"/>
      <c r="AN20" s="907"/>
      <c r="AO20" s="907"/>
      <c r="AP20" s="908"/>
      <c r="AQ20" s="1370"/>
      <c r="AR20" s="1371"/>
      <c r="AS20" s="1371"/>
      <c r="AT20" s="1371"/>
      <c r="AU20" s="1371"/>
      <c r="AV20" s="1371"/>
      <c r="AW20" s="1371"/>
      <c r="AX20" s="1371"/>
      <c r="AY20" s="1371"/>
      <c r="AZ20" s="1371"/>
      <c r="BA20" s="1371"/>
      <c r="BB20" s="1371"/>
      <c r="BC20" s="1371"/>
      <c r="BD20" s="1371"/>
      <c r="BE20" s="1371"/>
      <c r="BF20" s="1371"/>
      <c r="BG20" s="1371"/>
      <c r="BH20" s="1371"/>
      <c r="BI20" s="1371"/>
      <c r="BJ20" s="852" t="s">
        <v>544</v>
      </c>
      <c r="BK20" s="852"/>
      <c r="BL20" s="853"/>
      <c r="BM20" s="849"/>
      <c r="BN20" s="880"/>
    </row>
    <row r="21" spans="1:70" ht="20.100000000000001" customHeight="1" x14ac:dyDescent="0.15">
      <c r="A21" s="848"/>
      <c r="B21" s="1344"/>
      <c r="C21" s="1345"/>
      <c r="D21" s="883" t="s">
        <v>545</v>
      </c>
      <c r="E21" s="868"/>
      <c r="F21" s="868"/>
      <c r="G21" s="868"/>
      <c r="H21" s="868"/>
      <c r="I21" s="868"/>
      <c r="J21" s="868"/>
      <c r="K21" s="868"/>
      <c r="L21" s="868"/>
      <c r="M21" s="868"/>
      <c r="N21" s="868"/>
      <c r="O21" s="868"/>
      <c r="P21" s="868"/>
      <c r="Q21" s="868"/>
      <c r="R21" s="868"/>
      <c r="S21" s="868"/>
      <c r="T21" s="868"/>
      <c r="U21" s="868"/>
      <c r="V21" s="868"/>
      <c r="W21" s="868"/>
      <c r="X21" s="868"/>
      <c r="Y21" s="868"/>
      <c r="Z21" s="868"/>
      <c r="AA21" s="868"/>
      <c r="AB21" s="868"/>
      <c r="AC21" s="868"/>
      <c r="AD21" s="868"/>
      <c r="AE21" s="868"/>
      <c r="AF21" s="868"/>
      <c r="AG21" s="868"/>
      <c r="AH21" s="868"/>
      <c r="AI21" s="868"/>
      <c r="AJ21" s="868"/>
      <c r="AK21" s="868"/>
      <c r="AL21" s="868"/>
      <c r="AM21" s="868"/>
      <c r="AN21" s="868"/>
      <c r="AO21" s="868"/>
      <c r="AP21" s="913"/>
      <c r="AQ21" s="1370"/>
      <c r="AR21" s="1371"/>
      <c r="AS21" s="1371"/>
      <c r="AT21" s="1371"/>
      <c r="AU21" s="1371"/>
      <c r="AV21" s="1371"/>
      <c r="AW21" s="1371"/>
      <c r="AX21" s="1371"/>
      <c r="AY21" s="1371"/>
      <c r="AZ21" s="1371"/>
      <c r="BA21" s="1371"/>
      <c r="BB21" s="1371"/>
      <c r="BC21" s="1371"/>
      <c r="BD21" s="1371"/>
      <c r="BE21" s="1371"/>
      <c r="BF21" s="1371"/>
      <c r="BG21" s="1371"/>
      <c r="BH21" s="1371"/>
      <c r="BI21" s="1371"/>
      <c r="BJ21" s="852" t="s">
        <v>1053</v>
      </c>
      <c r="BK21" s="852"/>
      <c r="BL21" s="853"/>
      <c r="BM21" s="849"/>
      <c r="BN21" s="880"/>
    </row>
    <row r="22" spans="1:70" ht="20.100000000000001" customHeight="1" x14ac:dyDescent="0.15">
      <c r="A22" s="848"/>
      <c r="B22" s="1344"/>
      <c r="C22" s="1345"/>
      <c r="D22" s="906" t="s">
        <v>760</v>
      </c>
      <c r="E22" s="907"/>
      <c r="F22" s="907"/>
      <c r="G22" s="907"/>
      <c r="H22" s="907"/>
      <c r="I22" s="907"/>
      <c r="J22" s="907"/>
      <c r="K22" s="907"/>
      <c r="L22" s="907"/>
      <c r="M22" s="907"/>
      <c r="N22" s="907"/>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907"/>
      <c r="AM22" s="907"/>
      <c r="AN22" s="907"/>
      <c r="AO22" s="907"/>
      <c r="AP22" s="908"/>
      <c r="AQ22" s="1370"/>
      <c r="AR22" s="1371"/>
      <c r="AS22" s="1371"/>
      <c r="AT22" s="1371"/>
      <c r="AU22" s="1371"/>
      <c r="AV22" s="1371"/>
      <c r="AW22" s="1371"/>
      <c r="AX22" s="1371"/>
      <c r="AY22" s="1371"/>
      <c r="AZ22" s="1371"/>
      <c r="BA22" s="1371"/>
      <c r="BB22" s="1371"/>
      <c r="BC22" s="1371"/>
      <c r="BD22" s="1371"/>
      <c r="BE22" s="1371"/>
      <c r="BF22" s="1371"/>
      <c r="BG22" s="1371"/>
      <c r="BH22" s="1371"/>
      <c r="BI22" s="1371"/>
      <c r="BJ22" s="916" t="s">
        <v>834</v>
      </c>
      <c r="BK22" s="916"/>
      <c r="BL22" s="917"/>
      <c r="BM22" s="849"/>
      <c r="BN22" s="919"/>
    </row>
    <row r="23" spans="1:70" ht="20.100000000000001" customHeight="1" x14ac:dyDescent="0.15">
      <c r="A23" s="848"/>
      <c r="B23" s="1344"/>
      <c r="C23" s="1345"/>
      <c r="D23" s="1282" t="s">
        <v>547</v>
      </c>
      <c r="E23" s="1283"/>
      <c r="F23" s="1283"/>
      <c r="G23" s="1283"/>
      <c r="H23" s="1283"/>
      <c r="I23" s="1283"/>
      <c r="J23" s="1283"/>
      <c r="K23" s="1283"/>
      <c r="L23" s="1283"/>
      <c r="M23" s="1283"/>
      <c r="N23" s="1283"/>
      <c r="O23" s="1283"/>
      <c r="P23" s="1283"/>
      <c r="Q23" s="1283"/>
      <c r="R23" s="1283"/>
      <c r="S23" s="1283"/>
      <c r="T23" s="1283"/>
      <c r="U23" s="1283"/>
      <c r="V23" s="1283"/>
      <c r="W23" s="1283"/>
      <c r="X23" s="1283"/>
      <c r="Y23" s="1283"/>
      <c r="Z23" s="1283"/>
      <c r="AA23" s="1283"/>
      <c r="AB23" s="1283"/>
      <c r="AC23" s="1283"/>
      <c r="AD23" s="1283"/>
      <c r="AE23" s="1283"/>
      <c r="AF23" s="1283"/>
      <c r="AG23" s="1283"/>
      <c r="AH23" s="1283"/>
      <c r="AI23" s="1283"/>
      <c r="AJ23" s="1283"/>
      <c r="AK23" s="1283"/>
      <c r="AL23" s="1283"/>
      <c r="AM23" s="1283"/>
      <c r="AN23" s="1283"/>
      <c r="AO23" s="1283"/>
      <c r="AP23" s="1283"/>
      <c r="AQ23" s="1283"/>
      <c r="AR23" s="1283"/>
      <c r="AS23" s="1283"/>
      <c r="AT23" s="1283"/>
      <c r="AU23" s="1283"/>
      <c r="AV23" s="1283"/>
      <c r="AW23" s="1283"/>
      <c r="AX23" s="1283"/>
      <c r="AY23" s="1283"/>
      <c r="AZ23" s="1283"/>
      <c r="BA23" s="1283"/>
      <c r="BB23" s="1283"/>
      <c r="BC23" s="1283"/>
      <c r="BD23" s="1283"/>
      <c r="BE23" s="1283"/>
      <c r="BF23" s="1283"/>
      <c r="BG23" s="1283"/>
      <c r="BH23" s="1283"/>
      <c r="BI23" s="1283"/>
      <c r="BJ23" s="1283"/>
      <c r="BK23" s="1283"/>
      <c r="BL23" s="1284"/>
      <c r="BM23" s="918"/>
    </row>
    <row r="24" spans="1:70" ht="20.100000000000001" customHeight="1" x14ac:dyDescent="0.15">
      <c r="A24" s="848"/>
      <c r="B24" s="1344"/>
      <c r="C24" s="1345"/>
      <c r="D24" s="1347"/>
      <c r="E24" s="1287"/>
      <c r="F24" s="1348" t="s">
        <v>835</v>
      </c>
      <c r="G24" s="1349"/>
      <c r="H24" s="1349"/>
      <c r="I24" s="1349"/>
      <c r="J24" s="1349"/>
      <c r="K24" s="1349"/>
      <c r="L24" s="1349"/>
      <c r="M24" s="1349"/>
      <c r="N24" s="1349"/>
      <c r="O24" s="1349"/>
      <c r="P24" s="1349"/>
      <c r="Q24" s="1349"/>
      <c r="R24" s="1349"/>
      <c r="S24" s="1349"/>
      <c r="T24" s="1349"/>
      <c r="U24" s="1349"/>
      <c r="V24" s="1349"/>
      <c r="W24" s="1349"/>
      <c r="X24" s="1350"/>
      <c r="Y24" s="1348" t="s">
        <v>836</v>
      </c>
      <c r="Z24" s="1349"/>
      <c r="AA24" s="1349"/>
      <c r="AB24" s="1349"/>
      <c r="AC24" s="1349"/>
      <c r="AD24" s="1349"/>
      <c r="AE24" s="1349"/>
      <c r="AF24" s="1349"/>
      <c r="AG24" s="1349"/>
      <c r="AH24" s="1349"/>
      <c r="AI24" s="1349"/>
      <c r="AJ24" s="1349"/>
      <c r="AK24" s="1349"/>
      <c r="AL24" s="1349"/>
      <c r="AM24" s="1349"/>
      <c r="AN24" s="1349"/>
      <c r="AO24" s="1349"/>
      <c r="AP24" s="1349"/>
      <c r="AQ24" s="1349"/>
      <c r="AR24" s="1350"/>
      <c r="AS24" s="1367" t="s">
        <v>837</v>
      </c>
      <c r="AT24" s="1368"/>
      <c r="AU24" s="1368"/>
      <c r="AV24" s="1368"/>
      <c r="AW24" s="1368"/>
      <c r="AX24" s="1368"/>
      <c r="AY24" s="1368"/>
      <c r="AZ24" s="1368"/>
      <c r="BA24" s="1368"/>
      <c r="BB24" s="1368"/>
      <c r="BC24" s="1368"/>
      <c r="BD24" s="1368"/>
      <c r="BE24" s="1368"/>
      <c r="BF24" s="1368"/>
      <c r="BG24" s="1368"/>
      <c r="BH24" s="1368"/>
      <c r="BI24" s="1368"/>
      <c r="BJ24" s="1368"/>
      <c r="BK24" s="1368"/>
      <c r="BL24" s="1369"/>
      <c r="BM24" s="918"/>
      <c r="BN24" s="880"/>
    </row>
    <row r="25" spans="1:70" ht="20.100000000000001" customHeight="1" x14ac:dyDescent="0.15">
      <c r="A25" s="848"/>
      <c r="B25" s="1344"/>
      <c r="C25" s="1345"/>
      <c r="D25" s="1324">
        <v>1</v>
      </c>
      <c r="E25" s="1325"/>
      <c r="F25" s="1348" t="str">
        <f>IF(入力シート!E193="","",入力シート!E193)</f>
        <v/>
      </c>
      <c r="G25" s="1349"/>
      <c r="H25" s="1349"/>
      <c r="I25" s="1349"/>
      <c r="J25" s="1349"/>
      <c r="K25" s="1349"/>
      <c r="L25" s="1349"/>
      <c r="M25" s="1349"/>
      <c r="N25" s="1349"/>
      <c r="O25" s="1349"/>
      <c r="P25" s="1349"/>
      <c r="Q25" s="1349"/>
      <c r="R25" s="1349"/>
      <c r="S25" s="1349"/>
      <c r="T25" s="1349"/>
      <c r="U25" s="1349"/>
      <c r="V25" s="1350"/>
      <c r="W25" s="1309" t="s">
        <v>838</v>
      </c>
      <c r="X25" s="1274"/>
      <c r="Y25" s="1336" t="str">
        <f>IF(入力シート!H193="","",入力シート!H193)</f>
        <v/>
      </c>
      <c r="Z25" s="1337"/>
      <c r="AA25" s="1337"/>
      <c r="AB25" s="1337"/>
      <c r="AC25" s="1337"/>
      <c r="AD25" s="1337"/>
      <c r="AE25" s="1337"/>
      <c r="AF25" s="1337"/>
      <c r="AG25" s="1337"/>
      <c r="AH25" s="1337"/>
      <c r="AI25" s="1337"/>
      <c r="AJ25" s="1337"/>
      <c r="AK25" s="1337"/>
      <c r="AL25" s="1337"/>
      <c r="AM25" s="1337"/>
      <c r="AN25" s="1337"/>
      <c r="AO25" s="1337"/>
      <c r="AP25" s="1338"/>
      <c r="AQ25" s="1309" t="s">
        <v>108</v>
      </c>
      <c r="AR25" s="1274"/>
      <c r="AS25" s="1324" t="str">
        <f>IF(OR(F25="",Y25=""),"",F25*Y25)</f>
        <v/>
      </c>
      <c r="AT25" s="1372"/>
      <c r="AU25" s="1372"/>
      <c r="AV25" s="1372"/>
      <c r="AW25" s="1372"/>
      <c r="AX25" s="1372"/>
      <c r="AY25" s="1372"/>
      <c r="AZ25" s="1372"/>
      <c r="BA25" s="1372"/>
      <c r="BB25" s="1372"/>
      <c r="BC25" s="1372"/>
      <c r="BD25" s="1372"/>
      <c r="BE25" s="1372"/>
      <c r="BF25" s="1372"/>
      <c r="BG25" s="1372"/>
      <c r="BH25" s="1372"/>
      <c r="BI25" s="1372"/>
      <c r="BJ25" s="1325"/>
      <c r="BK25" s="1309" t="s">
        <v>762</v>
      </c>
      <c r="BL25" s="1274"/>
      <c r="BM25" s="849"/>
      <c r="BN25" s="880"/>
    </row>
    <row r="26" spans="1:70" ht="20.100000000000001" customHeight="1" x14ac:dyDescent="0.15">
      <c r="A26" s="848"/>
      <c r="B26" s="1344"/>
      <c r="C26" s="1345"/>
      <c r="D26" s="1324">
        <v>2</v>
      </c>
      <c r="E26" s="1325"/>
      <c r="F26" s="1348" t="str">
        <f>IF(OR(入力シート!E191&lt;2,入力シート!E194=""),"",入力シート!E194)</f>
        <v/>
      </c>
      <c r="G26" s="1349"/>
      <c r="H26" s="1349"/>
      <c r="I26" s="1349"/>
      <c r="J26" s="1349"/>
      <c r="K26" s="1349"/>
      <c r="L26" s="1349"/>
      <c r="M26" s="1349"/>
      <c r="N26" s="1349"/>
      <c r="O26" s="1349"/>
      <c r="P26" s="1349"/>
      <c r="Q26" s="1349"/>
      <c r="R26" s="1349"/>
      <c r="S26" s="1349"/>
      <c r="T26" s="1349"/>
      <c r="U26" s="1349"/>
      <c r="V26" s="1350"/>
      <c r="W26" s="1309" t="s">
        <v>833</v>
      </c>
      <c r="X26" s="1274"/>
      <c r="Y26" s="1336" t="str">
        <f>IF(OR(入力シート!E191&lt;2,入力シート!E194=""),"",入力シート!H194)</f>
        <v/>
      </c>
      <c r="Z26" s="1337"/>
      <c r="AA26" s="1337"/>
      <c r="AB26" s="1337"/>
      <c r="AC26" s="1337"/>
      <c r="AD26" s="1337"/>
      <c r="AE26" s="1337"/>
      <c r="AF26" s="1337"/>
      <c r="AG26" s="1337"/>
      <c r="AH26" s="1337"/>
      <c r="AI26" s="1337"/>
      <c r="AJ26" s="1337"/>
      <c r="AK26" s="1337"/>
      <c r="AL26" s="1337"/>
      <c r="AM26" s="1337"/>
      <c r="AN26" s="1337"/>
      <c r="AO26" s="1337"/>
      <c r="AP26" s="1338"/>
      <c r="AQ26" s="1309" t="s">
        <v>108</v>
      </c>
      <c r="AR26" s="1274"/>
      <c r="AS26" s="1324" t="str">
        <f>IF(OR(F26="",Y26=""),"",F26*Y26)</f>
        <v/>
      </c>
      <c r="AT26" s="1372"/>
      <c r="AU26" s="1372"/>
      <c r="AV26" s="1372"/>
      <c r="AW26" s="1372"/>
      <c r="AX26" s="1372"/>
      <c r="AY26" s="1372"/>
      <c r="AZ26" s="1372"/>
      <c r="BA26" s="1372"/>
      <c r="BB26" s="1372"/>
      <c r="BC26" s="1372"/>
      <c r="BD26" s="1372"/>
      <c r="BE26" s="1372"/>
      <c r="BF26" s="1372"/>
      <c r="BG26" s="1372"/>
      <c r="BH26" s="1372"/>
      <c r="BI26" s="1372"/>
      <c r="BJ26" s="1325"/>
      <c r="BK26" s="1309" t="s">
        <v>762</v>
      </c>
      <c r="BL26" s="1274"/>
      <c r="BM26" s="849"/>
      <c r="BN26" s="880"/>
    </row>
    <row r="27" spans="1:70" ht="20.100000000000001" customHeight="1" x14ac:dyDescent="0.15">
      <c r="A27" s="848"/>
      <c r="B27" s="1344"/>
      <c r="C27" s="1345"/>
      <c r="D27" s="1324">
        <v>3</v>
      </c>
      <c r="E27" s="1325"/>
      <c r="F27" s="1348" t="str">
        <f>IF(OR(入力シート!E191&lt;3,入力シート!E195=""),"",入力シート!E195)</f>
        <v/>
      </c>
      <c r="G27" s="1349"/>
      <c r="H27" s="1349"/>
      <c r="I27" s="1349"/>
      <c r="J27" s="1349"/>
      <c r="K27" s="1349"/>
      <c r="L27" s="1349"/>
      <c r="M27" s="1349"/>
      <c r="N27" s="1349"/>
      <c r="O27" s="1349"/>
      <c r="P27" s="1349"/>
      <c r="Q27" s="1349"/>
      <c r="R27" s="1349"/>
      <c r="S27" s="1349"/>
      <c r="T27" s="1349"/>
      <c r="U27" s="1349"/>
      <c r="V27" s="1350"/>
      <c r="W27" s="1309" t="s">
        <v>761</v>
      </c>
      <c r="X27" s="1274"/>
      <c r="Y27" s="1336" t="str">
        <f>IF(OR(入力シート!E191&lt;3,入力シート!E195=""),"",入力シート!H195)</f>
        <v/>
      </c>
      <c r="Z27" s="1337"/>
      <c r="AA27" s="1337"/>
      <c r="AB27" s="1337"/>
      <c r="AC27" s="1337"/>
      <c r="AD27" s="1337"/>
      <c r="AE27" s="1337"/>
      <c r="AF27" s="1337"/>
      <c r="AG27" s="1337"/>
      <c r="AH27" s="1337"/>
      <c r="AI27" s="1337"/>
      <c r="AJ27" s="1337"/>
      <c r="AK27" s="1337"/>
      <c r="AL27" s="1337"/>
      <c r="AM27" s="1337"/>
      <c r="AN27" s="1337"/>
      <c r="AO27" s="1337"/>
      <c r="AP27" s="1338"/>
      <c r="AQ27" s="1309" t="s">
        <v>108</v>
      </c>
      <c r="AR27" s="1274"/>
      <c r="AS27" s="1324" t="str">
        <f>IF(OR(F27="",Y27=""),"",F27*Y27)</f>
        <v/>
      </c>
      <c r="AT27" s="1372"/>
      <c r="AU27" s="1372"/>
      <c r="AV27" s="1372"/>
      <c r="AW27" s="1372"/>
      <c r="AX27" s="1372"/>
      <c r="AY27" s="1372"/>
      <c r="AZ27" s="1372"/>
      <c r="BA27" s="1372"/>
      <c r="BB27" s="1372"/>
      <c r="BC27" s="1372"/>
      <c r="BD27" s="1372"/>
      <c r="BE27" s="1372"/>
      <c r="BF27" s="1372"/>
      <c r="BG27" s="1372"/>
      <c r="BH27" s="1372"/>
      <c r="BI27" s="1372"/>
      <c r="BJ27" s="1325"/>
      <c r="BK27" s="1309" t="s">
        <v>762</v>
      </c>
      <c r="BL27" s="1274"/>
      <c r="BM27" s="849"/>
      <c r="BN27" s="880"/>
    </row>
    <row r="28" spans="1:70" ht="20.100000000000001" customHeight="1" x14ac:dyDescent="0.15">
      <c r="A28" s="848"/>
      <c r="B28" s="1344"/>
      <c r="C28" s="1345"/>
      <c r="D28" s="1324">
        <v>4</v>
      </c>
      <c r="E28" s="1325"/>
      <c r="F28" s="1348" t="str">
        <f>IF(OR(入力シート!E191&lt;4,入力シート!E196=""),"",入力シート!E196)</f>
        <v/>
      </c>
      <c r="G28" s="1349"/>
      <c r="H28" s="1349"/>
      <c r="I28" s="1349"/>
      <c r="J28" s="1349"/>
      <c r="K28" s="1349"/>
      <c r="L28" s="1349"/>
      <c r="M28" s="1349"/>
      <c r="N28" s="1349"/>
      <c r="O28" s="1349"/>
      <c r="P28" s="1349"/>
      <c r="Q28" s="1349"/>
      <c r="R28" s="1349"/>
      <c r="S28" s="1349"/>
      <c r="T28" s="1349"/>
      <c r="U28" s="1349"/>
      <c r="V28" s="1350"/>
      <c r="W28" s="1309" t="s">
        <v>761</v>
      </c>
      <c r="X28" s="1274"/>
      <c r="Y28" s="1336" t="str">
        <f>IF(OR(入力シート!E191&lt;4,入力シート!E196=""),"",入力シート!H196)</f>
        <v/>
      </c>
      <c r="Z28" s="1337"/>
      <c r="AA28" s="1337"/>
      <c r="AB28" s="1337"/>
      <c r="AC28" s="1337"/>
      <c r="AD28" s="1337"/>
      <c r="AE28" s="1337"/>
      <c r="AF28" s="1337"/>
      <c r="AG28" s="1337"/>
      <c r="AH28" s="1337"/>
      <c r="AI28" s="1337"/>
      <c r="AJ28" s="1337"/>
      <c r="AK28" s="1337"/>
      <c r="AL28" s="1337"/>
      <c r="AM28" s="1337"/>
      <c r="AN28" s="1337"/>
      <c r="AO28" s="1337"/>
      <c r="AP28" s="1338"/>
      <c r="AQ28" s="1309" t="s">
        <v>108</v>
      </c>
      <c r="AR28" s="1274"/>
      <c r="AS28" s="1324" t="str">
        <f>IF(OR(F28="",Y28=""),"",F28*Y28)</f>
        <v/>
      </c>
      <c r="AT28" s="1372"/>
      <c r="AU28" s="1372"/>
      <c r="AV28" s="1372"/>
      <c r="AW28" s="1372"/>
      <c r="AX28" s="1372"/>
      <c r="AY28" s="1372"/>
      <c r="AZ28" s="1372"/>
      <c r="BA28" s="1372"/>
      <c r="BB28" s="1372"/>
      <c r="BC28" s="1372"/>
      <c r="BD28" s="1372"/>
      <c r="BE28" s="1372"/>
      <c r="BF28" s="1372"/>
      <c r="BG28" s="1372"/>
      <c r="BH28" s="1372"/>
      <c r="BI28" s="1372"/>
      <c r="BJ28" s="1325"/>
      <c r="BK28" s="1309" t="s">
        <v>762</v>
      </c>
      <c r="BL28" s="1274"/>
      <c r="BM28" s="849"/>
      <c r="BN28" s="880"/>
    </row>
    <row r="29" spans="1:70" ht="20.100000000000001" customHeight="1" x14ac:dyDescent="0.15">
      <c r="A29" s="848"/>
      <c r="B29" s="1344"/>
      <c r="C29" s="1345"/>
      <c r="D29" s="1336">
        <v>5</v>
      </c>
      <c r="E29" s="1338"/>
      <c r="F29" s="1373" t="str">
        <f>IF(OR(入力シート!E191&lt;5,入力シート!E197=""),"",入力シート!E197)</f>
        <v/>
      </c>
      <c r="G29" s="1374"/>
      <c r="H29" s="1374"/>
      <c r="I29" s="1374"/>
      <c r="J29" s="1374"/>
      <c r="K29" s="1374"/>
      <c r="L29" s="1374"/>
      <c r="M29" s="1374"/>
      <c r="N29" s="1374"/>
      <c r="O29" s="1374"/>
      <c r="P29" s="1374"/>
      <c r="Q29" s="1374"/>
      <c r="R29" s="1374"/>
      <c r="S29" s="1374"/>
      <c r="T29" s="1374"/>
      <c r="U29" s="1374"/>
      <c r="V29" s="1375"/>
      <c r="W29" s="1299" t="s">
        <v>761</v>
      </c>
      <c r="X29" s="1326"/>
      <c r="Y29" s="1336" t="str">
        <f>IF(OR(入力シート!E191&lt;5,入力シート!E197=""),"",入力シート!H197)</f>
        <v/>
      </c>
      <c r="Z29" s="1337"/>
      <c r="AA29" s="1337"/>
      <c r="AB29" s="1337"/>
      <c r="AC29" s="1337"/>
      <c r="AD29" s="1337"/>
      <c r="AE29" s="1337"/>
      <c r="AF29" s="1337"/>
      <c r="AG29" s="1337"/>
      <c r="AH29" s="1337"/>
      <c r="AI29" s="1337"/>
      <c r="AJ29" s="1337"/>
      <c r="AK29" s="1337"/>
      <c r="AL29" s="1337"/>
      <c r="AM29" s="1337"/>
      <c r="AN29" s="1337"/>
      <c r="AO29" s="1337"/>
      <c r="AP29" s="1338"/>
      <c r="AQ29" s="1299" t="s">
        <v>108</v>
      </c>
      <c r="AR29" s="1326"/>
      <c r="AS29" s="1336" t="str">
        <f>IF(OR(F29="",Y29=""),"",F29*Y29)</f>
        <v/>
      </c>
      <c r="AT29" s="1337"/>
      <c r="AU29" s="1337"/>
      <c r="AV29" s="1337"/>
      <c r="AW29" s="1337"/>
      <c r="AX29" s="1337"/>
      <c r="AY29" s="1337"/>
      <c r="AZ29" s="1337"/>
      <c r="BA29" s="1337"/>
      <c r="BB29" s="1337"/>
      <c r="BC29" s="1337"/>
      <c r="BD29" s="1337"/>
      <c r="BE29" s="1337"/>
      <c r="BF29" s="1337"/>
      <c r="BG29" s="1337"/>
      <c r="BH29" s="1337"/>
      <c r="BI29" s="1337"/>
      <c r="BJ29" s="1338"/>
      <c r="BK29" s="1299" t="s">
        <v>763</v>
      </c>
      <c r="BL29" s="1326"/>
      <c r="BM29" s="849"/>
      <c r="BN29" s="880"/>
    </row>
    <row r="30" spans="1:70" ht="20.100000000000001" customHeight="1" x14ac:dyDescent="0.15">
      <c r="A30" s="848"/>
      <c r="B30" s="1344"/>
      <c r="C30" s="1345"/>
      <c r="D30" s="1339" t="s">
        <v>839</v>
      </c>
      <c r="E30" s="1339"/>
      <c r="F30" s="1339"/>
      <c r="G30" s="1339"/>
      <c r="H30" s="1339"/>
      <c r="I30" s="1339"/>
      <c r="J30" s="1339"/>
      <c r="K30" s="1339"/>
      <c r="L30" s="1339"/>
      <c r="M30" s="1339"/>
      <c r="N30" s="1339"/>
      <c r="O30" s="1339"/>
      <c r="P30" s="1339"/>
      <c r="Q30" s="1339"/>
      <c r="R30" s="1339"/>
      <c r="S30" s="1339"/>
      <c r="T30" s="1339"/>
      <c r="U30" s="1339"/>
      <c r="V30" s="1339"/>
      <c r="W30" s="1339"/>
      <c r="X30" s="1339"/>
      <c r="Y30" s="1339" t="str">
        <f>IF(SUM(AS25:BJ29)=0,"",SUM(AS25:BJ29))</f>
        <v/>
      </c>
      <c r="Z30" s="1339"/>
      <c r="AA30" s="1339"/>
      <c r="AB30" s="1339"/>
      <c r="AC30" s="1339"/>
      <c r="AD30" s="1339"/>
      <c r="AE30" s="1339"/>
      <c r="AF30" s="1339"/>
      <c r="AG30" s="1339"/>
      <c r="AH30" s="1339"/>
      <c r="AI30" s="1339"/>
      <c r="AJ30" s="1339"/>
      <c r="AK30" s="1339"/>
      <c r="AL30" s="1339"/>
      <c r="AM30" s="1339"/>
      <c r="AN30" s="1339"/>
      <c r="AO30" s="1339"/>
      <c r="AP30" s="1339"/>
      <c r="AQ30" s="1299" t="s">
        <v>838</v>
      </c>
      <c r="AR30" s="1326"/>
      <c r="AS30" s="1327"/>
      <c r="AT30" s="1328"/>
      <c r="AU30" s="1328"/>
      <c r="AV30" s="1328"/>
      <c r="AW30" s="1328"/>
      <c r="AX30" s="1328"/>
      <c r="AY30" s="1328"/>
      <c r="AZ30" s="1328"/>
      <c r="BA30" s="1328"/>
      <c r="BB30" s="1328"/>
      <c r="BC30" s="1328"/>
      <c r="BD30" s="1328"/>
      <c r="BE30" s="1328"/>
      <c r="BF30" s="1328"/>
      <c r="BG30" s="1328"/>
      <c r="BH30" s="1328"/>
      <c r="BI30" s="1328"/>
      <c r="BJ30" s="1328"/>
      <c r="BK30" s="1328"/>
      <c r="BL30" s="1329"/>
      <c r="BM30" s="849"/>
      <c r="BN30" s="880"/>
    </row>
    <row r="31" spans="1:70" ht="20.100000000000001" customHeight="1" x14ac:dyDescent="0.15">
      <c r="A31" s="848"/>
      <c r="B31" s="920"/>
      <c r="C31" s="921"/>
      <c r="D31" s="1282" t="s">
        <v>846</v>
      </c>
      <c r="E31" s="1283"/>
      <c r="F31" s="1283"/>
      <c r="G31" s="1283"/>
      <c r="H31" s="1283"/>
      <c r="I31" s="1283"/>
      <c r="J31" s="1283"/>
      <c r="K31" s="1283"/>
      <c r="L31" s="1283"/>
      <c r="M31" s="1283"/>
      <c r="N31" s="1283"/>
      <c r="O31" s="1283"/>
      <c r="P31" s="1283"/>
      <c r="Q31" s="1283"/>
      <c r="R31" s="1283"/>
      <c r="S31" s="1283"/>
      <c r="T31" s="1283"/>
      <c r="U31" s="1283"/>
      <c r="V31" s="1283"/>
      <c r="W31" s="1283"/>
      <c r="X31" s="1283"/>
      <c r="Y31" s="1283"/>
      <c r="Z31" s="1283"/>
      <c r="AA31" s="1283"/>
      <c r="AB31" s="1283"/>
      <c r="AC31" s="1283"/>
      <c r="AD31" s="1283"/>
      <c r="AE31" s="1283"/>
      <c r="AF31" s="1283"/>
      <c r="AG31" s="1283"/>
      <c r="AH31" s="1283"/>
      <c r="AI31" s="1283"/>
      <c r="AJ31" s="1283"/>
      <c r="AK31" s="1283"/>
      <c r="AL31" s="1283"/>
      <c r="AM31" s="1283"/>
      <c r="AN31" s="1283"/>
      <c r="AO31" s="1283"/>
      <c r="AP31" s="1283"/>
      <c r="AQ31" s="1283"/>
      <c r="AR31" s="1283"/>
      <c r="AS31" s="1283"/>
      <c r="AT31" s="1283"/>
      <c r="AU31" s="1283"/>
      <c r="AV31" s="1283"/>
      <c r="AW31" s="1283"/>
      <c r="AX31" s="1283"/>
      <c r="AY31" s="1283"/>
      <c r="AZ31" s="1283"/>
      <c r="BA31" s="1283"/>
      <c r="BB31" s="1283"/>
      <c r="BC31" s="1283"/>
      <c r="BD31" s="1283"/>
      <c r="BE31" s="1283"/>
      <c r="BF31" s="1283"/>
      <c r="BG31" s="1283"/>
      <c r="BH31" s="1283"/>
      <c r="BI31" s="1283"/>
      <c r="BJ31" s="1283"/>
      <c r="BK31" s="1283"/>
      <c r="BL31" s="1284"/>
      <c r="BM31" s="849"/>
      <c r="BN31" s="880"/>
    </row>
    <row r="32" spans="1:70" ht="20.100000000000001" customHeight="1" x14ac:dyDescent="0.15">
      <c r="A32" s="848"/>
      <c r="B32" s="920"/>
      <c r="C32" s="921"/>
      <c r="D32" s="1188" t="str">
        <f>IF(入力シート!$E$206="有","・EMSにて","")</f>
        <v/>
      </c>
      <c r="E32" s="1270"/>
      <c r="F32" s="1270"/>
      <c r="G32" s="1270"/>
      <c r="H32" s="1270"/>
      <c r="I32" s="1270"/>
      <c r="J32" s="1270" t="str">
        <f>IF(入力シート!$E$206="有","放電側","")</f>
        <v/>
      </c>
      <c r="K32" s="1270"/>
      <c r="L32" s="1270"/>
      <c r="M32" s="1270"/>
      <c r="N32" s="1346" t="str">
        <f>IF(入力シート!$E$206="有",入力シート!H207,"")</f>
        <v/>
      </c>
      <c r="O32" s="1346"/>
      <c r="P32" s="1346"/>
      <c r="Q32" s="1270" t="str">
        <f>IF(入力シート!$E$206="有","kwへ出力制御","")</f>
        <v/>
      </c>
      <c r="R32" s="1270"/>
      <c r="S32" s="1270"/>
      <c r="T32" s="1270"/>
      <c r="U32" s="1270"/>
      <c r="V32" s="1270"/>
      <c r="W32" s="1270"/>
      <c r="X32" s="1270"/>
      <c r="Y32" s="1270"/>
      <c r="Z32" s="884"/>
      <c r="AA32" s="884"/>
      <c r="AB32" s="884"/>
      <c r="AC32" s="884"/>
      <c r="AD32" s="884"/>
      <c r="AE32" s="884"/>
      <c r="AF32" s="884"/>
      <c r="AG32" s="884"/>
      <c r="AH32" s="884"/>
      <c r="AI32" s="884"/>
      <c r="AJ32" s="884"/>
      <c r="AK32" s="884"/>
      <c r="AL32" s="884"/>
      <c r="AM32" s="884"/>
      <c r="AN32" s="884"/>
      <c r="AO32" s="884"/>
      <c r="AP32" s="884"/>
      <c r="AQ32" s="884"/>
      <c r="AR32" s="884"/>
      <c r="AS32" s="884"/>
      <c r="AT32" s="884"/>
      <c r="AU32" s="884"/>
      <c r="AV32" s="884"/>
      <c r="AW32" s="884"/>
      <c r="AX32" s="884"/>
      <c r="AY32" s="884"/>
      <c r="AZ32" s="884"/>
      <c r="BA32" s="884"/>
      <c r="BB32" s="884"/>
      <c r="BC32" s="884"/>
      <c r="BD32" s="884"/>
      <c r="BE32" s="884"/>
      <c r="BF32" s="884"/>
      <c r="BG32" s="884"/>
      <c r="BH32" s="884"/>
      <c r="BI32" s="884"/>
      <c r="BJ32" s="884"/>
      <c r="BK32" s="884"/>
      <c r="BL32" s="885"/>
      <c r="BM32" s="849"/>
      <c r="BN32" s="880"/>
    </row>
    <row r="33" spans="1:66" ht="20.100000000000001" customHeight="1" x14ac:dyDescent="0.15">
      <c r="A33" s="848"/>
      <c r="B33" s="920"/>
      <c r="C33" s="921"/>
      <c r="D33" s="1335" t="str">
        <f>IF(入力シート!$E$206="有","・EMSにて","")</f>
        <v/>
      </c>
      <c r="E33" s="1312"/>
      <c r="F33" s="1312"/>
      <c r="G33" s="1312"/>
      <c r="H33" s="1312"/>
      <c r="I33" s="1312"/>
      <c r="J33" s="1312" t="str">
        <f>IF(入力シート!$E$206="有","充電側","")</f>
        <v/>
      </c>
      <c r="K33" s="1312"/>
      <c r="L33" s="1312"/>
      <c r="M33" s="1312"/>
      <c r="N33" s="1340" t="str">
        <f>IF(入力シート!$E$206="有",-入力シート!H208,"")</f>
        <v/>
      </c>
      <c r="O33" s="1340"/>
      <c r="P33" s="1340"/>
      <c r="Q33" s="1341" t="str">
        <f>IF(入力シート!$E$206="有","kwへ出力制御","")</f>
        <v/>
      </c>
      <c r="R33" s="1341"/>
      <c r="S33" s="1341"/>
      <c r="T33" s="1341"/>
      <c r="U33" s="1341"/>
      <c r="V33" s="1341"/>
      <c r="W33" s="1341"/>
      <c r="X33" s="1341"/>
      <c r="Y33" s="1341"/>
      <c r="Z33" s="924"/>
      <c r="AA33" s="924"/>
      <c r="AB33" s="924"/>
      <c r="AC33" s="924"/>
      <c r="AD33" s="924"/>
      <c r="AE33" s="924"/>
      <c r="AF33" s="924"/>
      <c r="AG33" s="924"/>
      <c r="AH33" s="924"/>
      <c r="AI33" s="924"/>
      <c r="AJ33" s="924"/>
      <c r="AK33" s="924"/>
      <c r="AL33" s="924"/>
      <c r="AM33" s="924"/>
      <c r="AN33" s="924"/>
      <c r="AO33" s="924"/>
      <c r="AP33" s="924"/>
      <c r="AQ33" s="924"/>
      <c r="AR33" s="924"/>
      <c r="AS33" s="924"/>
      <c r="AT33" s="924"/>
      <c r="AU33" s="924"/>
      <c r="AV33" s="924"/>
      <c r="AW33" s="924"/>
      <c r="AX33" s="924"/>
      <c r="AY33" s="924"/>
      <c r="AZ33" s="924"/>
      <c r="BA33" s="924"/>
      <c r="BB33" s="924"/>
      <c r="BC33" s="924"/>
      <c r="BD33" s="924"/>
      <c r="BE33" s="924"/>
      <c r="BF33" s="924"/>
      <c r="BG33" s="924"/>
      <c r="BH33" s="924"/>
      <c r="BI33" s="924"/>
      <c r="BJ33" s="924"/>
      <c r="BK33" s="924"/>
      <c r="BL33" s="925"/>
      <c r="BM33" s="849"/>
      <c r="BN33" s="880"/>
    </row>
    <row r="34" spans="1:66" ht="20.100000000000001" customHeight="1" x14ac:dyDescent="0.15">
      <c r="A34" s="848"/>
      <c r="B34" s="920"/>
      <c r="C34" s="921"/>
      <c r="D34" s="1335" t="str">
        <f>IF(入力シート!E167="有","・出力制限有","")</f>
        <v/>
      </c>
      <c r="E34" s="1312"/>
      <c r="F34" s="1312"/>
      <c r="G34" s="1312"/>
      <c r="H34" s="1312"/>
      <c r="I34" s="1312"/>
      <c r="J34" s="924"/>
      <c r="K34" s="924"/>
      <c r="L34" s="924"/>
      <c r="M34" s="924"/>
      <c r="N34" s="926"/>
      <c r="O34" s="926"/>
      <c r="P34" s="926"/>
      <c r="Q34" s="927"/>
      <c r="R34" s="927"/>
      <c r="S34" s="927"/>
      <c r="T34" s="927"/>
      <c r="U34" s="927"/>
      <c r="V34" s="927"/>
      <c r="W34" s="927"/>
      <c r="X34" s="927"/>
      <c r="Y34" s="927"/>
      <c r="Z34" s="924"/>
      <c r="AA34" s="924"/>
      <c r="AB34" s="924"/>
      <c r="AC34" s="924"/>
      <c r="AD34" s="924"/>
      <c r="AE34" s="924"/>
      <c r="AF34" s="924"/>
      <c r="AG34" s="924"/>
      <c r="AH34" s="924"/>
      <c r="AI34" s="924"/>
      <c r="AJ34" s="924"/>
      <c r="AK34" s="924"/>
      <c r="AL34" s="924"/>
      <c r="AM34" s="924"/>
      <c r="AN34" s="924"/>
      <c r="AO34" s="924"/>
      <c r="AP34" s="924"/>
      <c r="AQ34" s="924"/>
      <c r="AR34" s="924"/>
      <c r="AS34" s="924"/>
      <c r="AT34" s="924"/>
      <c r="AU34" s="924"/>
      <c r="AV34" s="924"/>
      <c r="AW34" s="924"/>
      <c r="AX34" s="924"/>
      <c r="AY34" s="924"/>
      <c r="AZ34" s="924"/>
      <c r="BA34" s="924"/>
      <c r="BB34" s="924"/>
      <c r="BC34" s="924"/>
      <c r="BD34" s="924"/>
      <c r="BE34" s="924"/>
      <c r="BF34" s="924"/>
      <c r="BG34" s="924"/>
      <c r="BH34" s="924"/>
      <c r="BI34" s="924"/>
      <c r="BJ34" s="924"/>
      <c r="BK34" s="924"/>
      <c r="BL34" s="925"/>
      <c r="BM34" s="849"/>
      <c r="BN34" s="880"/>
    </row>
    <row r="35" spans="1:66" ht="20.100000000000001" customHeight="1" x14ac:dyDescent="0.15">
      <c r="A35" s="848"/>
      <c r="B35" s="920"/>
      <c r="C35" s="921"/>
      <c r="D35" s="1426" t="str">
        <f>IF(入力シート!E165&lt;&gt;""," ・蓄電池のメーカ：","")</f>
        <v/>
      </c>
      <c r="E35" s="1427"/>
      <c r="F35" s="1427"/>
      <c r="G35" s="1427"/>
      <c r="H35" s="1427"/>
      <c r="I35" s="1427"/>
      <c r="J35" s="1427"/>
      <c r="K35" s="1427"/>
      <c r="L35" s="1312" t="str">
        <f>IF(入力シート!E165&lt;&gt;"",入力シート!E165,"")</f>
        <v/>
      </c>
      <c r="M35" s="1312"/>
      <c r="N35" s="1312"/>
      <c r="O35" s="1312"/>
      <c r="P35" s="1312"/>
      <c r="Q35" s="1312"/>
      <c r="R35" s="1312"/>
      <c r="S35" s="1312"/>
      <c r="T35" s="1312"/>
      <c r="U35" s="1312"/>
      <c r="V35" s="1312"/>
      <c r="W35" s="1312"/>
      <c r="X35" s="1312"/>
      <c r="Y35" s="1312"/>
      <c r="Z35" s="1312"/>
      <c r="AA35" s="1312"/>
      <c r="AB35" s="1312"/>
      <c r="AC35" s="1312"/>
      <c r="AD35" s="1312"/>
      <c r="AE35" s="1312"/>
      <c r="AF35" s="1312"/>
      <c r="AG35" s="1312"/>
      <c r="AH35" s="1312"/>
      <c r="AI35" s="1312"/>
      <c r="AJ35" s="1312"/>
      <c r="AK35" s="1312"/>
      <c r="AL35" s="1312"/>
      <c r="AM35" s="1312"/>
      <c r="AN35" s="1312"/>
      <c r="AO35" s="1312"/>
      <c r="AP35" s="1312"/>
      <c r="AQ35" s="1312"/>
      <c r="AR35" s="1312"/>
      <c r="AS35" s="1312"/>
      <c r="AT35" s="1312"/>
      <c r="AU35" s="1312"/>
      <c r="AV35" s="1312"/>
      <c r="AW35" s="1312"/>
      <c r="AX35" s="1312"/>
      <c r="AY35" s="1312"/>
      <c r="AZ35" s="1312"/>
      <c r="BA35" s="1312"/>
      <c r="BB35" s="1312"/>
      <c r="BC35" s="1312"/>
      <c r="BD35" s="1312"/>
      <c r="BE35" s="1312"/>
      <c r="BF35" s="1312"/>
      <c r="BG35" s="1312"/>
      <c r="BH35" s="1312"/>
      <c r="BI35" s="1312"/>
      <c r="BJ35" s="1312"/>
      <c r="BK35" s="1312"/>
      <c r="BL35" s="1431"/>
      <c r="BM35" s="849"/>
      <c r="BN35" s="880"/>
    </row>
    <row r="36" spans="1:66" ht="20.100000000000001" customHeight="1" x14ac:dyDescent="0.15">
      <c r="A36" s="848"/>
      <c r="B36" s="920"/>
      <c r="C36" s="921"/>
      <c r="D36" s="1428" t="str">
        <f>IF(入力シート!E166&lt;&gt;""," ・蓄電池の型式：","")</f>
        <v/>
      </c>
      <c r="E36" s="1429"/>
      <c r="F36" s="1429"/>
      <c r="G36" s="1429"/>
      <c r="H36" s="1429"/>
      <c r="I36" s="1429"/>
      <c r="J36" s="1429"/>
      <c r="K36" s="1429"/>
      <c r="L36" s="1312" t="str">
        <f>IF(入力シート!E166&lt;&gt;"",入力シート!E166,"")</f>
        <v/>
      </c>
      <c r="M36" s="1312"/>
      <c r="N36" s="1312"/>
      <c r="O36" s="1312"/>
      <c r="P36" s="1312"/>
      <c r="Q36" s="1312"/>
      <c r="R36" s="1312"/>
      <c r="S36" s="1312"/>
      <c r="T36" s="1312"/>
      <c r="U36" s="1312"/>
      <c r="V36" s="1312"/>
      <c r="W36" s="1312"/>
      <c r="X36" s="1312"/>
      <c r="Y36" s="1312"/>
      <c r="Z36" s="1312"/>
      <c r="AA36" s="1312"/>
      <c r="AB36" s="1312"/>
      <c r="AC36" s="1312"/>
      <c r="AD36" s="1312"/>
      <c r="AE36" s="1312"/>
      <c r="AF36" s="1312"/>
      <c r="AG36" s="1312"/>
      <c r="AH36" s="1312"/>
      <c r="AI36" s="1312"/>
      <c r="AJ36" s="1312"/>
      <c r="AK36" s="1312"/>
      <c r="AL36" s="1312"/>
      <c r="AM36" s="1312"/>
      <c r="AN36" s="1312"/>
      <c r="AO36" s="1312"/>
      <c r="AP36" s="1312"/>
      <c r="AQ36" s="1312"/>
      <c r="AR36" s="1312"/>
      <c r="AS36" s="1312"/>
      <c r="AT36" s="1312"/>
      <c r="AU36" s="1312"/>
      <c r="AV36" s="1312"/>
      <c r="AW36" s="1312"/>
      <c r="AX36" s="1312"/>
      <c r="AY36" s="1312"/>
      <c r="AZ36" s="1312"/>
      <c r="BA36" s="1312"/>
      <c r="BB36" s="1312"/>
      <c r="BC36" s="1312"/>
      <c r="BD36" s="1312"/>
      <c r="BE36" s="1312"/>
      <c r="BF36" s="1312"/>
      <c r="BG36" s="1312"/>
      <c r="BH36" s="1312"/>
      <c r="BI36" s="1312"/>
      <c r="BJ36" s="1312"/>
      <c r="BK36" s="1312"/>
      <c r="BL36" s="1431"/>
      <c r="BM36" s="849"/>
      <c r="BN36" s="880"/>
    </row>
    <row r="37" spans="1:66" ht="20.100000000000001" customHeight="1" x14ac:dyDescent="0.15">
      <c r="A37" s="848"/>
      <c r="B37" s="920"/>
      <c r="C37" s="921"/>
      <c r="D37" s="969"/>
      <c r="E37" s="929"/>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9"/>
      <c r="AO37" s="929"/>
      <c r="AP37" s="929"/>
      <c r="AQ37" s="970"/>
      <c r="AR37" s="970"/>
      <c r="AS37" s="970"/>
      <c r="AT37" s="970"/>
      <c r="AU37" s="970"/>
      <c r="AV37" s="970"/>
      <c r="AW37" s="970"/>
      <c r="AX37" s="970"/>
      <c r="AY37" s="970"/>
      <c r="AZ37" s="970"/>
      <c r="BA37" s="970"/>
      <c r="BB37" s="970"/>
      <c r="BC37" s="970"/>
      <c r="BD37" s="970"/>
      <c r="BE37" s="970"/>
      <c r="BF37" s="970"/>
      <c r="BG37" s="930"/>
      <c r="BH37" s="930"/>
      <c r="BI37" s="930"/>
      <c r="BJ37" s="930"/>
      <c r="BK37" s="930"/>
      <c r="BL37" s="931"/>
      <c r="BM37" s="849"/>
      <c r="BN37" s="880"/>
    </row>
    <row r="38" spans="1:66" ht="20.100000000000001" customHeight="1" x14ac:dyDescent="0.15">
      <c r="A38" s="848"/>
      <c r="B38" s="920"/>
      <c r="C38" s="921"/>
      <c r="D38" s="971"/>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33"/>
      <c r="AO38" s="933"/>
      <c r="AP38" s="933"/>
      <c r="AQ38" s="972"/>
      <c r="AR38" s="972"/>
      <c r="AS38" s="972"/>
      <c r="AT38" s="972"/>
      <c r="AU38" s="972"/>
      <c r="AV38" s="972"/>
      <c r="AW38" s="972"/>
      <c r="AX38" s="972"/>
      <c r="AY38" s="972"/>
      <c r="AZ38" s="972"/>
      <c r="BA38" s="972"/>
      <c r="BB38" s="972"/>
      <c r="BC38" s="972"/>
      <c r="BD38" s="972"/>
      <c r="BE38" s="972"/>
      <c r="BF38" s="972"/>
      <c r="BG38" s="934"/>
      <c r="BH38" s="934"/>
      <c r="BI38" s="934"/>
      <c r="BJ38" s="934"/>
      <c r="BK38" s="934"/>
      <c r="BL38" s="935"/>
      <c r="BM38" s="849"/>
      <c r="BN38" s="880"/>
    </row>
    <row r="39" spans="1:66" ht="20.100000000000001" customHeight="1" x14ac:dyDescent="0.15">
      <c r="A39" s="848"/>
      <c r="B39" s="1342" t="s">
        <v>548</v>
      </c>
      <c r="C39" s="1343"/>
      <c r="D39" s="906" t="s">
        <v>549</v>
      </c>
      <c r="E39" s="907"/>
      <c r="F39" s="907"/>
      <c r="G39" s="907"/>
      <c r="H39" s="907"/>
      <c r="I39" s="907"/>
      <c r="J39" s="907"/>
      <c r="K39" s="907"/>
      <c r="L39" s="907"/>
      <c r="M39" s="907"/>
      <c r="N39" s="907"/>
      <c r="O39" s="907"/>
      <c r="P39" s="907"/>
      <c r="Q39" s="907"/>
      <c r="R39" s="907"/>
      <c r="S39" s="907"/>
      <c r="T39" s="907"/>
      <c r="U39" s="907"/>
      <c r="V39" s="907"/>
      <c r="W39" s="907"/>
      <c r="X39" s="907"/>
      <c r="Y39" s="907"/>
      <c r="Z39" s="907"/>
      <c r="AA39" s="907"/>
      <c r="AB39" s="907"/>
      <c r="AC39" s="907"/>
      <c r="AD39" s="907"/>
      <c r="AE39" s="907"/>
      <c r="AF39" s="907"/>
      <c r="AG39" s="907"/>
      <c r="AH39" s="907"/>
      <c r="AI39" s="907"/>
      <c r="AJ39" s="907"/>
      <c r="AK39" s="907"/>
      <c r="AL39" s="907"/>
      <c r="AM39" s="907"/>
      <c r="AN39" s="907"/>
      <c r="AO39" s="907"/>
      <c r="AP39" s="907"/>
      <c r="AQ39" s="1309" t="str">
        <f>IF(入力シート!E174="","",IF(入力シート!E174="選択してください","",入力シート!E174))</f>
        <v/>
      </c>
      <c r="AR39" s="1248"/>
      <c r="AS39" s="1248"/>
      <c r="AT39" s="1248"/>
      <c r="AU39" s="1248"/>
      <c r="AV39" s="1248"/>
      <c r="AW39" s="1248"/>
      <c r="AX39" s="1248"/>
      <c r="AY39" s="1248"/>
      <c r="AZ39" s="1248"/>
      <c r="BA39" s="1248"/>
      <c r="BB39" s="1248"/>
      <c r="BC39" s="1248"/>
      <c r="BD39" s="1248"/>
      <c r="BE39" s="1248"/>
      <c r="BF39" s="1248"/>
      <c r="BG39" s="1248"/>
      <c r="BH39" s="1248"/>
      <c r="BI39" s="1248"/>
      <c r="BJ39" s="1248"/>
      <c r="BK39" s="1248"/>
      <c r="BL39" s="1274"/>
      <c r="BM39" s="849"/>
      <c r="BN39" s="880"/>
    </row>
    <row r="40" spans="1:66" ht="20.100000000000001" customHeight="1" x14ac:dyDescent="0.15">
      <c r="A40" s="848"/>
      <c r="B40" s="1344"/>
      <c r="C40" s="1345"/>
      <c r="D40" s="906" t="s">
        <v>550</v>
      </c>
      <c r="E40" s="907"/>
      <c r="F40" s="907"/>
      <c r="G40" s="907"/>
      <c r="H40" s="907"/>
      <c r="I40" s="907"/>
      <c r="J40" s="907"/>
      <c r="K40" s="907"/>
      <c r="L40" s="907"/>
      <c r="M40" s="907"/>
      <c r="N40" s="907"/>
      <c r="O40" s="907"/>
      <c r="P40" s="907"/>
      <c r="Q40" s="907"/>
      <c r="R40" s="907"/>
      <c r="S40" s="907"/>
      <c r="T40" s="907"/>
      <c r="U40" s="907"/>
      <c r="V40" s="907"/>
      <c r="W40" s="907"/>
      <c r="X40" s="907"/>
      <c r="Y40" s="907"/>
      <c r="Z40" s="907"/>
      <c r="AA40" s="907"/>
      <c r="AB40" s="907"/>
      <c r="AC40" s="907"/>
      <c r="AD40" s="907"/>
      <c r="AE40" s="907"/>
      <c r="AF40" s="907"/>
      <c r="AG40" s="907"/>
      <c r="AH40" s="907"/>
      <c r="AI40" s="907"/>
      <c r="AJ40" s="907"/>
      <c r="AK40" s="907"/>
      <c r="AL40" s="907"/>
      <c r="AM40" s="907"/>
      <c r="AN40" s="907"/>
      <c r="AO40" s="907"/>
      <c r="AP40" s="907"/>
      <c r="AQ40" s="1322"/>
      <c r="AR40" s="1323"/>
      <c r="AS40" s="1323"/>
      <c r="AT40" s="1323"/>
      <c r="AU40" s="1323"/>
      <c r="AV40" s="1323"/>
      <c r="AW40" s="1323"/>
      <c r="AX40" s="1323"/>
      <c r="AY40" s="1323"/>
      <c r="AZ40" s="1323"/>
      <c r="BA40" s="1323"/>
      <c r="BB40" s="1323"/>
      <c r="BC40" s="1323"/>
      <c r="BD40" s="1323"/>
      <c r="BE40" s="1323"/>
      <c r="BF40" s="1323"/>
      <c r="BG40" s="1323"/>
      <c r="BH40" s="1323"/>
      <c r="BI40" s="1323"/>
      <c r="BJ40" s="852" t="s">
        <v>546</v>
      </c>
      <c r="BK40" s="852"/>
      <c r="BL40" s="853"/>
      <c r="BM40" s="849"/>
      <c r="BN40" s="880"/>
    </row>
    <row r="41" spans="1:66" ht="20.100000000000001" customHeight="1" x14ac:dyDescent="0.15">
      <c r="A41" s="848"/>
      <c r="B41" s="1344"/>
      <c r="C41" s="1345"/>
      <c r="D41" s="906" t="s">
        <v>551</v>
      </c>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c r="AC41" s="907"/>
      <c r="AD41" s="907"/>
      <c r="AE41" s="907"/>
      <c r="AF41" s="907"/>
      <c r="AG41" s="907"/>
      <c r="AH41" s="907"/>
      <c r="AI41" s="907"/>
      <c r="AJ41" s="907"/>
      <c r="AK41" s="907"/>
      <c r="AL41" s="907"/>
      <c r="AM41" s="907"/>
      <c r="AN41" s="907"/>
      <c r="AO41" s="907"/>
      <c r="AP41" s="907"/>
      <c r="AQ41" s="1310" t="str">
        <f>IF(入力シート!H168="","",入力シート!H168)</f>
        <v/>
      </c>
      <c r="AR41" s="1311"/>
      <c r="AS41" s="1311"/>
      <c r="AT41" s="1311"/>
      <c r="AU41" s="1311"/>
      <c r="AV41" s="1311"/>
      <c r="AW41" s="1311"/>
      <c r="AX41" s="1311"/>
      <c r="AY41" s="1311"/>
      <c r="AZ41" s="1311"/>
      <c r="BA41" s="1311"/>
      <c r="BB41" s="1311"/>
      <c r="BC41" s="1311"/>
      <c r="BD41" s="1311"/>
      <c r="BE41" s="1311"/>
      <c r="BF41" s="1311"/>
      <c r="BG41" s="1311"/>
      <c r="BH41" s="1311"/>
      <c r="BI41" s="1311"/>
      <c r="BJ41" s="852" t="s">
        <v>544</v>
      </c>
      <c r="BK41" s="852"/>
      <c r="BL41" s="853"/>
      <c r="BM41" s="849"/>
      <c r="BN41" s="880"/>
    </row>
    <row r="42" spans="1:66" ht="20.100000000000001" customHeight="1" x14ac:dyDescent="0.15">
      <c r="A42" s="848"/>
      <c r="B42" s="1344"/>
      <c r="C42" s="1345"/>
      <c r="D42" s="906" t="s">
        <v>552</v>
      </c>
      <c r="E42" s="907"/>
      <c r="F42" s="907"/>
      <c r="G42" s="907"/>
      <c r="H42" s="907"/>
      <c r="I42" s="907"/>
      <c r="J42" s="907"/>
      <c r="K42" s="907"/>
      <c r="L42" s="907"/>
      <c r="M42" s="907"/>
      <c r="N42" s="907"/>
      <c r="O42" s="907"/>
      <c r="P42" s="907"/>
      <c r="Q42" s="907"/>
      <c r="R42" s="907"/>
      <c r="S42" s="907"/>
      <c r="T42" s="907"/>
      <c r="U42" s="907"/>
      <c r="V42" s="907"/>
      <c r="W42" s="907"/>
      <c r="X42" s="907"/>
      <c r="Y42" s="907"/>
      <c r="Z42" s="907"/>
      <c r="AA42" s="907"/>
      <c r="AB42" s="907"/>
      <c r="AC42" s="907"/>
      <c r="AD42" s="907"/>
      <c r="AE42" s="907"/>
      <c r="AF42" s="907"/>
      <c r="AG42" s="907"/>
      <c r="AH42" s="907"/>
      <c r="AI42" s="907"/>
      <c r="AJ42" s="907"/>
      <c r="AK42" s="907"/>
      <c r="AL42" s="907"/>
      <c r="AM42" s="907"/>
      <c r="AN42" s="907"/>
      <c r="AO42" s="907"/>
      <c r="AP42" s="907"/>
      <c r="AQ42" s="1310" t="str">
        <f>IF(入力シート!E177="","",入力シート!E177)</f>
        <v/>
      </c>
      <c r="AR42" s="1311"/>
      <c r="AS42" s="1311"/>
      <c r="AT42" s="1311"/>
      <c r="AU42" s="1311"/>
      <c r="AV42" s="1311"/>
      <c r="AW42" s="1311"/>
      <c r="AX42" s="1311"/>
      <c r="AY42" s="1311"/>
      <c r="AZ42" s="1311"/>
      <c r="BA42" s="1311"/>
      <c r="BB42" s="1311"/>
      <c r="BC42" s="1311"/>
      <c r="BD42" s="1311"/>
      <c r="BE42" s="1311"/>
      <c r="BF42" s="1311"/>
      <c r="BG42" s="1311"/>
      <c r="BH42" s="1311"/>
      <c r="BI42" s="1311"/>
      <c r="BJ42" s="852" t="s">
        <v>540</v>
      </c>
      <c r="BK42" s="852"/>
      <c r="BL42" s="853"/>
      <c r="BM42" s="849"/>
      <c r="BN42" s="880"/>
    </row>
    <row r="43" spans="1:66" ht="20.100000000000001" customHeight="1" x14ac:dyDescent="0.15">
      <c r="A43" s="848"/>
      <c r="B43" s="1344"/>
      <c r="C43" s="1345"/>
      <c r="D43" s="880" t="s">
        <v>553</v>
      </c>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907"/>
      <c r="AM43" s="907"/>
      <c r="AN43" s="907"/>
      <c r="AO43" s="907"/>
      <c r="AP43" s="907"/>
      <c r="AQ43" s="965" t="s">
        <v>1234</v>
      </c>
      <c r="AR43" s="966"/>
      <c r="AS43" s="1386" t="str">
        <f>IF(入力シート!E178="","",入力シート!E178)</f>
        <v/>
      </c>
      <c r="AT43" s="1386"/>
      <c r="AU43" s="1386"/>
      <c r="AV43" s="1386"/>
      <c r="AW43" s="1386"/>
      <c r="AX43" s="1386"/>
      <c r="AY43" s="852" t="s">
        <v>1235</v>
      </c>
      <c r="AZ43" s="852"/>
      <c r="BA43" s="852"/>
      <c r="BB43" s="964"/>
      <c r="BC43" s="964"/>
      <c r="BD43" s="1387" t="str">
        <f>IF(入力シート!H178="","",入力シート!H178)</f>
        <v/>
      </c>
      <c r="BE43" s="1387"/>
      <c r="BF43" s="1387"/>
      <c r="BG43" s="1387"/>
      <c r="BH43" s="1387"/>
      <c r="BI43" s="1387"/>
      <c r="BJ43" s="852" t="s">
        <v>540</v>
      </c>
      <c r="BK43" s="852"/>
      <c r="BL43" s="853"/>
      <c r="BM43" s="849"/>
      <c r="BN43" s="880"/>
    </row>
    <row r="44" spans="1:66" ht="20.100000000000001" customHeight="1" x14ac:dyDescent="0.15">
      <c r="A44" s="848"/>
      <c r="B44" s="1344"/>
      <c r="C44" s="1345"/>
      <c r="D44" s="906" t="s">
        <v>555</v>
      </c>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c r="AI44" s="907"/>
      <c r="AJ44" s="907"/>
      <c r="AK44" s="907"/>
      <c r="AL44" s="907"/>
      <c r="AM44" s="907"/>
      <c r="AN44" s="907"/>
      <c r="AO44" s="907"/>
      <c r="AP44" s="907"/>
      <c r="AQ44" s="1320" t="str">
        <f>IF(入力シート!E179="","",入力シート!E179)</f>
        <v/>
      </c>
      <c r="AR44" s="1321"/>
      <c r="AS44" s="1321"/>
      <c r="AT44" s="1321"/>
      <c r="AU44" s="1321"/>
      <c r="AV44" s="1321"/>
      <c r="AW44" s="1321"/>
      <c r="AX44" s="1321"/>
      <c r="AY44" s="852" t="s">
        <v>556</v>
      </c>
      <c r="AZ44" s="852"/>
      <c r="BA44" s="852"/>
      <c r="BB44" s="1321" t="str">
        <f>IF(入力シート!H179="","",入力シート!H179)</f>
        <v/>
      </c>
      <c r="BC44" s="1321"/>
      <c r="BD44" s="1321"/>
      <c r="BE44" s="1321"/>
      <c r="BF44" s="1321"/>
      <c r="BG44" s="1321"/>
      <c r="BH44" s="1321"/>
      <c r="BI44" s="1321"/>
      <c r="BJ44" s="852" t="s">
        <v>557</v>
      </c>
      <c r="BK44" s="852"/>
      <c r="BL44" s="853"/>
      <c r="BM44" s="849"/>
      <c r="BN44" s="880"/>
    </row>
    <row r="45" spans="1:66" ht="20.100000000000001" customHeight="1" x14ac:dyDescent="0.15">
      <c r="A45" s="848"/>
      <c r="B45" s="1344"/>
      <c r="C45" s="1345"/>
      <c r="D45" s="906" t="s">
        <v>558</v>
      </c>
      <c r="E45" s="907"/>
      <c r="F45" s="907"/>
      <c r="G45" s="907"/>
      <c r="H45" s="907"/>
      <c r="I45" s="907"/>
      <c r="J45" s="907"/>
      <c r="K45" s="907"/>
      <c r="L45" s="907"/>
      <c r="M45" s="907"/>
      <c r="N45" s="907"/>
      <c r="O45" s="907"/>
      <c r="P45" s="907"/>
      <c r="Q45" s="907"/>
      <c r="R45" s="907"/>
      <c r="S45" s="907"/>
      <c r="T45" s="907"/>
      <c r="U45" s="907"/>
      <c r="V45" s="907"/>
      <c r="W45" s="907"/>
      <c r="X45" s="907"/>
      <c r="Y45" s="907"/>
      <c r="Z45" s="907"/>
      <c r="AA45" s="907"/>
      <c r="AB45" s="907"/>
      <c r="AC45" s="907"/>
      <c r="AD45" s="907"/>
      <c r="AE45" s="907"/>
      <c r="AF45" s="907"/>
      <c r="AG45" s="907"/>
      <c r="AH45" s="907"/>
      <c r="AI45" s="907"/>
      <c r="AJ45" s="907"/>
      <c r="AK45" s="907"/>
      <c r="AL45" s="907"/>
      <c r="AM45" s="907"/>
      <c r="AN45" s="907"/>
      <c r="AO45" s="907"/>
      <c r="AP45" s="907"/>
      <c r="AQ45" s="1320" t="str">
        <f>IF(入力シート!E180="","",入力シート!E180)</f>
        <v/>
      </c>
      <c r="AR45" s="1321"/>
      <c r="AS45" s="1321"/>
      <c r="AT45" s="1321"/>
      <c r="AU45" s="1321"/>
      <c r="AV45" s="1321"/>
      <c r="AW45" s="1321"/>
      <c r="AX45" s="1321"/>
      <c r="AY45" s="852" t="s">
        <v>556</v>
      </c>
      <c r="AZ45" s="852"/>
      <c r="BA45" s="852"/>
      <c r="BB45" s="1321" t="str">
        <f>IF(入力シート!H180="","",入力シート!H180)</f>
        <v/>
      </c>
      <c r="BC45" s="1321"/>
      <c r="BD45" s="1321"/>
      <c r="BE45" s="1321"/>
      <c r="BF45" s="1321"/>
      <c r="BG45" s="1321"/>
      <c r="BH45" s="1321"/>
      <c r="BI45" s="1321"/>
      <c r="BJ45" s="852" t="s">
        <v>557</v>
      </c>
      <c r="BK45" s="852"/>
      <c r="BL45" s="853"/>
      <c r="BM45" s="849"/>
      <c r="BN45" s="880"/>
    </row>
    <row r="46" spans="1:66" ht="20.100000000000001" customHeight="1" x14ac:dyDescent="0.15">
      <c r="A46" s="848"/>
      <c r="B46" s="1344"/>
      <c r="C46" s="1345"/>
      <c r="D46" s="909" t="s">
        <v>559</v>
      </c>
      <c r="E46" s="884"/>
      <c r="F46" s="884"/>
      <c r="G46" s="884"/>
      <c r="H46" s="884"/>
      <c r="I46" s="884"/>
      <c r="J46" s="884"/>
      <c r="K46" s="884"/>
      <c r="L46" s="884"/>
      <c r="M46" s="884"/>
      <c r="N46" s="884"/>
      <c r="O46" s="884"/>
      <c r="P46" s="884"/>
      <c r="Q46" s="884"/>
      <c r="R46" s="885"/>
      <c r="S46" s="910" t="s">
        <v>560</v>
      </c>
      <c r="T46" s="911"/>
      <c r="U46" s="911"/>
      <c r="V46" s="911"/>
      <c r="W46" s="911"/>
      <c r="X46" s="911"/>
      <c r="Y46" s="911"/>
      <c r="Z46" s="911"/>
      <c r="AA46" s="911"/>
      <c r="AB46" s="911"/>
      <c r="AC46" s="911"/>
      <c r="AD46" s="911"/>
      <c r="AE46" s="911"/>
      <c r="AF46" s="911"/>
      <c r="AG46" s="911"/>
      <c r="AH46" s="911"/>
      <c r="AI46" s="911"/>
      <c r="AJ46" s="911"/>
      <c r="AK46" s="911"/>
      <c r="AL46" s="911"/>
      <c r="AM46" s="911"/>
      <c r="AN46" s="911"/>
      <c r="AO46" s="911"/>
      <c r="AP46" s="911"/>
      <c r="AQ46" s="1418" t="str">
        <f>IF(入力シート!E181="","",入力シート!E181)</f>
        <v/>
      </c>
      <c r="AR46" s="1402"/>
      <c r="AS46" s="1402"/>
      <c r="AT46" s="1402"/>
      <c r="AU46" s="1402"/>
      <c r="AV46" s="1402"/>
      <c r="AW46" s="1402"/>
      <c r="AX46" s="1402"/>
      <c r="AY46" s="1402"/>
      <c r="AZ46" s="1402"/>
      <c r="BA46" s="1402"/>
      <c r="BB46" s="1402"/>
      <c r="BC46" s="1402"/>
      <c r="BD46" s="1402"/>
      <c r="BE46" s="1402"/>
      <c r="BF46" s="1402"/>
      <c r="BG46" s="1402"/>
      <c r="BH46" s="1402"/>
      <c r="BI46" s="1402"/>
      <c r="BJ46" s="936" t="s">
        <v>561</v>
      </c>
      <c r="BK46" s="936"/>
      <c r="BL46" s="937"/>
      <c r="BM46" s="849"/>
      <c r="BN46" s="880"/>
    </row>
    <row r="47" spans="1:66" ht="20.100000000000001" customHeight="1" x14ac:dyDescent="0.15">
      <c r="A47" s="848"/>
      <c r="B47" s="1344"/>
      <c r="C47" s="1345"/>
      <c r="D47" s="883"/>
      <c r="E47" s="868"/>
      <c r="F47" s="868"/>
      <c r="G47" s="868"/>
      <c r="H47" s="868"/>
      <c r="I47" s="868"/>
      <c r="J47" s="868"/>
      <c r="K47" s="868"/>
      <c r="L47" s="868"/>
      <c r="M47" s="868"/>
      <c r="N47" s="868"/>
      <c r="O47" s="868"/>
      <c r="P47" s="868"/>
      <c r="Q47" s="868"/>
      <c r="R47" s="913"/>
      <c r="S47" s="914" t="s">
        <v>562</v>
      </c>
      <c r="T47" s="915"/>
      <c r="U47" s="915"/>
      <c r="V47" s="915"/>
      <c r="W47" s="915"/>
      <c r="X47" s="915"/>
      <c r="Y47" s="915"/>
      <c r="Z47" s="915"/>
      <c r="AA47" s="915"/>
      <c r="AB47" s="915"/>
      <c r="AC47" s="915"/>
      <c r="AD47" s="915"/>
      <c r="AE47" s="915"/>
      <c r="AF47" s="915"/>
      <c r="AG47" s="915"/>
      <c r="AH47" s="915"/>
      <c r="AI47" s="915"/>
      <c r="AJ47" s="915"/>
      <c r="AK47" s="915"/>
      <c r="AL47" s="915"/>
      <c r="AM47" s="915"/>
      <c r="AN47" s="915"/>
      <c r="AO47" s="915"/>
      <c r="AP47" s="915"/>
      <c r="AQ47" s="1414" t="str">
        <f>IF(入力シート!E182="","",入力シート!E182)</f>
        <v/>
      </c>
      <c r="AR47" s="1415"/>
      <c r="AS47" s="1415"/>
      <c r="AT47" s="1415"/>
      <c r="AU47" s="1415"/>
      <c r="AV47" s="1415"/>
      <c r="AW47" s="1415"/>
      <c r="AX47" s="1415"/>
      <c r="AY47" s="1415"/>
      <c r="AZ47" s="1415"/>
      <c r="BA47" s="1415"/>
      <c r="BB47" s="1415"/>
      <c r="BC47" s="1415"/>
      <c r="BD47" s="1415"/>
      <c r="BE47" s="1415"/>
      <c r="BF47" s="1415"/>
      <c r="BG47" s="1415"/>
      <c r="BH47" s="1415"/>
      <c r="BI47" s="1415"/>
      <c r="BJ47" s="938" t="s">
        <v>561</v>
      </c>
      <c r="BK47" s="938"/>
      <c r="BL47" s="939"/>
      <c r="BM47" s="849"/>
      <c r="BN47" s="880"/>
    </row>
    <row r="48" spans="1:66" ht="20.100000000000001" customHeight="1" x14ac:dyDescent="0.15">
      <c r="A48" s="848"/>
      <c r="B48" s="1344"/>
      <c r="C48" s="1345"/>
      <c r="D48" s="940" t="s">
        <v>563</v>
      </c>
      <c r="E48" s="884"/>
      <c r="F48" s="884"/>
      <c r="G48" s="884"/>
      <c r="H48" s="884"/>
      <c r="I48" s="884"/>
      <c r="J48" s="884"/>
      <c r="K48" s="884"/>
      <c r="L48" s="884"/>
      <c r="M48" s="884"/>
      <c r="N48" s="884"/>
      <c r="O48" s="884"/>
      <c r="P48" s="884"/>
      <c r="Q48" s="884"/>
      <c r="R48" s="885"/>
      <c r="S48" s="910" t="s">
        <v>818</v>
      </c>
      <c r="T48" s="911"/>
      <c r="U48" s="911"/>
      <c r="V48" s="911"/>
      <c r="W48" s="911"/>
      <c r="X48" s="911"/>
      <c r="Y48" s="911"/>
      <c r="Z48" s="911"/>
      <c r="AA48" s="911"/>
      <c r="AB48" s="911"/>
      <c r="AC48" s="911"/>
      <c r="AD48" s="911"/>
      <c r="AE48" s="911"/>
      <c r="AF48" s="911"/>
      <c r="AG48" s="911"/>
      <c r="AH48" s="911"/>
      <c r="AI48" s="911"/>
      <c r="AJ48" s="911"/>
      <c r="AK48" s="911"/>
      <c r="AL48" s="911"/>
      <c r="AM48" s="911"/>
      <c r="AN48" s="911"/>
      <c r="AO48" s="911"/>
      <c r="AP48" s="911"/>
      <c r="AQ48" s="1416" t="str">
        <f>IF(入力シート!E183="","",入力シート!E183)</f>
        <v/>
      </c>
      <c r="AR48" s="1417"/>
      <c r="AS48" s="1417"/>
      <c r="AT48" s="1417"/>
      <c r="AU48" s="1417"/>
      <c r="AV48" s="1417"/>
      <c r="AW48" s="1417"/>
      <c r="AX48" s="1417"/>
      <c r="AY48" s="936" t="s">
        <v>556</v>
      </c>
      <c r="AZ48" s="936"/>
      <c r="BA48" s="936"/>
      <c r="BB48" s="936"/>
      <c r="BC48" s="1417" t="str">
        <f>IF(入力シート!H183="","",入力シート!H183)</f>
        <v/>
      </c>
      <c r="BD48" s="1417"/>
      <c r="BE48" s="1417"/>
      <c r="BF48" s="1417"/>
      <c r="BG48" s="1417"/>
      <c r="BH48" s="1417"/>
      <c r="BI48" s="1417"/>
      <c r="BJ48" s="936" t="s">
        <v>557</v>
      </c>
      <c r="BK48" s="936"/>
      <c r="BL48" s="937"/>
      <c r="BM48" s="849"/>
      <c r="BN48" s="880"/>
    </row>
    <row r="49" spans="1:66" ht="20.100000000000001" customHeight="1" x14ac:dyDescent="0.15">
      <c r="A49" s="848"/>
      <c r="B49" s="1344"/>
      <c r="C49" s="1345"/>
      <c r="D49" s="883"/>
      <c r="E49" s="868"/>
      <c r="F49" s="868"/>
      <c r="G49" s="868"/>
      <c r="H49" s="868"/>
      <c r="I49" s="868"/>
      <c r="J49" s="868"/>
      <c r="K49" s="868"/>
      <c r="L49" s="868"/>
      <c r="M49" s="868"/>
      <c r="N49" s="868"/>
      <c r="O49" s="868"/>
      <c r="P49" s="868"/>
      <c r="Q49" s="868"/>
      <c r="R49" s="913"/>
      <c r="S49" s="914" t="s">
        <v>820</v>
      </c>
      <c r="T49" s="915"/>
      <c r="U49" s="915"/>
      <c r="V49" s="915"/>
      <c r="W49" s="915"/>
      <c r="X49" s="915"/>
      <c r="Y49" s="915"/>
      <c r="Z49" s="915"/>
      <c r="AA49" s="915"/>
      <c r="AB49" s="915"/>
      <c r="AC49" s="915"/>
      <c r="AD49" s="915"/>
      <c r="AE49" s="915"/>
      <c r="AF49" s="915"/>
      <c r="AG49" s="915"/>
      <c r="AH49" s="915"/>
      <c r="AI49" s="915"/>
      <c r="AJ49" s="915"/>
      <c r="AK49" s="915"/>
      <c r="AL49" s="915"/>
      <c r="AM49" s="915"/>
      <c r="AN49" s="915"/>
      <c r="AO49" s="915"/>
      <c r="AP49" s="915"/>
      <c r="AQ49" s="1390" t="str">
        <f>IF(入力シート!$E$81&gt;2,入力シート!E184,"")</f>
        <v/>
      </c>
      <c r="AR49" s="1391"/>
      <c r="AS49" s="1391"/>
      <c r="AT49" s="1391"/>
      <c r="AU49" s="1391"/>
      <c r="AV49" s="1391"/>
      <c r="AW49" s="1391"/>
      <c r="AX49" s="1391"/>
      <c r="AY49" s="1391"/>
      <c r="AZ49" s="1391"/>
      <c r="BA49" s="1391"/>
      <c r="BB49" s="1391"/>
      <c r="BC49" s="1391"/>
      <c r="BD49" s="1391"/>
      <c r="BE49" s="1391"/>
      <c r="BF49" s="1391"/>
      <c r="BG49" s="1391"/>
      <c r="BH49" s="1391"/>
      <c r="BI49" s="1391"/>
      <c r="BJ49" s="938" t="s">
        <v>557</v>
      </c>
      <c r="BK49" s="938"/>
      <c r="BL49" s="939"/>
      <c r="BM49" s="849"/>
      <c r="BN49" s="880"/>
    </row>
    <row r="50" spans="1:66" ht="20.100000000000001" customHeight="1" x14ac:dyDescent="0.15">
      <c r="A50" s="848"/>
      <c r="B50" s="1344"/>
      <c r="C50" s="1345"/>
      <c r="D50" s="906" t="s">
        <v>564</v>
      </c>
      <c r="E50" s="907"/>
      <c r="F50" s="907"/>
      <c r="G50" s="907"/>
      <c r="H50" s="907"/>
      <c r="I50" s="907"/>
      <c r="J50" s="907"/>
      <c r="K50" s="907"/>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907"/>
      <c r="AM50" s="907"/>
      <c r="AN50" s="907"/>
      <c r="AO50" s="907"/>
      <c r="AP50" s="907"/>
      <c r="AQ50" s="1309" t="str">
        <f>IF(入力シート!E187="","",IF(入力シート!E187="選択してください","",入力シート!E187))</f>
        <v/>
      </c>
      <c r="AR50" s="1248"/>
      <c r="AS50" s="1248"/>
      <c r="AT50" s="1248"/>
      <c r="AU50" s="1248"/>
      <c r="AV50" s="1248"/>
      <c r="AW50" s="1248"/>
      <c r="AX50" s="1248"/>
      <c r="AY50" s="1248"/>
      <c r="AZ50" s="1248"/>
      <c r="BA50" s="1248"/>
      <c r="BB50" s="1248"/>
      <c r="BC50" s="1248"/>
      <c r="BD50" s="1248"/>
      <c r="BE50" s="1248"/>
      <c r="BF50" s="1248"/>
      <c r="BG50" s="1248"/>
      <c r="BH50" s="1248"/>
      <c r="BI50" s="1248"/>
      <c r="BJ50" s="1248"/>
      <c r="BK50" s="1248"/>
      <c r="BL50" s="1274"/>
      <c r="BM50" s="849"/>
      <c r="BN50" s="880"/>
    </row>
    <row r="51" spans="1:66" ht="20.100000000000001" customHeight="1" x14ac:dyDescent="0.15">
      <c r="A51" s="848"/>
      <c r="B51" s="1344"/>
      <c r="C51" s="1345"/>
      <c r="D51" s="909" t="s">
        <v>565</v>
      </c>
      <c r="E51" s="884"/>
      <c r="F51" s="884"/>
      <c r="G51" s="884"/>
      <c r="H51" s="884"/>
      <c r="I51" s="884"/>
      <c r="J51" s="884"/>
      <c r="K51" s="884"/>
      <c r="L51" s="884"/>
      <c r="M51" s="884"/>
      <c r="N51" s="884"/>
      <c r="O51" s="884"/>
      <c r="P51" s="884"/>
      <c r="Q51" s="884"/>
      <c r="R51" s="884"/>
      <c r="S51" s="884"/>
      <c r="T51" s="884"/>
      <c r="U51" s="884"/>
      <c r="V51" s="884"/>
      <c r="W51" s="884"/>
      <c r="X51" s="941"/>
      <c r="Y51" s="884"/>
      <c r="Z51" s="884"/>
      <c r="AA51" s="884"/>
      <c r="AB51" s="884"/>
      <c r="AC51" s="884"/>
      <c r="AD51" s="884"/>
      <c r="AE51" s="884"/>
      <c r="AF51" s="884"/>
      <c r="AG51" s="884"/>
      <c r="AH51" s="884"/>
      <c r="AI51" s="884"/>
      <c r="AJ51" s="884"/>
      <c r="AK51" s="884"/>
      <c r="AL51" s="884"/>
      <c r="AM51" s="884"/>
      <c r="AN51" s="884"/>
      <c r="AO51" s="884"/>
      <c r="AP51" s="884"/>
      <c r="AQ51" s="942" t="s">
        <v>566</v>
      </c>
      <c r="AR51" s="936"/>
      <c r="AS51" s="936"/>
      <c r="AT51" s="936"/>
      <c r="AU51" s="936"/>
      <c r="AV51" s="936"/>
      <c r="AW51" s="936"/>
      <c r="AX51" s="936"/>
      <c r="AY51" s="1402" t="str">
        <f>IF(入力シート!E189="","",入力シート!E189)</f>
        <v/>
      </c>
      <c r="AZ51" s="1402"/>
      <c r="BA51" s="1402"/>
      <c r="BB51" s="1402"/>
      <c r="BC51" s="1402"/>
      <c r="BD51" s="1402"/>
      <c r="BE51" s="1402"/>
      <c r="BF51" s="1402"/>
      <c r="BG51" s="1402"/>
      <c r="BH51" s="1402"/>
      <c r="BI51" s="1402"/>
      <c r="BJ51" s="943" t="s">
        <v>546</v>
      </c>
      <c r="BK51" s="943"/>
      <c r="BL51" s="944"/>
      <c r="BM51" s="849"/>
      <c r="BN51" s="880"/>
    </row>
    <row r="52" spans="1:66" ht="20.100000000000001" customHeight="1" x14ac:dyDescent="0.15">
      <c r="A52" s="848"/>
      <c r="B52" s="1344"/>
      <c r="C52" s="1345"/>
      <c r="D52" s="883"/>
      <c r="E52" s="868"/>
      <c r="F52" s="868"/>
      <c r="G52" s="868"/>
      <c r="H52" s="868"/>
      <c r="I52" s="868"/>
      <c r="J52" s="868"/>
      <c r="K52" s="868"/>
      <c r="L52" s="868"/>
      <c r="M52" s="868"/>
      <c r="N52" s="868"/>
      <c r="O52" s="868"/>
      <c r="P52" s="868"/>
      <c r="Q52" s="868"/>
      <c r="R52" s="868"/>
      <c r="S52" s="868"/>
      <c r="T52" s="868"/>
      <c r="U52" s="868"/>
      <c r="V52" s="868"/>
      <c r="W52" s="868"/>
      <c r="X52" s="945"/>
      <c r="Y52" s="868"/>
      <c r="Z52" s="868"/>
      <c r="AA52" s="868"/>
      <c r="AB52" s="868"/>
      <c r="AC52" s="868"/>
      <c r="AD52" s="868"/>
      <c r="AE52" s="868"/>
      <c r="AF52" s="868"/>
      <c r="AG52" s="868"/>
      <c r="AH52" s="868"/>
      <c r="AI52" s="868"/>
      <c r="AJ52" s="868"/>
      <c r="AK52" s="868"/>
      <c r="AL52" s="868"/>
      <c r="AM52" s="868"/>
      <c r="AN52" s="868"/>
      <c r="AO52" s="868"/>
      <c r="AP52" s="868"/>
      <c r="AQ52" s="946" t="s">
        <v>567</v>
      </c>
      <c r="AR52" s="938"/>
      <c r="AS52" s="938"/>
      <c r="AT52" s="938"/>
      <c r="AU52" s="938"/>
      <c r="AV52" s="938"/>
      <c r="AW52" s="938"/>
      <c r="AX52" s="938"/>
      <c r="AY52" s="1359" t="str">
        <f>IF(入力シート!E190="","",入力シート!E190)</f>
        <v/>
      </c>
      <c r="AZ52" s="1359"/>
      <c r="BA52" s="1359"/>
      <c r="BB52" s="1359"/>
      <c r="BC52" s="938" t="s">
        <v>568</v>
      </c>
      <c r="BD52" s="938"/>
      <c r="BE52" s="938"/>
      <c r="BF52" s="1359" t="str">
        <f>IF(入力シート!H190="","",入力シート!H190)</f>
        <v/>
      </c>
      <c r="BG52" s="1359"/>
      <c r="BH52" s="938" t="s">
        <v>569</v>
      </c>
      <c r="BI52" s="938"/>
      <c r="BJ52" s="938"/>
      <c r="BK52" s="939"/>
      <c r="BL52" s="947"/>
      <c r="BM52" s="849"/>
      <c r="BN52" s="880"/>
    </row>
    <row r="53" spans="1:66" ht="20.100000000000001" customHeight="1" x14ac:dyDescent="0.15">
      <c r="A53" s="848"/>
      <c r="B53" s="1344"/>
      <c r="C53" s="1345"/>
      <c r="D53" s="909" t="s">
        <v>570</v>
      </c>
      <c r="E53" s="884"/>
      <c r="F53" s="884"/>
      <c r="G53" s="884"/>
      <c r="H53" s="884"/>
      <c r="I53" s="884"/>
      <c r="J53" s="884"/>
      <c r="K53" s="884"/>
      <c r="L53" s="884"/>
      <c r="M53" s="884"/>
      <c r="N53" s="884"/>
      <c r="O53" s="884"/>
      <c r="P53" s="884"/>
      <c r="Q53" s="884"/>
      <c r="R53" s="884"/>
      <c r="S53" s="884"/>
      <c r="T53" s="884"/>
      <c r="U53" s="884"/>
      <c r="V53" s="884"/>
      <c r="W53" s="884"/>
      <c r="X53" s="884"/>
      <c r="Y53" s="884"/>
      <c r="Z53" s="884"/>
      <c r="AA53" s="884"/>
      <c r="AB53" s="884"/>
      <c r="AC53" s="884"/>
      <c r="AD53" s="884"/>
      <c r="AE53" s="884"/>
      <c r="AF53" s="884"/>
      <c r="AG53" s="884"/>
      <c r="AH53" s="884"/>
      <c r="AI53" s="884"/>
      <c r="AJ53" s="884"/>
      <c r="AK53" s="884"/>
      <c r="AL53" s="884"/>
      <c r="AM53" s="884"/>
      <c r="AN53" s="884"/>
      <c r="AO53" s="884"/>
      <c r="AP53" s="885"/>
      <c r="AQ53" s="1363" t="str">
        <f>IF(入力シート!E185="","",IF(入力シート!E185="選択してください","",入力シート!E185))</f>
        <v/>
      </c>
      <c r="AR53" s="1364"/>
      <c r="AS53" s="1364"/>
      <c r="AT53" s="1364"/>
      <c r="AU53" s="1364"/>
      <c r="AV53" s="1364"/>
      <c r="AW53" s="1364"/>
      <c r="AX53" s="1364"/>
      <c r="AY53" s="1364"/>
      <c r="AZ53" s="1364"/>
      <c r="BA53" s="1364"/>
      <c r="BB53" s="1364"/>
      <c r="BC53" s="1364"/>
      <c r="BD53" s="1364"/>
      <c r="BE53" s="1364"/>
      <c r="BF53" s="1364"/>
      <c r="BG53" s="1364"/>
      <c r="BH53" s="1364"/>
      <c r="BI53" s="1364"/>
      <c r="BJ53" s="1364"/>
      <c r="BK53" s="1364"/>
      <c r="BL53" s="1365"/>
      <c r="BM53" s="849"/>
      <c r="BN53" s="880"/>
    </row>
    <row r="54" spans="1:66" ht="20.100000000000001" customHeight="1" x14ac:dyDescent="0.15">
      <c r="A54" s="848"/>
      <c r="B54" s="1344"/>
      <c r="C54" s="1345"/>
      <c r="D54" s="909" t="s">
        <v>571</v>
      </c>
      <c r="E54" s="884"/>
      <c r="F54" s="884"/>
      <c r="G54" s="884"/>
      <c r="H54" s="884"/>
      <c r="I54" s="884"/>
      <c r="J54" s="884"/>
      <c r="K54" s="884"/>
      <c r="L54" s="884"/>
      <c r="M54" s="884"/>
      <c r="N54" s="884"/>
      <c r="O54" s="884"/>
      <c r="P54" s="884"/>
      <c r="Q54" s="884"/>
      <c r="R54" s="884"/>
      <c r="S54" s="884"/>
      <c r="T54" s="884"/>
      <c r="U54" s="884"/>
      <c r="V54" s="884"/>
      <c r="W54" s="884"/>
      <c r="X54" s="884"/>
      <c r="Y54" s="884"/>
      <c r="Z54" s="884"/>
      <c r="AA54" s="884"/>
      <c r="AB54" s="884"/>
      <c r="AC54" s="884"/>
      <c r="AD54" s="884"/>
      <c r="AE54" s="884"/>
      <c r="AF54" s="884"/>
      <c r="AG54" s="884"/>
      <c r="AH54" s="884"/>
      <c r="AI54" s="884"/>
      <c r="AJ54" s="884"/>
      <c r="AK54" s="884"/>
      <c r="AL54" s="884"/>
      <c r="AM54" s="884"/>
      <c r="AN54" s="884"/>
      <c r="AO54" s="884"/>
      <c r="AP54" s="885"/>
      <c r="AQ54" s="1360"/>
      <c r="AR54" s="1361"/>
      <c r="AS54" s="1361"/>
      <c r="AT54" s="1361"/>
      <c r="AU54" s="1361"/>
      <c r="AV54" s="1361"/>
      <c r="AW54" s="1361"/>
      <c r="AX54" s="1361"/>
      <c r="AY54" s="1361"/>
      <c r="AZ54" s="1361"/>
      <c r="BA54" s="1361"/>
      <c r="BB54" s="1361"/>
      <c r="BC54" s="1361"/>
      <c r="BD54" s="1361"/>
      <c r="BE54" s="1361"/>
      <c r="BF54" s="1361"/>
      <c r="BG54" s="1361"/>
      <c r="BH54" s="1361"/>
      <c r="BI54" s="1361"/>
      <c r="BJ54" s="1361"/>
      <c r="BK54" s="1361"/>
      <c r="BL54" s="1362"/>
      <c r="BM54" s="849"/>
      <c r="BN54" s="880"/>
    </row>
    <row r="55" spans="1:66" ht="20.100000000000001" customHeight="1" x14ac:dyDescent="0.15">
      <c r="A55" s="848"/>
      <c r="B55" s="1344"/>
      <c r="C55" s="1345"/>
      <c r="D55" s="883"/>
      <c r="E55" s="868"/>
      <c r="F55" s="868"/>
      <c r="G55" s="868"/>
      <c r="H55" s="868"/>
      <c r="I55" s="868"/>
      <c r="J55" s="868"/>
      <c r="K55" s="868"/>
      <c r="L55" s="868"/>
      <c r="M55" s="868"/>
      <c r="N55" s="868"/>
      <c r="O55" s="868"/>
      <c r="P55" s="868"/>
      <c r="Q55" s="868"/>
      <c r="R55" s="868"/>
      <c r="S55" s="868"/>
      <c r="T55" s="868"/>
      <c r="U55" s="868"/>
      <c r="V55" s="868"/>
      <c r="W55" s="868"/>
      <c r="X55" s="868"/>
      <c r="Y55" s="868"/>
      <c r="Z55" s="868"/>
      <c r="AA55" s="868"/>
      <c r="AB55" s="868"/>
      <c r="AC55" s="868"/>
      <c r="AD55" s="868"/>
      <c r="AE55" s="868"/>
      <c r="AF55" s="868"/>
      <c r="AG55" s="868"/>
      <c r="AH55" s="868"/>
      <c r="AI55" s="868"/>
      <c r="AJ55" s="868"/>
      <c r="AK55" s="868"/>
      <c r="AL55" s="868"/>
      <c r="AM55" s="868"/>
      <c r="AN55" s="868"/>
      <c r="AO55" s="868"/>
      <c r="AP55" s="913"/>
      <c r="AQ55" s="1405"/>
      <c r="AR55" s="1406"/>
      <c r="AS55" s="1406"/>
      <c r="AT55" s="1406"/>
      <c r="AU55" s="1406"/>
      <c r="AV55" s="1406"/>
      <c r="AW55" s="1406"/>
      <c r="AX55" s="1406"/>
      <c r="AY55" s="1406"/>
      <c r="AZ55" s="1406"/>
      <c r="BA55" s="1406"/>
      <c r="BB55" s="1406"/>
      <c r="BC55" s="1406"/>
      <c r="BD55" s="1406"/>
      <c r="BE55" s="1406"/>
      <c r="BF55" s="1406"/>
      <c r="BG55" s="1406"/>
      <c r="BH55" s="1406"/>
      <c r="BI55" s="1406"/>
      <c r="BJ55" s="1406"/>
      <c r="BK55" s="1406"/>
      <c r="BL55" s="1407"/>
      <c r="BM55" s="849"/>
      <c r="BN55" s="880"/>
    </row>
    <row r="56" spans="1:66" ht="20.100000000000001" customHeight="1" x14ac:dyDescent="0.15">
      <c r="A56" s="848"/>
      <c r="B56" s="1344"/>
      <c r="C56" s="1345"/>
      <c r="D56" s="909" t="s">
        <v>572</v>
      </c>
      <c r="E56" s="884"/>
      <c r="F56" s="884"/>
      <c r="G56" s="884"/>
      <c r="H56" s="884"/>
      <c r="I56" s="884"/>
      <c r="J56" s="884"/>
      <c r="K56" s="884"/>
      <c r="L56" s="884"/>
      <c r="M56" s="884"/>
      <c r="N56" s="884"/>
      <c r="O56" s="884"/>
      <c r="P56" s="884"/>
      <c r="Q56" s="884"/>
      <c r="R56" s="884"/>
      <c r="S56" s="884"/>
      <c r="T56" s="884"/>
      <c r="U56" s="884"/>
      <c r="V56" s="884"/>
      <c r="W56" s="884"/>
      <c r="X56" s="884"/>
      <c r="Y56" s="884"/>
      <c r="Z56" s="884"/>
      <c r="AA56" s="884"/>
      <c r="AB56" s="884"/>
      <c r="AC56" s="884"/>
      <c r="AD56" s="884"/>
      <c r="AE56" s="884"/>
      <c r="AF56" s="884"/>
      <c r="AG56" s="884"/>
      <c r="AH56" s="884"/>
      <c r="AI56" s="884"/>
      <c r="AJ56" s="884"/>
      <c r="AK56" s="884"/>
      <c r="AL56" s="884"/>
      <c r="AM56" s="884"/>
      <c r="AN56" s="884"/>
      <c r="AO56" s="884"/>
      <c r="AP56" s="885"/>
      <c r="AQ56" s="1408"/>
      <c r="AR56" s="1361"/>
      <c r="AS56" s="1361"/>
      <c r="AT56" s="1361"/>
      <c r="AU56" s="1361"/>
      <c r="AV56" s="1361"/>
      <c r="AW56" s="1361"/>
      <c r="AX56" s="1361"/>
      <c r="AY56" s="1361"/>
      <c r="AZ56" s="1361"/>
      <c r="BA56" s="1361"/>
      <c r="BB56" s="1361"/>
      <c r="BC56" s="1361"/>
      <c r="BD56" s="1361"/>
      <c r="BE56" s="1361"/>
      <c r="BF56" s="1361"/>
      <c r="BG56" s="1361"/>
      <c r="BH56" s="1361"/>
      <c r="BI56" s="1361"/>
      <c r="BJ56" s="1361"/>
      <c r="BK56" s="1361"/>
      <c r="BL56" s="1362"/>
      <c r="BM56" s="849"/>
      <c r="BN56" s="880"/>
    </row>
    <row r="57" spans="1:66" ht="20.100000000000001" customHeight="1" x14ac:dyDescent="0.15">
      <c r="A57" s="848"/>
      <c r="B57" s="1344"/>
      <c r="C57" s="1345"/>
      <c r="D57" s="883"/>
      <c r="E57" s="868"/>
      <c r="F57" s="868"/>
      <c r="G57" s="868"/>
      <c r="H57" s="868"/>
      <c r="I57" s="868"/>
      <c r="J57" s="868"/>
      <c r="K57" s="868"/>
      <c r="L57" s="868"/>
      <c r="M57" s="868"/>
      <c r="N57" s="868"/>
      <c r="O57" s="868"/>
      <c r="P57" s="868"/>
      <c r="Q57" s="868"/>
      <c r="R57" s="868"/>
      <c r="S57" s="868"/>
      <c r="T57" s="868"/>
      <c r="U57" s="868"/>
      <c r="V57" s="868"/>
      <c r="W57" s="868"/>
      <c r="X57" s="868"/>
      <c r="Y57" s="868"/>
      <c r="Z57" s="868"/>
      <c r="AA57" s="868"/>
      <c r="AB57" s="868"/>
      <c r="AC57" s="868"/>
      <c r="AD57" s="868"/>
      <c r="AE57" s="868"/>
      <c r="AF57" s="868"/>
      <c r="AG57" s="868"/>
      <c r="AH57" s="868"/>
      <c r="AI57" s="868"/>
      <c r="AJ57" s="868"/>
      <c r="AK57" s="868"/>
      <c r="AL57" s="868"/>
      <c r="AM57" s="868"/>
      <c r="AN57" s="868"/>
      <c r="AO57" s="868"/>
      <c r="AP57" s="913"/>
      <c r="AQ57" s="946" t="s">
        <v>573</v>
      </c>
      <c r="AR57" s="948"/>
      <c r="AS57" s="948"/>
      <c r="AT57" s="948"/>
      <c r="AU57" s="948"/>
      <c r="AV57" s="948"/>
      <c r="AW57" s="948"/>
      <c r="AX57" s="948"/>
      <c r="AY57" s="948"/>
      <c r="AZ57" s="1366"/>
      <c r="BA57" s="1366"/>
      <c r="BB57" s="1366"/>
      <c r="BC57" s="1366"/>
      <c r="BD57" s="1366"/>
      <c r="BE57" s="1366"/>
      <c r="BF57" s="1366"/>
      <c r="BG57" s="1366"/>
      <c r="BH57" s="1366"/>
      <c r="BI57" s="1366"/>
      <c r="BJ57" s="948" t="s">
        <v>574</v>
      </c>
      <c r="BK57" s="948"/>
      <c r="BL57" s="949"/>
      <c r="BM57" s="849"/>
      <c r="BN57" s="880"/>
    </row>
    <row r="58" spans="1:66" ht="20.100000000000001" customHeight="1" x14ac:dyDescent="0.15">
      <c r="A58" s="848"/>
      <c r="B58" s="1344"/>
      <c r="C58" s="1345"/>
      <c r="D58" s="881" t="s">
        <v>575</v>
      </c>
      <c r="E58" s="907"/>
      <c r="F58" s="907"/>
      <c r="G58" s="907"/>
      <c r="H58" s="907"/>
      <c r="I58" s="907"/>
      <c r="J58" s="907"/>
      <c r="K58" s="907"/>
      <c r="L58" s="907"/>
      <c r="M58" s="907"/>
      <c r="N58" s="907"/>
      <c r="O58" s="907"/>
      <c r="P58" s="907"/>
      <c r="Q58" s="907"/>
      <c r="R58" s="907"/>
      <c r="S58" s="907"/>
      <c r="T58" s="907"/>
      <c r="U58" s="907"/>
      <c r="V58" s="907"/>
      <c r="W58" s="907"/>
      <c r="X58" s="907"/>
      <c r="Y58" s="907"/>
      <c r="Z58" s="907"/>
      <c r="AA58" s="907"/>
      <c r="AB58" s="907"/>
      <c r="AC58" s="907"/>
      <c r="AD58" s="907"/>
      <c r="AE58" s="907"/>
      <c r="AF58" s="907"/>
      <c r="AG58" s="907"/>
      <c r="AH58" s="907"/>
      <c r="AI58" s="907"/>
      <c r="AJ58" s="907"/>
      <c r="AK58" s="907"/>
      <c r="AL58" s="907"/>
      <c r="AM58" s="907"/>
      <c r="AN58" s="907"/>
      <c r="AO58" s="907"/>
      <c r="AP58" s="907"/>
      <c r="AQ58" s="1409"/>
      <c r="AR58" s="1410"/>
      <c r="AS58" s="1410"/>
      <c r="AT58" s="1410"/>
      <c r="AU58" s="1410"/>
      <c r="AV58" s="1410"/>
      <c r="AW58" s="1410"/>
      <c r="AX58" s="1410"/>
      <c r="AY58" s="936" t="s">
        <v>576</v>
      </c>
      <c r="AZ58" s="936"/>
      <c r="BA58" s="936"/>
      <c r="BB58" s="936"/>
      <c r="BC58" s="1410"/>
      <c r="BD58" s="1410"/>
      <c r="BE58" s="1410"/>
      <c r="BF58" s="1410"/>
      <c r="BG58" s="1410"/>
      <c r="BH58" s="1410"/>
      <c r="BI58" s="1410"/>
      <c r="BJ58" s="936" t="s">
        <v>577</v>
      </c>
      <c r="BK58" s="936"/>
      <c r="BL58" s="937"/>
      <c r="BM58" s="849"/>
      <c r="BN58" s="880"/>
    </row>
    <row r="59" spans="1:66" ht="20.100000000000001" customHeight="1" x14ac:dyDescent="0.15">
      <c r="A59" s="848"/>
      <c r="B59" s="1344"/>
      <c r="C59" s="1345"/>
      <c r="D59" s="906" t="s">
        <v>578</v>
      </c>
      <c r="E59" s="907"/>
      <c r="F59" s="907"/>
      <c r="G59" s="907"/>
      <c r="H59" s="907"/>
      <c r="I59" s="907"/>
      <c r="J59" s="907"/>
      <c r="K59" s="907"/>
      <c r="L59" s="907"/>
      <c r="M59" s="907"/>
      <c r="N59" s="907"/>
      <c r="O59" s="907"/>
      <c r="P59" s="907"/>
      <c r="Q59" s="907"/>
      <c r="R59" s="907"/>
      <c r="S59" s="907"/>
      <c r="T59" s="907"/>
      <c r="U59" s="907"/>
      <c r="V59" s="907"/>
      <c r="W59" s="907"/>
      <c r="X59" s="907"/>
      <c r="Y59" s="907"/>
      <c r="Z59" s="907"/>
      <c r="AA59" s="907"/>
      <c r="AB59" s="907"/>
      <c r="AC59" s="907"/>
      <c r="AD59" s="907"/>
      <c r="AE59" s="907"/>
      <c r="AF59" s="907"/>
      <c r="AG59" s="907"/>
      <c r="AH59" s="907"/>
      <c r="AI59" s="907"/>
      <c r="AJ59" s="907"/>
      <c r="AK59" s="907"/>
      <c r="AL59" s="907"/>
      <c r="AM59" s="907"/>
      <c r="AN59" s="907"/>
      <c r="AO59" s="907"/>
      <c r="AP59" s="907"/>
      <c r="AQ59" s="1309" t="str">
        <f>IF(入力シート!E186="","",IF(入力シート!E186="選択してください","",入力シート!E186))</f>
        <v/>
      </c>
      <c r="AR59" s="1248"/>
      <c r="AS59" s="1248"/>
      <c r="AT59" s="1248"/>
      <c r="AU59" s="1248"/>
      <c r="AV59" s="1248"/>
      <c r="AW59" s="1248"/>
      <c r="AX59" s="1248"/>
      <c r="AY59" s="1248"/>
      <c r="AZ59" s="1248"/>
      <c r="BA59" s="1248"/>
      <c r="BB59" s="1248"/>
      <c r="BC59" s="1248"/>
      <c r="BD59" s="1248"/>
      <c r="BE59" s="1248"/>
      <c r="BF59" s="1248"/>
      <c r="BG59" s="1248"/>
      <c r="BH59" s="1248"/>
      <c r="BI59" s="1248"/>
      <c r="BJ59" s="1248"/>
      <c r="BK59" s="1248"/>
      <c r="BL59" s="1274"/>
      <c r="BM59" s="849"/>
      <c r="BN59" s="880"/>
    </row>
    <row r="60" spans="1:66" ht="20.100000000000001" customHeight="1" x14ac:dyDescent="0.15">
      <c r="A60" s="848"/>
      <c r="B60" s="1344"/>
      <c r="C60" s="1345"/>
      <c r="D60" s="909" t="s">
        <v>579</v>
      </c>
      <c r="E60" s="884"/>
      <c r="F60" s="884"/>
      <c r="G60" s="884"/>
      <c r="H60" s="884"/>
      <c r="I60" s="884"/>
      <c r="J60" s="884"/>
      <c r="K60" s="884"/>
      <c r="L60" s="884"/>
      <c r="M60" s="884"/>
      <c r="N60" s="884"/>
      <c r="O60" s="884"/>
      <c r="P60" s="884"/>
      <c r="Q60" s="884"/>
      <c r="R60" s="885"/>
      <c r="S60" s="909" t="s">
        <v>580</v>
      </c>
      <c r="T60" s="884"/>
      <c r="U60" s="884"/>
      <c r="V60" s="884"/>
      <c r="W60" s="884"/>
      <c r="X60" s="884"/>
      <c r="Y60" s="884"/>
      <c r="Z60" s="884"/>
      <c r="AA60" s="884"/>
      <c r="AB60" s="884"/>
      <c r="AC60" s="884"/>
      <c r="AD60" s="884"/>
      <c r="AE60" s="884"/>
      <c r="AF60" s="884"/>
      <c r="AG60" s="884"/>
      <c r="AH60" s="884"/>
      <c r="AI60" s="884"/>
      <c r="AJ60" s="884"/>
      <c r="AK60" s="884"/>
      <c r="AL60" s="884"/>
      <c r="AM60" s="884"/>
      <c r="AN60" s="884"/>
      <c r="AO60" s="884"/>
      <c r="AP60" s="884"/>
      <c r="AQ60" s="1395" t="s">
        <v>581</v>
      </c>
      <c r="AR60" s="1189"/>
      <c r="AS60" s="1189"/>
      <c r="AT60" s="1189"/>
      <c r="AU60" s="1189"/>
      <c r="AV60" s="1189"/>
      <c r="AW60" s="1189"/>
      <c r="AX60" s="1189"/>
      <c r="AY60" s="1189"/>
      <c r="AZ60" s="1189"/>
      <c r="BA60" s="1189"/>
      <c r="BB60" s="1189"/>
      <c r="BC60" s="1189"/>
      <c r="BD60" s="1189"/>
      <c r="BE60" s="1189"/>
      <c r="BF60" s="1189"/>
      <c r="BG60" s="1189"/>
      <c r="BH60" s="1189"/>
      <c r="BI60" s="1189"/>
      <c r="BJ60" s="1189"/>
      <c r="BK60" s="1189"/>
      <c r="BL60" s="1190"/>
      <c r="BM60" s="849"/>
      <c r="BN60" s="880"/>
    </row>
    <row r="61" spans="1:66" ht="20.100000000000001" customHeight="1" x14ac:dyDescent="0.15">
      <c r="A61" s="848"/>
      <c r="B61" s="1344"/>
      <c r="C61" s="1345"/>
      <c r="D61" s="886"/>
      <c r="E61" s="850"/>
      <c r="F61" s="850"/>
      <c r="G61" s="850"/>
      <c r="H61" s="850"/>
      <c r="I61" s="850"/>
      <c r="J61" s="850"/>
      <c r="K61" s="850"/>
      <c r="L61" s="850"/>
      <c r="M61" s="850"/>
      <c r="N61" s="850"/>
      <c r="O61" s="850"/>
      <c r="P61" s="850"/>
      <c r="Q61" s="850"/>
      <c r="R61" s="888"/>
      <c r="S61" s="886"/>
      <c r="T61" s="850"/>
      <c r="U61" s="850"/>
      <c r="V61" s="850"/>
      <c r="W61" s="850"/>
      <c r="X61" s="850"/>
      <c r="Y61" s="850"/>
      <c r="Z61" s="850"/>
      <c r="AA61" s="850"/>
      <c r="AB61" s="850"/>
      <c r="AC61" s="850"/>
      <c r="AD61" s="850"/>
      <c r="AE61" s="850"/>
      <c r="AF61" s="850"/>
      <c r="AG61" s="850"/>
      <c r="AH61" s="850"/>
      <c r="AI61" s="850"/>
      <c r="AJ61" s="850"/>
      <c r="AK61" s="850"/>
      <c r="AL61" s="850"/>
      <c r="AM61" s="850"/>
      <c r="AN61" s="850"/>
      <c r="AO61" s="850"/>
      <c r="AP61" s="850"/>
      <c r="AQ61" s="1396"/>
      <c r="AR61" s="1397"/>
      <c r="AS61" s="1397"/>
      <c r="AT61" s="1397"/>
      <c r="AU61" s="1397"/>
      <c r="AV61" s="1397"/>
      <c r="AW61" s="1397"/>
      <c r="AX61" s="1397"/>
      <c r="AY61" s="1397"/>
      <c r="AZ61" s="1397"/>
      <c r="BA61" s="1397"/>
      <c r="BB61" s="1397"/>
      <c r="BC61" s="1397"/>
      <c r="BD61" s="1397"/>
      <c r="BE61" s="1397"/>
      <c r="BF61" s="1397"/>
      <c r="BG61" s="1397"/>
      <c r="BH61" s="1397"/>
      <c r="BI61" s="1397"/>
      <c r="BJ61" s="1397"/>
      <c r="BK61" s="1397"/>
      <c r="BL61" s="1398"/>
      <c r="BM61" s="849"/>
      <c r="BN61" s="880"/>
    </row>
    <row r="62" spans="1:66" ht="20.100000000000001" customHeight="1" x14ac:dyDescent="0.15">
      <c r="A62" s="848"/>
      <c r="B62" s="1344"/>
      <c r="C62" s="1345"/>
      <c r="D62" s="886"/>
      <c r="E62" s="850"/>
      <c r="F62" s="850"/>
      <c r="G62" s="850"/>
      <c r="H62" s="850"/>
      <c r="I62" s="850"/>
      <c r="J62" s="850"/>
      <c r="K62" s="850"/>
      <c r="L62" s="850"/>
      <c r="M62" s="850"/>
      <c r="N62" s="850"/>
      <c r="O62" s="850"/>
      <c r="P62" s="850"/>
      <c r="Q62" s="850"/>
      <c r="R62" s="888"/>
      <c r="S62" s="886"/>
      <c r="T62" s="850"/>
      <c r="U62" s="850"/>
      <c r="V62" s="850"/>
      <c r="W62" s="850"/>
      <c r="X62" s="850"/>
      <c r="Y62" s="850"/>
      <c r="Z62" s="850"/>
      <c r="AA62" s="850"/>
      <c r="AB62" s="850"/>
      <c r="AC62" s="850"/>
      <c r="AD62" s="850"/>
      <c r="AE62" s="850"/>
      <c r="AF62" s="850"/>
      <c r="AG62" s="850"/>
      <c r="AH62" s="850"/>
      <c r="AI62" s="850"/>
      <c r="AJ62" s="850"/>
      <c r="AK62" s="850"/>
      <c r="AL62" s="850"/>
      <c r="AM62" s="850"/>
      <c r="AN62" s="850"/>
      <c r="AO62" s="850"/>
      <c r="AP62" s="850"/>
      <c r="AQ62" s="1399"/>
      <c r="AR62" s="1400"/>
      <c r="AS62" s="1400"/>
      <c r="AT62" s="1400"/>
      <c r="AU62" s="1400"/>
      <c r="AV62" s="1400"/>
      <c r="AW62" s="1400"/>
      <c r="AX62" s="1400"/>
      <c r="AY62" s="1400"/>
      <c r="AZ62" s="1400"/>
      <c r="BA62" s="1400"/>
      <c r="BB62" s="1400"/>
      <c r="BC62" s="1400"/>
      <c r="BD62" s="1400"/>
      <c r="BE62" s="1400"/>
      <c r="BF62" s="1400"/>
      <c r="BG62" s="1400"/>
      <c r="BH62" s="1400"/>
      <c r="BI62" s="1400"/>
      <c r="BJ62" s="1400"/>
      <c r="BK62" s="1400"/>
      <c r="BL62" s="1401"/>
      <c r="BM62" s="849"/>
      <c r="BN62" s="880"/>
    </row>
    <row r="63" spans="1:66" ht="20.100000000000001" customHeight="1" x14ac:dyDescent="0.15">
      <c r="A63" s="848"/>
      <c r="B63" s="1344"/>
      <c r="C63" s="1345"/>
      <c r="D63" s="886"/>
      <c r="E63" s="850"/>
      <c r="F63" s="850"/>
      <c r="G63" s="850"/>
      <c r="H63" s="850"/>
      <c r="I63" s="850"/>
      <c r="J63" s="850"/>
      <c r="K63" s="850"/>
      <c r="L63" s="850"/>
      <c r="M63" s="850"/>
      <c r="N63" s="850"/>
      <c r="O63" s="850"/>
      <c r="P63" s="850"/>
      <c r="Q63" s="850"/>
      <c r="R63" s="888"/>
      <c r="S63" s="884" t="s">
        <v>582</v>
      </c>
      <c r="T63" s="884"/>
      <c r="U63" s="884"/>
      <c r="V63" s="884"/>
      <c r="W63" s="884"/>
      <c r="X63" s="884"/>
      <c r="Y63" s="884"/>
      <c r="Z63" s="884"/>
      <c r="AA63" s="884"/>
      <c r="AB63" s="884"/>
      <c r="AC63" s="884"/>
      <c r="AD63" s="884"/>
      <c r="AE63" s="884"/>
      <c r="AF63" s="884"/>
      <c r="AG63" s="884"/>
      <c r="AH63" s="884"/>
      <c r="AI63" s="884"/>
      <c r="AJ63" s="885"/>
      <c r="AK63" s="950" t="s">
        <v>583</v>
      </c>
      <c r="AL63" s="951"/>
      <c r="AM63" s="951"/>
      <c r="AN63" s="951"/>
      <c r="AO63" s="951"/>
      <c r="AP63" s="952"/>
      <c r="AQ63" s="1409"/>
      <c r="AR63" s="1410"/>
      <c r="AS63" s="1410"/>
      <c r="AT63" s="1410"/>
      <c r="AU63" s="1410"/>
      <c r="AV63" s="1410"/>
      <c r="AW63" s="1410"/>
      <c r="AX63" s="1410"/>
      <c r="AY63" s="1410"/>
      <c r="AZ63" s="1410"/>
      <c r="BA63" s="1410"/>
      <c r="BB63" s="1410"/>
      <c r="BC63" s="1410"/>
      <c r="BD63" s="1410"/>
      <c r="BE63" s="1410"/>
      <c r="BF63" s="1410"/>
      <c r="BG63" s="1410"/>
      <c r="BH63" s="1410"/>
      <c r="BI63" s="1410"/>
      <c r="BJ63" s="1411" t="s">
        <v>584</v>
      </c>
      <c r="BK63" s="1411"/>
      <c r="BL63" s="1412"/>
      <c r="BM63" s="849"/>
      <c r="BN63" s="880"/>
    </row>
    <row r="64" spans="1:66" ht="20.100000000000001" customHeight="1" x14ac:dyDescent="0.15">
      <c r="A64" s="848"/>
      <c r="B64" s="1344"/>
      <c r="C64" s="1345"/>
      <c r="D64" s="883"/>
      <c r="E64" s="868"/>
      <c r="F64" s="868"/>
      <c r="G64" s="868"/>
      <c r="H64" s="868"/>
      <c r="I64" s="868"/>
      <c r="J64" s="868"/>
      <c r="K64" s="868"/>
      <c r="L64" s="868"/>
      <c r="M64" s="868"/>
      <c r="N64" s="868"/>
      <c r="O64" s="868"/>
      <c r="P64" s="868"/>
      <c r="Q64" s="868"/>
      <c r="R64" s="913"/>
      <c r="S64" s="868"/>
      <c r="T64" s="868"/>
      <c r="U64" s="868"/>
      <c r="V64" s="868"/>
      <c r="W64" s="868"/>
      <c r="X64" s="868"/>
      <c r="Y64" s="868"/>
      <c r="Z64" s="868"/>
      <c r="AA64" s="868"/>
      <c r="AB64" s="868"/>
      <c r="AC64" s="868"/>
      <c r="AD64" s="868"/>
      <c r="AE64" s="868"/>
      <c r="AF64" s="868"/>
      <c r="AG64" s="868"/>
      <c r="AH64" s="868"/>
      <c r="AI64" s="868"/>
      <c r="AJ64" s="913"/>
      <c r="AK64" s="953" t="s">
        <v>585</v>
      </c>
      <c r="AL64" s="954"/>
      <c r="AM64" s="954"/>
      <c r="AN64" s="954"/>
      <c r="AO64" s="954"/>
      <c r="AP64" s="955"/>
      <c r="AQ64" s="938"/>
      <c r="AR64" s="938" t="s">
        <v>586</v>
      </c>
      <c r="AS64" s="938"/>
      <c r="AT64" s="1413"/>
      <c r="AU64" s="1413"/>
      <c r="AV64" s="1413"/>
      <c r="AW64" s="1413"/>
      <c r="AX64" s="938" t="s">
        <v>587</v>
      </c>
      <c r="AY64" s="1413"/>
      <c r="AZ64" s="1413"/>
      <c r="BA64" s="1413"/>
      <c r="BB64" s="1413"/>
      <c r="BC64" s="1413"/>
      <c r="BD64" s="1413"/>
      <c r="BE64" s="1413"/>
      <c r="BF64" s="1413"/>
      <c r="BG64" s="1413"/>
      <c r="BH64" s="1413"/>
      <c r="BI64" s="1413"/>
      <c r="BJ64" s="1403" t="s">
        <v>584</v>
      </c>
      <c r="BK64" s="1403"/>
      <c r="BL64" s="1404"/>
      <c r="BM64" s="849"/>
      <c r="BN64" s="880"/>
    </row>
    <row r="65" spans="1:124" ht="20.100000000000001" customHeight="1" x14ac:dyDescent="0.15">
      <c r="A65" s="848"/>
      <c r="B65" s="1388"/>
      <c r="C65" s="1389"/>
      <c r="D65" s="906" t="s">
        <v>588</v>
      </c>
      <c r="E65" s="907"/>
      <c r="F65" s="907"/>
      <c r="G65" s="907"/>
      <c r="H65" s="907"/>
      <c r="I65" s="907"/>
      <c r="J65" s="907"/>
      <c r="K65" s="907"/>
      <c r="L65" s="907"/>
      <c r="M65" s="907"/>
      <c r="N65" s="907"/>
      <c r="O65" s="907"/>
      <c r="P65" s="907"/>
      <c r="Q65" s="907"/>
      <c r="R65" s="907"/>
      <c r="S65" s="907"/>
      <c r="T65" s="907"/>
      <c r="U65" s="907"/>
      <c r="V65" s="907"/>
      <c r="W65" s="907"/>
      <c r="X65" s="907"/>
      <c r="Y65" s="907"/>
      <c r="Z65" s="907"/>
      <c r="AA65" s="907"/>
      <c r="AB65" s="907"/>
      <c r="AC65" s="907"/>
      <c r="AD65" s="907"/>
      <c r="AE65" s="907"/>
      <c r="AF65" s="907"/>
      <c r="AG65" s="907"/>
      <c r="AH65" s="907"/>
      <c r="AI65" s="907"/>
      <c r="AJ65" s="907"/>
      <c r="AK65" s="907"/>
      <c r="AL65" s="907"/>
      <c r="AM65" s="907"/>
      <c r="AN65" s="907"/>
      <c r="AO65" s="907"/>
      <c r="AP65" s="907"/>
      <c r="AQ65" s="1392"/>
      <c r="AR65" s="1393"/>
      <c r="AS65" s="1393"/>
      <c r="AT65" s="1393"/>
      <c r="AU65" s="1393"/>
      <c r="AV65" s="1393"/>
      <c r="AW65" s="1393"/>
      <c r="AX65" s="1393"/>
      <c r="AY65" s="1393"/>
      <c r="AZ65" s="1393"/>
      <c r="BA65" s="1393"/>
      <c r="BB65" s="1393"/>
      <c r="BC65" s="1393"/>
      <c r="BD65" s="1393"/>
      <c r="BE65" s="1393"/>
      <c r="BF65" s="1393"/>
      <c r="BG65" s="1393"/>
      <c r="BH65" s="1393"/>
      <c r="BI65" s="1393"/>
      <c r="BJ65" s="1393"/>
      <c r="BK65" s="1393"/>
      <c r="BL65" s="1394"/>
      <c r="BM65" s="849"/>
      <c r="BN65" s="880"/>
    </row>
    <row r="66" spans="1:124" ht="20.100000000000001" customHeight="1" x14ac:dyDescent="0.15">
      <c r="A66" s="848"/>
      <c r="B66" s="956"/>
      <c r="C66" s="956"/>
      <c r="D66" s="850"/>
      <c r="E66" s="850"/>
      <c r="F66" s="850"/>
      <c r="G66" s="850"/>
      <c r="H66" s="850"/>
      <c r="I66" s="850"/>
      <c r="J66" s="850"/>
      <c r="K66" s="850"/>
      <c r="L66" s="850"/>
      <c r="M66" s="850"/>
      <c r="N66" s="850"/>
      <c r="O66" s="850"/>
      <c r="P66" s="850"/>
      <c r="Q66" s="850"/>
      <c r="R66" s="850"/>
      <c r="S66" s="850"/>
      <c r="T66" s="850"/>
      <c r="U66" s="850"/>
      <c r="V66" s="850"/>
      <c r="W66" s="850"/>
      <c r="X66" s="850"/>
      <c r="Y66" s="850"/>
      <c r="Z66" s="850"/>
      <c r="AA66" s="850"/>
      <c r="AB66" s="850"/>
      <c r="AC66" s="850"/>
      <c r="AD66" s="850"/>
      <c r="AE66" s="850"/>
      <c r="AF66" s="850"/>
      <c r="AG66" s="850"/>
      <c r="AH66" s="850"/>
      <c r="AI66" s="850"/>
      <c r="AJ66" s="850"/>
      <c r="AK66" s="850"/>
      <c r="AL66" s="850"/>
      <c r="AM66" s="850"/>
      <c r="AN66" s="850"/>
      <c r="AO66" s="850"/>
      <c r="AP66" s="850"/>
      <c r="AQ66" s="957"/>
      <c r="AR66" s="846"/>
      <c r="AS66" s="846"/>
      <c r="AT66" s="846"/>
      <c r="AU66" s="846"/>
      <c r="AV66" s="846"/>
      <c r="AW66" s="846"/>
      <c r="AX66" s="846"/>
      <c r="AY66" s="846"/>
      <c r="AZ66" s="846"/>
      <c r="BA66" s="846"/>
      <c r="BB66" s="846"/>
      <c r="BC66" s="846"/>
      <c r="BD66" s="846"/>
      <c r="BE66" s="846"/>
      <c r="BF66" s="846"/>
      <c r="BG66" s="846"/>
      <c r="BH66" s="846"/>
      <c r="BI66" s="846"/>
      <c r="BJ66" s="846"/>
      <c r="BK66" s="846"/>
      <c r="BL66" s="846"/>
      <c r="BM66" s="849"/>
      <c r="BN66" s="880"/>
    </row>
    <row r="67" spans="1:124" ht="20.100000000000001" customHeight="1" x14ac:dyDescent="0.15">
      <c r="A67" s="848"/>
      <c r="B67" s="850" t="s">
        <v>589</v>
      </c>
      <c r="C67" s="850"/>
      <c r="D67" s="850"/>
      <c r="E67" s="880"/>
      <c r="F67" s="880"/>
      <c r="G67" s="880"/>
      <c r="H67" s="880"/>
      <c r="I67" s="880"/>
      <c r="J67" s="880"/>
      <c r="K67" s="880"/>
      <c r="L67" s="880"/>
      <c r="M67" s="880"/>
      <c r="N67" s="880"/>
      <c r="O67" s="880"/>
      <c r="P67" s="880"/>
      <c r="Q67" s="880"/>
      <c r="R67" s="880"/>
      <c r="S67" s="880"/>
      <c r="T67" s="880"/>
      <c r="U67" s="880"/>
      <c r="V67" s="880"/>
      <c r="W67" s="880"/>
      <c r="X67" s="880"/>
      <c r="Y67" s="880"/>
      <c r="Z67" s="880"/>
      <c r="AA67" s="880"/>
      <c r="AB67" s="880"/>
      <c r="AC67" s="880"/>
      <c r="AD67" s="880"/>
      <c r="AE67" s="880"/>
      <c r="AF67" s="880"/>
      <c r="AG67" s="880"/>
      <c r="AH67" s="880"/>
      <c r="AI67" s="880"/>
      <c r="AJ67" s="880"/>
      <c r="AK67" s="880"/>
      <c r="AL67" s="880"/>
      <c r="AM67" s="880"/>
      <c r="AN67" s="880"/>
      <c r="AO67" s="880"/>
      <c r="AP67" s="880"/>
      <c r="AQ67" s="880"/>
      <c r="AR67" s="880"/>
      <c r="AS67" s="880"/>
      <c r="AT67" s="880"/>
      <c r="AU67" s="880"/>
      <c r="AV67" s="880"/>
      <c r="AW67" s="880"/>
      <c r="AX67" s="880"/>
      <c r="AY67" s="880"/>
      <c r="AZ67" s="880"/>
      <c r="BA67" s="880"/>
      <c r="BB67" s="880"/>
      <c r="BC67" s="880"/>
      <c r="BD67" s="880"/>
      <c r="BE67" s="880"/>
      <c r="BF67" s="880"/>
      <c r="BG67" s="880"/>
      <c r="BH67" s="880"/>
      <c r="BI67" s="880"/>
      <c r="BJ67" s="880"/>
      <c r="BK67" s="850"/>
      <c r="BL67" s="850"/>
      <c r="BM67" s="849"/>
      <c r="BN67" s="880"/>
    </row>
    <row r="68" spans="1:124" ht="20.100000000000001" customHeight="1" x14ac:dyDescent="0.15">
      <c r="A68" s="848"/>
      <c r="B68" s="856"/>
      <c r="C68" s="856" t="s">
        <v>590</v>
      </c>
      <c r="D68" s="850"/>
      <c r="E68" s="850"/>
      <c r="F68" s="850"/>
      <c r="G68" s="850"/>
      <c r="H68" s="850"/>
      <c r="I68" s="850"/>
      <c r="J68" s="850"/>
      <c r="K68" s="850"/>
      <c r="L68" s="850"/>
      <c r="M68" s="850"/>
      <c r="N68" s="850"/>
      <c r="O68" s="850"/>
      <c r="P68" s="850"/>
      <c r="Q68" s="850"/>
      <c r="R68" s="850"/>
      <c r="S68" s="850"/>
      <c r="T68" s="850"/>
      <c r="U68" s="850"/>
      <c r="V68" s="850"/>
      <c r="W68" s="850"/>
      <c r="X68" s="850"/>
      <c r="Y68" s="850"/>
      <c r="Z68" s="850"/>
      <c r="AA68" s="850"/>
      <c r="AB68" s="850"/>
      <c r="AC68" s="850"/>
      <c r="AD68" s="850"/>
      <c r="AE68" s="850"/>
      <c r="AF68" s="850"/>
      <c r="AG68" s="850"/>
      <c r="AH68" s="850"/>
      <c r="AI68" s="850"/>
      <c r="AJ68" s="850"/>
      <c r="AK68" s="850"/>
      <c r="AL68" s="850"/>
      <c r="AM68" s="850"/>
      <c r="AN68" s="850"/>
      <c r="AO68" s="850"/>
      <c r="AP68" s="850"/>
      <c r="AQ68" s="850"/>
      <c r="AR68" s="850"/>
      <c r="AS68" s="850"/>
      <c r="AT68" s="850"/>
      <c r="AU68" s="850"/>
      <c r="AV68" s="850"/>
      <c r="AW68" s="850"/>
      <c r="AX68" s="850"/>
      <c r="AY68" s="850"/>
      <c r="AZ68" s="850"/>
      <c r="BA68" s="850"/>
      <c r="BB68" s="850"/>
      <c r="BC68" s="850"/>
      <c r="BD68" s="850"/>
      <c r="BE68" s="850"/>
      <c r="BF68" s="850"/>
      <c r="BG68" s="850"/>
      <c r="BH68" s="850"/>
      <c r="BI68" s="850"/>
      <c r="BJ68" s="850"/>
      <c r="BK68" s="850"/>
      <c r="BL68" s="850"/>
      <c r="BM68" s="849"/>
      <c r="BN68" s="880"/>
    </row>
    <row r="69" spans="1:124" ht="20.100000000000001" customHeight="1" x14ac:dyDescent="0.15">
      <c r="A69" s="848"/>
      <c r="B69" s="856"/>
      <c r="C69" s="856" t="s">
        <v>591</v>
      </c>
      <c r="D69" s="856"/>
      <c r="E69" s="856"/>
      <c r="F69" s="850"/>
      <c r="G69" s="850"/>
      <c r="H69" s="850"/>
      <c r="I69" s="850"/>
      <c r="J69" s="850"/>
      <c r="K69" s="850"/>
      <c r="L69" s="850"/>
      <c r="M69" s="850"/>
      <c r="N69" s="850"/>
      <c r="O69" s="850"/>
      <c r="P69" s="850"/>
      <c r="Q69" s="850"/>
      <c r="R69" s="850"/>
      <c r="S69" s="850"/>
      <c r="T69" s="850"/>
      <c r="U69" s="850"/>
      <c r="V69" s="850"/>
      <c r="W69" s="850"/>
      <c r="X69" s="850"/>
      <c r="Y69" s="850"/>
      <c r="Z69" s="850"/>
      <c r="AA69" s="850"/>
      <c r="AB69" s="850"/>
      <c r="AC69" s="850"/>
      <c r="AD69" s="850"/>
      <c r="AE69" s="850"/>
      <c r="AF69" s="850"/>
      <c r="AG69" s="850"/>
      <c r="AH69" s="850"/>
      <c r="AI69" s="850"/>
      <c r="AJ69" s="850"/>
      <c r="AK69" s="850"/>
      <c r="AL69" s="850"/>
      <c r="AM69" s="850"/>
      <c r="AN69" s="850"/>
      <c r="AO69" s="850"/>
      <c r="AP69" s="850"/>
      <c r="AQ69" s="850"/>
      <c r="AR69" s="850"/>
      <c r="AS69" s="850"/>
      <c r="AT69" s="850"/>
      <c r="AU69" s="850"/>
      <c r="AV69" s="850"/>
      <c r="AW69" s="850"/>
      <c r="AX69" s="850"/>
      <c r="AY69" s="850"/>
      <c r="AZ69" s="850"/>
      <c r="BA69" s="850"/>
      <c r="BB69" s="850"/>
      <c r="BC69" s="850"/>
      <c r="BD69" s="850"/>
      <c r="BE69" s="850"/>
      <c r="BF69" s="850"/>
      <c r="BG69" s="850"/>
      <c r="BH69" s="850"/>
      <c r="BI69" s="850"/>
      <c r="BJ69" s="850"/>
      <c r="BK69" s="850"/>
      <c r="BL69" s="850"/>
      <c r="BM69" s="849"/>
      <c r="BN69" s="880"/>
    </row>
    <row r="70" spans="1:124" ht="20.100000000000001" customHeight="1" x14ac:dyDescent="0.15">
      <c r="A70" s="848"/>
      <c r="B70" s="856"/>
      <c r="C70" s="856" t="s">
        <v>592</v>
      </c>
      <c r="D70" s="856"/>
      <c r="E70" s="856"/>
      <c r="F70" s="850"/>
      <c r="G70" s="850"/>
      <c r="H70" s="850"/>
      <c r="I70" s="850"/>
      <c r="J70" s="850"/>
      <c r="K70" s="850"/>
      <c r="L70" s="850"/>
      <c r="M70" s="850"/>
      <c r="N70" s="850"/>
      <c r="O70" s="850"/>
      <c r="P70" s="850"/>
      <c r="Q70" s="850"/>
      <c r="R70" s="850"/>
      <c r="S70" s="850"/>
      <c r="T70" s="850"/>
      <c r="U70" s="850"/>
      <c r="V70" s="850"/>
      <c r="W70" s="850"/>
      <c r="X70" s="850"/>
      <c r="Y70" s="850"/>
      <c r="Z70" s="850"/>
      <c r="AA70" s="850"/>
      <c r="AB70" s="850"/>
      <c r="AC70" s="850"/>
      <c r="AD70" s="850"/>
      <c r="AE70" s="850"/>
      <c r="AF70" s="850"/>
      <c r="AG70" s="850"/>
      <c r="AH70" s="850"/>
      <c r="AI70" s="850"/>
      <c r="AJ70" s="850"/>
      <c r="AK70" s="850"/>
      <c r="AL70" s="850"/>
      <c r="AM70" s="850"/>
      <c r="AN70" s="850"/>
      <c r="AO70" s="850"/>
      <c r="AP70" s="850"/>
      <c r="AQ70" s="850"/>
      <c r="AR70" s="850"/>
      <c r="AS70" s="850"/>
      <c r="AT70" s="850"/>
      <c r="AU70" s="850"/>
      <c r="AV70" s="850"/>
      <c r="AW70" s="850"/>
      <c r="AX70" s="850"/>
      <c r="AY70" s="850"/>
      <c r="AZ70" s="850"/>
      <c r="BA70" s="850"/>
      <c r="BB70" s="850"/>
      <c r="BC70" s="850"/>
      <c r="BD70" s="850"/>
      <c r="BE70" s="850"/>
      <c r="BF70" s="850"/>
      <c r="BG70" s="850"/>
      <c r="BH70" s="850"/>
      <c r="BI70" s="850"/>
      <c r="BJ70" s="850"/>
      <c r="BK70" s="850"/>
      <c r="BL70" s="850"/>
      <c r="BM70" s="849"/>
      <c r="BN70" s="880"/>
    </row>
    <row r="71" spans="1:124" ht="20.100000000000001" customHeight="1" x14ac:dyDescent="0.15">
      <c r="A71" s="848"/>
      <c r="B71" s="850"/>
      <c r="C71" s="850"/>
      <c r="D71" s="856"/>
      <c r="E71" s="856"/>
      <c r="F71" s="850"/>
      <c r="G71" s="850"/>
      <c r="H71" s="850"/>
      <c r="I71" s="850"/>
      <c r="J71" s="850"/>
      <c r="K71" s="850"/>
      <c r="L71" s="850"/>
      <c r="M71" s="850"/>
      <c r="N71" s="850"/>
      <c r="O71" s="850"/>
      <c r="P71" s="850"/>
      <c r="Q71" s="850"/>
      <c r="R71" s="850"/>
      <c r="S71" s="850"/>
      <c r="T71" s="850"/>
      <c r="U71" s="850"/>
      <c r="V71" s="850"/>
      <c r="W71" s="850"/>
      <c r="X71" s="850"/>
      <c r="Y71" s="850"/>
      <c r="Z71" s="850"/>
      <c r="AA71" s="850"/>
      <c r="AB71" s="850"/>
      <c r="AC71" s="850"/>
      <c r="AD71" s="850"/>
      <c r="AE71" s="850"/>
      <c r="AF71" s="850"/>
      <c r="AG71" s="850"/>
      <c r="AH71" s="850"/>
      <c r="AI71" s="850"/>
      <c r="AJ71" s="850"/>
      <c r="AK71" s="850"/>
      <c r="AL71" s="850"/>
      <c r="AM71" s="850"/>
      <c r="AN71" s="850"/>
      <c r="AO71" s="850"/>
      <c r="AP71" s="850"/>
      <c r="AQ71" s="850"/>
      <c r="AR71" s="850"/>
      <c r="AS71" s="850"/>
      <c r="AT71" s="850"/>
      <c r="AU71" s="850"/>
      <c r="AV71" s="850"/>
      <c r="AW71" s="850"/>
      <c r="AX71" s="850"/>
      <c r="AY71" s="850"/>
      <c r="AZ71" s="850"/>
      <c r="BA71" s="850"/>
      <c r="BB71" s="850"/>
      <c r="BC71" s="850"/>
      <c r="BD71" s="850"/>
      <c r="BE71" s="850"/>
      <c r="BF71" s="850"/>
      <c r="BG71" s="850"/>
      <c r="BH71" s="850"/>
      <c r="BI71" s="850"/>
      <c r="BJ71" s="850"/>
      <c r="BK71" s="850"/>
      <c r="BL71" s="850"/>
      <c r="BM71" s="849"/>
      <c r="BN71" s="880"/>
    </row>
    <row r="72" spans="1:124" ht="20.100000000000001" customHeight="1" x14ac:dyDescent="0.15">
      <c r="A72" s="848"/>
      <c r="B72" s="850"/>
      <c r="C72" s="850"/>
      <c r="D72" s="856"/>
      <c r="E72" s="856"/>
      <c r="F72" s="850"/>
      <c r="G72" s="850"/>
      <c r="H72" s="850"/>
      <c r="I72" s="850"/>
      <c r="J72" s="850"/>
      <c r="K72" s="850"/>
      <c r="L72" s="850"/>
      <c r="M72" s="850"/>
      <c r="N72" s="850"/>
      <c r="O72" s="850"/>
      <c r="P72" s="850"/>
      <c r="Q72" s="850"/>
      <c r="R72" s="850"/>
      <c r="S72" s="850"/>
      <c r="T72" s="850"/>
      <c r="U72" s="850"/>
      <c r="V72" s="850"/>
      <c r="W72" s="850"/>
      <c r="X72" s="850"/>
      <c r="Y72" s="850"/>
      <c r="Z72" s="850"/>
      <c r="AA72" s="850"/>
      <c r="AB72" s="850"/>
      <c r="AC72" s="850"/>
      <c r="AD72" s="850"/>
      <c r="AE72" s="850"/>
      <c r="AF72" s="850"/>
      <c r="AG72" s="850"/>
      <c r="AH72" s="850"/>
      <c r="AI72" s="850"/>
      <c r="AJ72" s="850"/>
      <c r="AK72" s="850"/>
      <c r="AL72" s="850"/>
      <c r="AM72" s="850"/>
      <c r="AN72" s="850"/>
      <c r="AO72" s="850"/>
      <c r="AP72" s="850"/>
      <c r="AQ72" s="850"/>
      <c r="AR72" s="850"/>
      <c r="AS72" s="850"/>
      <c r="AT72" s="850"/>
      <c r="AU72" s="850"/>
      <c r="AV72" s="850"/>
      <c r="AW72" s="850"/>
      <c r="AX72" s="850"/>
      <c r="AY72" s="850"/>
      <c r="AZ72" s="850"/>
      <c r="BA72" s="850"/>
      <c r="BB72" s="850"/>
      <c r="BC72" s="850"/>
      <c r="BD72" s="850"/>
      <c r="BE72" s="850"/>
      <c r="BF72" s="850"/>
      <c r="BG72" s="850"/>
      <c r="BH72" s="850"/>
      <c r="BI72" s="850"/>
      <c r="BJ72" s="850"/>
      <c r="BK72" s="850"/>
      <c r="BL72" s="850"/>
      <c r="BM72" s="849"/>
      <c r="BN72" s="880"/>
    </row>
    <row r="73" spans="1:124" ht="20.100000000000001" customHeight="1" x14ac:dyDescent="0.15">
      <c r="A73" s="848"/>
      <c r="B73" s="850"/>
      <c r="C73" s="850"/>
      <c r="D73" s="850"/>
      <c r="E73" s="850"/>
      <c r="F73" s="850"/>
      <c r="G73" s="850"/>
      <c r="H73" s="850"/>
      <c r="I73" s="850"/>
      <c r="J73" s="850"/>
      <c r="K73" s="850"/>
      <c r="L73" s="850"/>
      <c r="M73" s="850"/>
      <c r="N73" s="850"/>
      <c r="O73" s="850"/>
      <c r="P73" s="850"/>
      <c r="Q73" s="850"/>
      <c r="R73" s="850"/>
      <c r="S73" s="850"/>
      <c r="T73" s="850"/>
      <c r="U73" s="850"/>
      <c r="V73" s="850"/>
      <c r="W73" s="850"/>
      <c r="X73" s="850"/>
      <c r="Y73" s="850"/>
      <c r="Z73" s="850"/>
      <c r="AA73" s="850"/>
      <c r="AB73" s="850"/>
      <c r="AC73" s="850"/>
      <c r="AD73" s="850"/>
      <c r="AE73" s="850"/>
      <c r="AF73" s="850"/>
      <c r="AG73" s="850"/>
      <c r="AH73" s="850"/>
      <c r="AI73" s="850"/>
      <c r="AJ73" s="850"/>
      <c r="AK73" s="850"/>
      <c r="AL73" s="850"/>
      <c r="AM73" s="850"/>
      <c r="AN73" s="850"/>
      <c r="AO73" s="850"/>
      <c r="AP73" s="850"/>
      <c r="AQ73" s="850"/>
      <c r="AR73" s="850"/>
      <c r="AS73" s="850"/>
      <c r="AT73" s="850"/>
      <c r="AU73" s="850"/>
      <c r="AV73" s="850"/>
      <c r="AW73" s="850"/>
      <c r="AX73" s="850"/>
      <c r="AY73" s="850"/>
      <c r="AZ73" s="850"/>
      <c r="BA73" s="850"/>
      <c r="BB73" s="850"/>
      <c r="BC73" s="850"/>
      <c r="BD73" s="850"/>
      <c r="BE73" s="850"/>
      <c r="BF73" s="850"/>
      <c r="BG73" s="850"/>
      <c r="BH73" s="850"/>
      <c r="BI73" s="850"/>
      <c r="BJ73" s="850"/>
      <c r="BK73" s="850"/>
      <c r="BL73" s="850"/>
      <c r="BM73" s="849"/>
      <c r="BN73" s="880"/>
    </row>
    <row r="74" spans="1:124" ht="20.100000000000001" customHeight="1" x14ac:dyDescent="0.15">
      <c r="A74" s="848"/>
      <c r="B74" s="850"/>
      <c r="C74" s="85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c r="AI74" s="850"/>
      <c r="AJ74" s="850"/>
      <c r="AK74" s="850"/>
      <c r="AL74" s="850"/>
      <c r="AM74" s="850"/>
      <c r="AN74" s="850"/>
      <c r="AO74" s="850"/>
      <c r="AP74" s="850"/>
      <c r="AQ74" s="850"/>
      <c r="AR74" s="850"/>
      <c r="AS74" s="850"/>
      <c r="AT74" s="850"/>
      <c r="AU74" s="850"/>
      <c r="AV74" s="850"/>
      <c r="AW74" s="850"/>
      <c r="AX74" s="850"/>
      <c r="AY74" s="850"/>
      <c r="AZ74" s="850"/>
      <c r="BA74" s="850"/>
      <c r="BB74" s="850"/>
      <c r="BC74" s="850"/>
      <c r="BD74" s="850"/>
      <c r="BE74" s="850"/>
      <c r="BF74" s="850"/>
      <c r="BG74" s="850"/>
      <c r="BH74" s="850"/>
      <c r="BI74" s="850"/>
      <c r="BJ74" s="850"/>
      <c r="BK74" s="850"/>
      <c r="BL74" s="850"/>
      <c r="BM74" s="849"/>
      <c r="BN74" s="880"/>
    </row>
    <row r="75" spans="1:124" ht="20.100000000000001" customHeight="1" x14ac:dyDescent="0.15">
      <c r="A75" s="848"/>
      <c r="B75" s="850"/>
      <c r="C75" s="85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c r="AI75" s="850"/>
      <c r="AJ75" s="850"/>
      <c r="AK75" s="850"/>
      <c r="AL75" s="850"/>
      <c r="AM75" s="850"/>
      <c r="AN75" s="850"/>
      <c r="AO75" s="850"/>
      <c r="AP75" s="850"/>
      <c r="AQ75" s="850"/>
      <c r="AR75" s="850"/>
      <c r="AS75" s="850"/>
      <c r="AT75" s="850"/>
      <c r="AU75" s="850"/>
      <c r="AV75" s="850"/>
      <c r="AW75" s="850"/>
      <c r="AX75" s="850"/>
      <c r="AY75" s="850"/>
      <c r="AZ75" s="850"/>
      <c r="BA75" s="850"/>
      <c r="BB75" s="850"/>
      <c r="BC75" s="850"/>
      <c r="BD75" s="850"/>
      <c r="BE75" s="850"/>
      <c r="BF75" s="850"/>
      <c r="BG75" s="850"/>
      <c r="BH75" s="850"/>
      <c r="BI75" s="850"/>
      <c r="BJ75" s="850"/>
      <c r="BK75" s="850"/>
      <c r="BL75" s="850"/>
      <c r="BM75" s="849"/>
      <c r="BN75" s="880"/>
    </row>
    <row r="76" spans="1:124" ht="20.100000000000001" customHeight="1" x14ac:dyDescent="0.15">
      <c r="A76" s="848"/>
      <c r="B76" s="850"/>
      <c r="C76" s="85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c r="AI76" s="850"/>
      <c r="AJ76" s="850"/>
      <c r="AK76" s="850"/>
      <c r="AL76" s="850"/>
      <c r="AM76" s="850"/>
      <c r="AN76" s="850"/>
      <c r="AO76" s="850"/>
      <c r="AP76" s="850"/>
      <c r="AQ76" s="850"/>
      <c r="AR76" s="850"/>
      <c r="AS76" s="850"/>
      <c r="AT76" s="850"/>
      <c r="AU76" s="850"/>
      <c r="AV76" s="850"/>
      <c r="AW76" s="850"/>
      <c r="AX76" s="850"/>
      <c r="AY76" s="850"/>
      <c r="AZ76" s="850"/>
      <c r="BA76" s="850"/>
      <c r="BB76" s="850"/>
      <c r="BC76" s="850"/>
      <c r="BD76" s="850"/>
      <c r="BE76" s="850"/>
      <c r="BF76" s="850"/>
      <c r="BG76" s="850"/>
      <c r="BH76" s="850"/>
      <c r="BI76" s="850"/>
      <c r="BJ76" s="850"/>
      <c r="BK76" s="850"/>
      <c r="BL76" s="850"/>
      <c r="BM76" s="849"/>
      <c r="BN76" s="880"/>
    </row>
    <row r="77" spans="1:124" ht="14.25" thickBot="1" x14ac:dyDescent="0.2">
      <c r="A77" s="958"/>
      <c r="B77" s="959"/>
      <c r="C77" s="959"/>
      <c r="D77" s="959"/>
      <c r="E77" s="959"/>
      <c r="F77" s="959"/>
      <c r="G77" s="959"/>
      <c r="H77" s="959"/>
      <c r="I77" s="959"/>
      <c r="J77" s="959"/>
      <c r="K77" s="959"/>
      <c r="L77" s="959"/>
      <c r="M77" s="959"/>
      <c r="N77" s="959"/>
      <c r="O77" s="959"/>
      <c r="P77" s="959"/>
      <c r="Q77" s="959"/>
      <c r="R77" s="959"/>
      <c r="S77" s="959"/>
      <c r="T77" s="959"/>
      <c r="U77" s="959"/>
      <c r="V77" s="959"/>
      <c r="W77" s="959"/>
      <c r="X77" s="959"/>
      <c r="Y77" s="959"/>
      <c r="Z77" s="959"/>
      <c r="AA77" s="959"/>
      <c r="AB77" s="959"/>
      <c r="AC77" s="959"/>
      <c r="AD77" s="959"/>
      <c r="AE77" s="959"/>
      <c r="AF77" s="959"/>
      <c r="AG77" s="959"/>
      <c r="AH77" s="959"/>
      <c r="AI77" s="959"/>
      <c r="AJ77" s="959"/>
      <c r="AK77" s="959"/>
      <c r="AL77" s="959"/>
      <c r="AM77" s="959"/>
      <c r="AN77" s="959"/>
      <c r="AO77" s="959"/>
      <c r="AP77" s="959"/>
      <c r="AQ77" s="959"/>
      <c r="AR77" s="959"/>
      <c r="AS77" s="959"/>
      <c r="AT77" s="959"/>
      <c r="AU77" s="959"/>
      <c r="AV77" s="959"/>
      <c r="AW77" s="959"/>
      <c r="AX77" s="959"/>
      <c r="AY77" s="959"/>
      <c r="AZ77" s="959"/>
      <c r="BA77" s="959"/>
      <c r="BB77" s="959"/>
      <c r="BC77" s="959"/>
      <c r="BD77" s="959"/>
      <c r="BE77" s="959"/>
      <c r="BF77" s="959"/>
      <c r="BG77" s="959"/>
      <c r="BH77" s="959"/>
      <c r="BI77" s="959"/>
      <c r="BJ77" s="959"/>
      <c r="BK77" s="959"/>
      <c r="BL77" s="959"/>
      <c r="BM77" s="960"/>
      <c r="BN77" s="850"/>
    </row>
    <row r="78" spans="1:124" x14ac:dyDescent="0.15">
      <c r="BH78" s="850"/>
      <c r="BI78" s="850"/>
      <c r="BJ78" s="850"/>
      <c r="BK78" s="850"/>
      <c r="BL78" s="850"/>
      <c r="BM78" s="850"/>
      <c r="BN78" s="850"/>
      <c r="BO78" s="850"/>
      <c r="BP78" s="850"/>
      <c r="BQ78" s="850"/>
      <c r="BR78" s="850"/>
      <c r="BS78" s="850"/>
      <c r="BT78" s="850"/>
      <c r="BU78" s="850"/>
      <c r="BV78" s="850"/>
      <c r="BW78" s="850"/>
      <c r="BX78" s="850"/>
      <c r="BY78" s="850"/>
      <c r="BZ78" s="850"/>
      <c r="CA78" s="850"/>
      <c r="CB78" s="850"/>
      <c r="CC78" s="850"/>
      <c r="CD78" s="850"/>
      <c r="CE78" s="850"/>
      <c r="CF78" s="850"/>
      <c r="CG78" s="850"/>
      <c r="CH78" s="850"/>
      <c r="CI78" s="850"/>
      <c r="CJ78" s="850"/>
      <c r="CK78" s="850"/>
      <c r="CL78" s="850"/>
      <c r="CM78" s="850"/>
      <c r="CN78" s="850"/>
      <c r="CO78" s="850"/>
      <c r="CP78" s="850"/>
      <c r="CQ78" s="850"/>
      <c r="CR78" s="850"/>
      <c r="CS78" s="850"/>
      <c r="CT78" s="850"/>
      <c r="CU78" s="850"/>
      <c r="CV78" s="850"/>
      <c r="CW78" s="850"/>
      <c r="CX78" s="850"/>
      <c r="CY78" s="850"/>
      <c r="CZ78" s="850"/>
      <c r="DA78" s="850"/>
      <c r="DB78" s="850"/>
      <c r="DC78" s="850"/>
      <c r="DD78" s="850"/>
      <c r="DE78" s="850"/>
      <c r="DF78" s="850"/>
      <c r="DG78" s="850"/>
      <c r="DH78" s="850"/>
      <c r="DI78" s="850"/>
      <c r="DJ78" s="850"/>
      <c r="DK78" s="850"/>
      <c r="DL78" s="850"/>
      <c r="DM78" s="850"/>
      <c r="DN78" s="850"/>
      <c r="DO78" s="850"/>
      <c r="DP78" s="850"/>
      <c r="DQ78" s="850"/>
      <c r="DR78" s="850"/>
      <c r="DS78" s="850"/>
      <c r="DT78" s="850"/>
    </row>
    <row r="79" spans="1:124" ht="13.5" customHeight="1" x14ac:dyDescent="0.15">
      <c r="BK79" s="850"/>
      <c r="BL79" s="850"/>
      <c r="BM79" s="850"/>
      <c r="BN79" s="850"/>
      <c r="BO79" s="850"/>
      <c r="BP79" s="850"/>
      <c r="BQ79" s="850"/>
      <c r="BR79" s="850"/>
      <c r="BS79" s="850"/>
      <c r="BT79" s="850"/>
      <c r="BU79" s="850"/>
      <c r="BV79" s="850"/>
      <c r="BW79" s="850"/>
      <c r="BX79" s="850"/>
      <c r="BY79" s="850"/>
      <c r="BZ79" s="850"/>
      <c r="CA79" s="850"/>
      <c r="CB79" s="850"/>
      <c r="CC79" s="850"/>
      <c r="CD79" s="850"/>
      <c r="CE79" s="850"/>
      <c r="CF79" s="850"/>
      <c r="CG79" s="850"/>
      <c r="CH79" s="850"/>
      <c r="CI79" s="850"/>
      <c r="CJ79" s="850"/>
      <c r="CK79" s="850"/>
      <c r="CL79" s="850"/>
      <c r="CM79" s="850"/>
      <c r="CN79" s="850"/>
      <c r="CO79" s="850"/>
      <c r="CP79" s="850"/>
      <c r="CQ79" s="850"/>
      <c r="CR79" s="850"/>
      <c r="CS79" s="850"/>
      <c r="CT79" s="850"/>
      <c r="CU79" s="850"/>
      <c r="CV79" s="850"/>
      <c r="CW79" s="850"/>
      <c r="CX79" s="850"/>
      <c r="CY79" s="850"/>
      <c r="CZ79" s="850"/>
      <c r="DA79" s="850"/>
      <c r="DB79" s="850"/>
      <c r="DC79" s="850"/>
      <c r="DD79" s="850"/>
      <c r="DE79" s="850"/>
      <c r="DF79" s="850"/>
      <c r="DG79" s="850"/>
      <c r="DH79" s="850"/>
      <c r="DI79" s="850"/>
      <c r="DJ79" s="850"/>
      <c r="DK79" s="850"/>
      <c r="DL79" s="850"/>
      <c r="DM79" s="850"/>
      <c r="DN79" s="850"/>
      <c r="DO79" s="850"/>
      <c r="DP79" s="850"/>
      <c r="DQ79" s="850"/>
      <c r="DR79" s="850"/>
      <c r="DS79" s="850"/>
    </row>
    <row r="80" spans="1:124" x14ac:dyDescent="0.15">
      <c r="BK80" s="850"/>
      <c r="BL80" s="850"/>
      <c r="BM80" s="850"/>
      <c r="BN80" s="850"/>
      <c r="BO80" s="850"/>
      <c r="BP80" s="850"/>
      <c r="BQ80" s="850"/>
      <c r="BR80" s="850"/>
      <c r="BS80" s="850"/>
      <c r="BT80" s="850"/>
      <c r="BU80" s="850"/>
      <c r="BV80" s="850"/>
      <c r="BW80" s="850"/>
      <c r="BX80" s="850"/>
      <c r="BY80" s="850"/>
      <c r="BZ80" s="850"/>
      <c r="CA80" s="850"/>
      <c r="CB80" s="850"/>
      <c r="CC80" s="850"/>
      <c r="CD80" s="850"/>
      <c r="CE80" s="850"/>
      <c r="CF80" s="850"/>
      <c r="CG80" s="850"/>
      <c r="CH80" s="850"/>
      <c r="CI80" s="850"/>
      <c r="CJ80" s="850"/>
      <c r="CK80" s="850"/>
      <c r="CL80" s="850"/>
      <c r="CM80" s="850"/>
      <c r="CN80" s="850"/>
      <c r="CO80" s="850"/>
      <c r="CP80" s="850"/>
      <c r="CQ80" s="850"/>
      <c r="CR80" s="850"/>
      <c r="CS80" s="850"/>
      <c r="CT80" s="850"/>
      <c r="CU80" s="850"/>
      <c r="CV80" s="850"/>
      <c r="CW80" s="850"/>
      <c r="CX80" s="850"/>
      <c r="CY80" s="850"/>
      <c r="CZ80" s="850"/>
      <c r="DA80" s="850"/>
      <c r="DB80" s="850"/>
      <c r="DC80" s="850"/>
      <c r="DD80" s="850"/>
      <c r="DE80" s="850"/>
      <c r="DF80" s="850"/>
      <c r="DG80" s="850"/>
      <c r="DH80" s="850"/>
      <c r="DI80" s="850"/>
      <c r="DJ80" s="850"/>
      <c r="DK80" s="850"/>
      <c r="DL80" s="850"/>
      <c r="DM80" s="850"/>
      <c r="DN80" s="850"/>
      <c r="DO80" s="850"/>
      <c r="DP80" s="850"/>
      <c r="DQ80" s="850"/>
      <c r="DR80" s="850"/>
      <c r="DS80" s="850"/>
    </row>
    <row r="81" spans="63:123" x14ac:dyDescent="0.15">
      <c r="BK81" s="850"/>
      <c r="BL81" s="850"/>
      <c r="BM81" s="850"/>
      <c r="BN81" s="850"/>
      <c r="BO81" s="850"/>
      <c r="BP81" s="850"/>
      <c r="BQ81" s="850"/>
      <c r="BR81" s="850"/>
      <c r="BS81" s="850"/>
      <c r="BT81" s="850"/>
      <c r="BU81" s="850"/>
      <c r="BV81" s="850"/>
      <c r="BW81" s="850"/>
      <c r="BX81" s="850"/>
      <c r="BY81" s="850"/>
      <c r="BZ81" s="850"/>
      <c r="CA81" s="850"/>
      <c r="CB81" s="850"/>
      <c r="CC81" s="850"/>
      <c r="CD81" s="850"/>
      <c r="CE81" s="850"/>
      <c r="CF81" s="850"/>
      <c r="CG81" s="850"/>
      <c r="CH81" s="850"/>
      <c r="CI81" s="850"/>
      <c r="CJ81" s="850"/>
      <c r="CK81" s="850"/>
      <c r="CL81" s="850"/>
      <c r="CM81" s="850"/>
      <c r="CN81" s="850"/>
      <c r="CO81" s="850"/>
      <c r="CP81" s="850"/>
      <c r="CQ81" s="850"/>
      <c r="CR81" s="850"/>
      <c r="CS81" s="850"/>
      <c r="CT81" s="850"/>
      <c r="CU81" s="850"/>
      <c r="CV81" s="850"/>
      <c r="CW81" s="850"/>
      <c r="CX81" s="850"/>
      <c r="CY81" s="850"/>
      <c r="CZ81" s="850"/>
      <c r="DA81" s="850"/>
      <c r="DB81" s="850"/>
      <c r="DC81" s="850"/>
      <c r="DD81" s="850"/>
      <c r="DE81" s="850"/>
      <c r="DF81" s="850"/>
      <c r="DG81" s="850"/>
      <c r="DH81" s="850"/>
      <c r="DI81" s="850"/>
      <c r="DJ81" s="850"/>
      <c r="DK81" s="850"/>
      <c r="DL81" s="850"/>
      <c r="DM81" s="850"/>
      <c r="DN81" s="850"/>
      <c r="DO81" s="850"/>
      <c r="DP81" s="850"/>
      <c r="DQ81" s="850"/>
      <c r="DR81" s="850"/>
      <c r="DS81" s="850"/>
    </row>
    <row r="82" spans="63:123" x14ac:dyDescent="0.15">
      <c r="BK82" s="962"/>
      <c r="BL82" s="962"/>
      <c r="BM82" s="962"/>
      <c r="BN82" s="962"/>
      <c r="BO82" s="962"/>
      <c r="BP82" s="962"/>
      <c r="BQ82" s="962"/>
      <c r="BR82" s="962"/>
      <c r="BS82" s="962"/>
      <c r="BT82" s="962"/>
      <c r="BU82" s="962"/>
      <c r="BV82" s="962"/>
      <c r="BW82" s="962"/>
      <c r="BX82" s="962"/>
      <c r="BY82" s="962"/>
      <c r="BZ82" s="962"/>
      <c r="CA82" s="962"/>
      <c r="CB82" s="962"/>
      <c r="CC82" s="962"/>
      <c r="CD82" s="962"/>
      <c r="CE82" s="962"/>
      <c r="CF82" s="962"/>
      <c r="CG82" s="962"/>
      <c r="CH82" s="962"/>
      <c r="CI82" s="962"/>
      <c r="CJ82" s="962"/>
      <c r="CK82" s="962"/>
      <c r="CL82" s="962"/>
      <c r="CM82" s="962"/>
      <c r="CN82" s="962"/>
      <c r="CO82" s="962"/>
      <c r="CP82" s="962"/>
      <c r="CQ82" s="962"/>
      <c r="CR82" s="962"/>
      <c r="CS82" s="962"/>
      <c r="CT82" s="962"/>
      <c r="CU82" s="962"/>
      <c r="CV82" s="962"/>
      <c r="CW82" s="962"/>
      <c r="CX82" s="962"/>
      <c r="CY82" s="962"/>
      <c r="CZ82" s="962"/>
      <c r="DA82" s="962"/>
      <c r="DB82" s="962"/>
      <c r="DC82" s="962"/>
      <c r="DD82" s="962"/>
      <c r="DE82" s="962"/>
      <c r="DF82" s="962"/>
      <c r="DG82" s="962"/>
      <c r="DH82" s="962"/>
      <c r="DI82" s="962"/>
      <c r="DJ82" s="962"/>
      <c r="DK82" s="962"/>
      <c r="DL82" s="962"/>
      <c r="DM82" s="962"/>
      <c r="DN82" s="962"/>
      <c r="DO82" s="962"/>
      <c r="DP82" s="962"/>
      <c r="DQ82" s="962"/>
      <c r="DR82" s="962"/>
      <c r="DS82" s="962"/>
    </row>
    <row r="83" spans="63:123" x14ac:dyDescent="0.15">
      <c r="BK83" s="962"/>
      <c r="BL83" s="962"/>
      <c r="BM83" s="962"/>
      <c r="BN83" s="962"/>
      <c r="BO83" s="962"/>
      <c r="BP83" s="962"/>
      <c r="BQ83" s="962"/>
      <c r="BR83" s="962"/>
      <c r="BS83" s="962"/>
      <c r="BT83" s="962"/>
      <c r="BU83" s="962"/>
      <c r="BV83" s="962"/>
      <c r="BW83" s="962"/>
      <c r="BX83" s="962"/>
      <c r="BY83" s="962"/>
      <c r="BZ83" s="962"/>
      <c r="CA83" s="962"/>
      <c r="CB83" s="962"/>
      <c r="CC83" s="962"/>
      <c r="CD83" s="962"/>
      <c r="CE83" s="962"/>
      <c r="CF83" s="962"/>
      <c r="CG83" s="962"/>
      <c r="CH83" s="962"/>
      <c r="CI83" s="962"/>
      <c r="CJ83" s="962"/>
      <c r="CK83" s="962"/>
      <c r="CL83" s="962"/>
      <c r="CM83" s="962"/>
      <c r="CN83" s="962"/>
      <c r="CO83" s="962"/>
      <c r="CP83" s="962"/>
      <c r="CQ83" s="962"/>
      <c r="CR83" s="962"/>
      <c r="CS83" s="962"/>
      <c r="CT83" s="962"/>
      <c r="CU83" s="962"/>
      <c r="CV83" s="962"/>
      <c r="CW83" s="962"/>
      <c r="CX83" s="962"/>
      <c r="CY83" s="962"/>
      <c r="CZ83" s="962"/>
      <c r="DA83" s="962"/>
      <c r="DB83" s="962"/>
      <c r="DC83" s="962"/>
      <c r="DD83" s="962"/>
      <c r="DE83" s="962"/>
      <c r="DF83" s="962"/>
      <c r="DG83" s="962"/>
      <c r="DH83" s="962"/>
      <c r="DI83" s="962"/>
      <c r="DJ83" s="962"/>
      <c r="DK83" s="962"/>
      <c r="DL83" s="962"/>
      <c r="DM83" s="962"/>
      <c r="DN83" s="962"/>
      <c r="DO83" s="962"/>
      <c r="DP83" s="962"/>
      <c r="DQ83" s="962"/>
      <c r="DR83" s="962"/>
      <c r="DS83" s="962"/>
    </row>
  </sheetData>
  <sheetProtection password="E12F" sheet="1" objects="1" scenarios="1"/>
  <mergeCells count="119">
    <mergeCell ref="BD43:BI43"/>
    <mergeCell ref="AS43:AX43"/>
    <mergeCell ref="D34:I34"/>
    <mergeCell ref="J33:M33"/>
    <mergeCell ref="D35:K35"/>
    <mergeCell ref="D36:K36"/>
    <mergeCell ref="L35:BL35"/>
    <mergeCell ref="L36:BL36"/>
    <mergeCell ref="A5:BM5"/>
    <mergeCell ref="AQ7:AS7"/>
    <mergeCell ref="AZ7:BL7"/>
    <mergeCell ref="D33:I33"/>
    <mergeCell ref="A19:BM19"/>
    <mergeCell ref="B20:C30"/>
    <mergeCell ref="AQ20:BI20"/>
    <mergeCell ref="AQ21:BI21"/>
    <mergeCell ref="AQ22:BI22"/>
    <mergeCell ref="D23:BL23"/>
    <mergeCell ref="D24:E24"/>
    <mergeCell ref="F24:X24"/>
    <mergeCell ref="Y24:AR24"/>
    <mergeCell ref="AS24:BL24"/>
    <mergeCell ref="D26:E26"/>
    <mergeCell ref="F26:V26"/>
    <mergeCell ref="BI1:BM1"/>
    <mergeCell ref="BC2:BM2"/>
    <mergeCell ref="AZ4:BB4"/>
    <mergeCell ref="BC4:BD4"/>
    <mergeCell ref="BE4:BL4"/>
    <mergeCell ref="A1:F1"/>
    <mergeCell ref="AQ16:BI16"/>
    <mergeCell ref="AQ17:BI17"/>
    <mergeCell ref="AQ14:AX14"/>
    <mergeCell ref="AQ15:BI15"/>
    <mergeCell ref="AQ13:BI13"/>
    <mergeCell ref="A12:BM12"/>
    <mergeCell ref="AQ10:BI10"/>
    <mergeCell ref="A8:BM8"/>
    <mergeCell ref="AQ9:BL9"/>
    <mergeCell ref="BB14:BI14"/>
    <mergeCell ref="AG1:AH1"/>
    <mergeCell ref="W25:X25"/>
    <mergeCell ref="Y25:AP25"/>
    <mergeCell ref="AQ25:AR25"/>
    <mergeCell ref="AS25:BJ25"/>
    <mergeCell ref="BK25:BL25"/>
    <mergeCell ref="D27:E27"/>
    <mergeCell ref="F27:V27"/>
    <mergeCell ref="W27:X27"/>
    <mergeCell ref="Y27:AP27"/>
    <mergeCell ref="AQ27:AR27"/>
    <mergeCell ref="AS27:BJ27"/>
    <mergeCell ref="BK27:BL27"/>
    <mergeCell ref="W26:X26"/>
    <mergeCell ref="Y26:AP26"/>
    <mergeCell ref="AQ26:AR26"/>
    <mergeCell ref="AS26:BJ26"/>
    <mergeCell ref="BK26:BL26"/>
    <mergeCell ref="D25:E25"/>
    <mergeCell ref="F25:V25"/>
    <mergeCell ref="BK28:BL28"/>
    <mergeCell ref="D29:E29"/>
    <mergeCell ref="F29:V29"/>
    <mergeCell ref="W29:X29"/>
    <mergeCell ref="Y29:AP29"/>
    <mergeCell ref="AQ29:AR29"/>
    <mergeCell ref="AS29:BJ29"/>
    <mergeCell ref="BK29:BL29"/>
    <mergeCell ref="D28:E28"/>
    <mergeCell ref="F28:V28"/>
    <mergeCell ref="W28:X28"/>
    <mergeCell ref="Y28:AP28"/>
    <mergeCell ref="AQ28:AR28"/>
    <mergeCell ref="AS28:BJ28"/>
    <mergeCell ref="B39:C65"/>
    <mergeCell ref="AQ41:BI41"/>
    <mergeCell ref="AQ30:AR30"/>
    <mergeCell ref="AS30:BL30"/>
    <mergeCell ref="D31:BL31"/>
    <mergeCell ref="D32:I32"/>
    <mergeCell ref="J32:M32"/>
    <mergeCell ref="N32:P32"/>
    <mergeCell ref="Q32:Y32"/>
    <mergeCell ref="D30:X30"/>
    <mergeCell ref="Y30:AP30"/>
    <mergeCell ref="AQ42:BI42"/>
    <mergeCell ref="AQ39:BL39"/>
    <mergeCell ref="AQ40:BI40"/>
    <mergeCell ref="N33:P33"/>
    <mergeCell ref="Q33:Y33"/>
    <mergeCell ref="AQ48:AX48"/>
    <mergeCell ref="BC48:BI48"/>
    <mergeCell ref="AQ49:BI49"/>
    <mergeCell ref="AQ46:BI46"/>
    <mergeCell ref="AQ47:BI47"/>
    <mergeCell ref="AQ44:AX44"/>
    <mergeCell ref="AQ65:BL65"/>
    <mergeCell ref="AQ56:BL56"/>
    <mergeCell ref="AQ54:BL54"/>
    <mergeCell ref="AQ55:BL55"/>
    <mergeCell ref="AY51:BI51"/>
    <mergeCell ref="AQ53:BL53"/>
    <mergeCell ref="AY52:BB52"/>
    <mergeCell ref="BF52:BG52"/>
    <mergeCell ref="AY64:BI64"/>
    <mergeCell ref="AZ57:BI57"/>
    <mergeCell ref="BB44:BI44"/>
    <mergeCell ref="AQ45:AX45"/>
    <mergeCell ref="BB45:BI45"/>
    <mergeCell ref="AQ50:BL50"/>
    <mergeCell ref="AQ63:BI63"/>
    <mergeCell ref="BJ63:BL63"/>
    <mergeCell ref="AT64:AW64"/>
    <mergeCell ref="BJ64:BL64"/>
    <mergeCell ref="AQ58:AX58"/>
    <mergeCell ref="BC58:BI58"/>
    <mergeCell ref="AQ59:BL59"/>
    <mergeCell ref="AQ60:BL60"/>
    <mergeCell ref="AQ61:BL62"/>
  </mergeCells>
  <phoneticPr fontId="2"/>
  <conditionalFormatting sqref="AQ51:BL52">
    <cfRule type="expression" dxfId="85" priority="8">
      <formula>$AQ$50="無"</formula>
    </cfRule>
  </conditionalFormatting>
  <conditionalFormatting sqref="AQ13:BI13 AQ14:AX14 BB14:BI14 AQ15:BI17">
    <cfRule type="containsBlanks" dxfId="84" priority="6">
      <formula>LEN(TRIM(AQ13))=0</formula>
    </cfRule>
  </conditionalFormatting>
  <dataValidations count="3">
    <dataValidation type="list" allowBlank="1" showInputMessage="1" showErrorMessage="1" sqref="AQ56:BL56" xr:uid="{00000000-0002-0000-0900-000000000000}">
      <formula1>"有,無"</formula1>
    </dataValidation>
    <dataValidation type="list" allowBlank="1" showInputMessage="1" showErrorMessage="1" sqref="AQ54:BL54" xr:uid="{00000000-0002-0000-0900-000001000000}">
      <formula1>"電圧制御方式,電流制御方式"</formula1>
    </dataValidation>
    <dataValidation type="list" allowBlank="1" showInputMessage="1" sqref="AQ55:BL55" xr:uid="{00000000-0002-0000-0900-000002000000}">
      <formula1>"％抑制,その他(       )"</formula1>
    </dataValidation>
  </dataValidations>
  <hyperlinks>
    <hyperlink ref="BI1:BM1" location="'おわりに '!Print_Area" display="おわりにへ＞" xr:uid="{00000000-0004-0000-0900-000000000000}"/>
    <hyperlink ref="A1" location="はじめに!A1" display="＜はじめにへ" xr:uid="{00000000-0004-0000-0900-000001000000}"/>
    <hyperlink ref="A1:D1" location="入力シート!Print_Area" display="＜入力シートへ" xr:uid="{00000000-0004-0000-0900-000002000000}"/>
  </hyperlinks>
  <pageMargins left="0.64" right="0.3" top="0.42" bottom="0.38" header="0.32" footer="0.28999999999999998"/>
  <pageSetup paperSize="9" scale="57"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4" id="{0034834B-E44D-4E4C-91D6-AE3A577AC68D}">
            <xm:f>入力シート!$E$81&lt;3</xm:f>
            <x14:dxf>
              <fill>
                <patternFill>
                  <bgColor theme="0" tint="-0.24994659260841701"/>
                </patternFill>
              </fill>
            </x14:dxf>
          </x14:cfRule>
          <xm:sqref>A1:BM77</xm:sqref>
        </x14:conditionalFormatting>
        <x14:conditionalFormatting xmlns:xm="http://schemas.microsoft.com/office/excel/2006/main">
          <x14:cfRule type="expression" priority="3" id="{33DB7D2D-1B40-4A04-8480-F0882667F4F0}">
            <xm:f>AND('はじめに  '!$AV$48:$BK$48&lt;&gt;"はい",'はじめに  '!$AV$61:$BK$61&lt;&gt;"はい")</xm:f>
            <x14:dxf>
              <fill>
                <patternFill>
                  <bgColor theme="0" tint="-0.24994659260841701"/>
                </patternFill>
              </fill>
            </x14:dxf>
          </x14:cfRule>
          <xm:sqref>A2:BM76</xm:sqref>
        </x14:conditionalFormatting>
        <x14:conditionalFormatting xmlns:xm="http://schemas.microsoft.com/office/excel/2006/main">
          <x14:cfRule type="expression" priority="5" id="{569CD8FA-B310-420F-993B-35D0A76F72F4}">
            <xm:f>AND('はじめに  '!$AV$61="はい",AQ13="")</xm:f>
            <x14:dxf>
              <fill>
                <patternFill>
                  <bgColor rgb="FFFFFF00"/>
                </patternFill>
              </fill>
            </x14:dxf>
          </x14:cfRule>
          <xm:sqref>AQ13:BI13 AQ14:AX14 BB14:BI14 AQ15:BI17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DF62"/>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ColWidth="9" defaultRowHeight="13.5" x14ac:dyDescent="0.15"/>
  <cols>
    <col min="1" max="66" width="2" style="905" customWidth="1"/>
    <col min="67" max="127" width="2.125" style="905" customWidth="1"/>
    <col min="128" max="16384" width="9" style="905"/>
  </cols>
  <sheetData>
    <row r="1" spans="1:66" ht="20.100000000000001" customHeight="1" x14ac:dyDescent="0.15">
      <c r="A1" s="1240" t="s">
        <v>146</v>
      </c>
      <c r="B1" s="1240"/>
      <c r="C1" s="1240"/>
      <c r="D1" s="1240"/>
      <c r="E1" s="1240"/>
      <c r="F1" s="1240"/>
      <c r="G1" s="967"/>
      <c r="H1" s="733"/>
      <c r="I1" s="733"/>
      <c r="J1" s="733"/>
      <c r="K1" s="733"/>
      <c r="L1" s="1432" t="s">
        <v>147</v>
      </c>
      <c r="M1" s="1432"/>
      <c r="N1" s="1432"/>
      <c r="O1" s="1432"/>
      <c r="P1" s="1432"/>
      <c r="Q1" s="1432"/>
      <c r="R1" s="1432"/>
      <c r="S1" s="1432"/>
      <c r="T1" s="1432"/>
      <c r="U1" s="1432"/>
      <c r="V1" s="1432"/>
      <c r="W1" s="1432"/>
      <c r="X1" s="1432"/>
      <c r="Y1" s="1432"/>
      <c r="Z1" s="1432"/>
      <c r="AA1" s="1432"/>
      <c r="AB1" s="1432"/>
      <c r="AC1" s="1432"/>
      <c r="AD1" s="1432"/>
      <c r="AE1" s="1432"/>
      <c r="AF1" s="1432"/>
      <c r="AG1" s="1432"/>
      <c r="AH1" s="1432"/>
      <c r="AI1" s="1432"/>
      <c r="AJ1" s="1432"/>
      <c r="AK1" s="1432"/>
      <c r="AL1" s="1432"/>
      <c r="AM1" s="1432"/>
      <c r="AN1" s="1432"/>
      <c r="AO1" s="1432"/>
      <c r="AP1" s="1432"/>
      <c r="AQ1" s="1432"/>
      <c r="AR1" s="1432"/>
      <c r="AS1" s="1432"/>
      <c r="AT1" s="1432"/>
      <c r="AU1" s="1432"/>
      <c r="AV1" s="1432"/>
      <c r="AW1" s="1432"/>
      <c r="AX1" s="1432"/>
      <c r="AY1" s="1432"/>
      <c r="AZ1" s="1432"/>
      <c r="BA1" s="1432"/>
      <c r="BI1" s="1319" t="s">
        <v>1014</v>
      </c>
      <c r="BJ1" s="1319"/>
      <c r="BK1" s="1319"/>
      <c r="BL1" s="1319"/>
      <c r="BM1" s="1319"/>
      <c r="BN1" s="769"/>
    </row>
    <row r="2" spans="1:66" ht="20.100000000000001" customHeight="1" thickBot="1" x14ac:dyDescent="0.2">
      <c r="A2" s="880"/>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c r="AC2" s="880"/>
      <c r="AD2" s="880"/>
      <c r="AE2" s="880"/>
      <c r="AF2" s="880"/>
      <c r="AG2" s="880"/>
      <c r="AH2" s="880"/>
      <c r="AI2" s="880"/>
      <c r="AJ2" s="880"/>
      <c r="AK2" s="880"/>
      <c r="AL2" s="880"/>
      <c r="AM2" s="880"/>
      <c r="AN2" s="880"/>
      <c r="AO2" s="880"/>
      <c r="AP2" s="880"/>
      <c r="AQ2" s="880"/>
      <c r="AR2" s="880"/>
      <c r="AS2" s="880"/>
      <c r="AT2" s="880"/>
      <c r="AU2" s="880"/>
      <c r="AV2" s="880"/>
      <c r="AW2" s="880"/>
      <c r="AX2" s="880"/>
      <c r="AY2" s="880"/>
      <c r="AZ2" s="880"/>
      <c r="BA2" s="880"/>
      <c r="BB2" s="880"/>
      <c r="BC2" s="1382" t="s">
        <v>652</v>
      </c>
      <c r="BD2" s="1382"/>
      <c r="BE2" s="1382"/>
      <c r="BF2" s="1382"/>
      <c r="BG2" s="1382"/>
      <c r="BH2" s="1382"/>
      <c r="BI2" s="1382"/>
      <c r="BJ2" s="1382"/>
      <c r="BK2" s="1382"/>
      <c r="BL2" s="1382"/>
      <c r="BM2" s="1382"/>
      <c r="BN2" s="880"/>
    </row>
    <row r="3" spans="1:66" ht="20.100000000000001" hidden="1" customHeight="1" thickBot="1" x14ac:dyDescent="0.2">
      <c r="A3" s="880"/>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c r="AW3" s="880"/>
      <c r="AX3" s="880"/>
      <c r="AY3" s="880"/>
      <c r="AZ3" s="880"/>
      <c r="BA3" s="880"/>
      <c r="BB3" s="880"/>
      <c r="BC3" s="900"/>
      <c r="BD3" s="900"/>
      <c r="BE3" s="900"/>
      <c r="BF3" s="900"/>
      <c r="BG3" s="900"/>
      <c r="BH3" s="900"/>
      <c r="BI3" s="900"/>
      <c r="BJ3" s="900"/>
      <c r="BK3" s="900"/>
      <c r="BL3" s="900"/>
      <c r="BM3" s="900"/>
      <c r="BN3" s="880"/>
    </row>
    <row r="4" spans="1:66" ht="20.100000000000001" customHeight="1" x14ac:dyDescent="0.15">
      <c r="A4" s="901"/>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73"/>
      <c r="BA4" s="973"/>
      <c r="BB4" s="973"/>
      <c r="BC4" s="902"/>
      <c r="BD4" s="902"/>
      <c r="BE4" s="1433" t="str">
        <f>IF(入力シート!E10="","",入力シート!E10)</f>
        <v/>
      </c>
      <c r="BF4" s="1433"/>
      <c r="BG4" s="1433"/>
      <c r="BH4" s="1433"/>
      <c r="BI4" s="1433"/>
      <c r="BJ4" s="1433"/>
      <c r="BK4" s="1433"/>
      <c r="BL4" s="1433"/>
      <c r="BM4" s="1434"/>
      <c r="BN4" s="880"/>
    </row>
    <row r="5" spans="1:66" ht="20.100000000000001" customHeight="1" x14ac:dyDescent="0.15">
      <c r="A5" s="1351" t="s">
        <v>653</v>
      </c>
      <c r="B5" s="1352"/>
      <c r="C5" s="1352"/>
      <c r="D5" s="1352"/>
      <c r="E5" s="1352"/>
      <c r="F5" s="1352"/>
      <c r="G5" s="1352"/>
      <c r="H5" s="1352"/>
      <c r="I5" s="1352"/>
      <c r="J5" s="1352"/>
      <c r="K5" s="1352"/>
      <c r="L5" s="1352"/>
      <c r="M5" s="1352"/>
      <c r="N5" s="1352"/>
      <c r="O5" s="1352"/>
      <c r="P5" s="1352"/>
      <c r="Q5" s="1352"/>
      <c r="R5" s="1352"/>
      <c r="S5" s="1352"/>
      <c r="T5" s="1352"/>
      <c r="U5" s="1352"/>
      <c r="V5" s="1352"/>
      <c r="W5" s="1352"/>
      <c r="X5" s="1352"/>
      <c r="Y5" s="1352"/>
      <c r="Z5" s="1352"/>
      <c r="AA5" s="1352"/>
      <c r="AB5" s="1352"/>
      <c r="AC5" s="1352"/>
      <c r="AD5" s="1352"/>
      <c r="AE5" s="1352"/>
      <c r="AF5" s="1352"/>
      <c r="AG5" s="1352"/>
      <c r="AH5" s="1352"/>
      <c r="AI5" s="1352"/>
      <c r="AJ5" s="1352"/>
      <c r="AK5" s="1352"/>
      <c r="AL5" s="1352"/>
      <c r="AM5" s="1352"/>
      <c r="AN5" s="1352"/>
      <c r="AO5" s="1352"/>
      <c r="AP5" s="1352"/>
      <c r="AQ5" s="1352"/>
      <c r="AR5" s="1352"/>
      <c r="AS5" s="1352"/>
      <c r="AT5" s="1352"/>
      <c r="AU5" s="1352"/>
      <c r="AV5" s="1352"/>
      <c r="AW5" s="1352"/>
      <c r="AX5" s="1352"/>
      <c r="AY5" s="1352"/>
      <c r="AZ5" s="1352"/>
      <c r="BA5" s="1352"/>
      <c r="BB5" s="1352"/>
      <c r="BC5" s="1352"/>
      <c r="BD5" s="1352"/>
      <c r="BE5" s="1352"/>
      <c r="BF5" s="1352"/>
      <c r="BG5" s="1352"/>
      <c r="BH5" s="1352"/>
      <c r="BI5" s="1352"/>
      <c r="BJ5" s="1352"/>
      <c r="BK5" s="1352"/>
      <c r="BL5" s="1352"/>
      <c r="BM5" s="1353"/>
      <c r="BN5" s="880"/>
    </row>
    <row r="6" spans="1:66" ht="20.100000000000001" customHeight="1" x14ac:dyDescent="0.15">
      <c r="A6" s="848"/>
      <c r="B6" s="850"/>
      <c r="C6" s="850"/>
      <c r="D6" s="850"/>
      <c r="E6" s="850"/>
      <c r="F6" s="850"/>
      <c r="G6" s="850"/>
      <c r="H6" s="850"/>
      <c r="I6" s="850"/>
      <c r="J6" s="850"/>
      <c r="K6" s="850"/>
      <c r="L6" s="850"/>
      <c r="M6" s="850"/>
      <c r="N6" s="850"/>
      <c r="O6" s="850"/>
      <c r="P6" s="850"/>
      <c r="Q6" s="850"/>
      <c r="R6" s="850"/>
      <c r="S6" s="850"/>
      <c r="T6" s="850"/>
      <c r="U6" s="850"/>
      <c r="V6" s="850"/>
      <c r="W6" s="850"/>
      <c r="X6" s="850"/>
      <c r="Y6" s="850"/>
      <c r="Z6" s="850"/>
      <c r="AA6" s="850"/>
      <c r="AB6" s="850"/>
      <c r="AC6" s="850"/>
      <c r="AD6" s="850"/>
      <c r="AE6" s="850"/>
      <c r="AF6" s="850"/>
      <c r="AG6" s="850"/>
      <c r="AH6" s="850"/>
      <c r="AI6" s="850"/>
      <c r="AJ6" s="850"/>
      <c r="AK6" s="850"/>
      <c r="AL6" s="850"/>
      <c r="AM6" s="850"/>
      <c r="AN6" s="850"/>
      <c r="AO6" s="850"/>
      <c r="AP6" s="850"/>
      <c r="AQ6" s="850"/>
      <c r="AR6" s="850"/>
      <c r="AS6" s="850"/>
      <c r="AT6" s="850"/>
      <c r="AU6" s="850"/>
      <c r="AV6" s="850"/>
      <c r="AW6" s="850"/>
      <c r="AX6" s="850"/>
      <c r="AY6" s="850"/>
      <c r="AZ6" s="904"/>
      <c r="BA6" s="904"/>
      <c r="BB6" s="904"/>
      <c r="BC6" s="904"/>
      <c r="BD6" s="904"/>
      <c r="BE6" s="904"/>
      <c r="BF6" s="904"/>
      <c r="BG6" s="904"/>
      <c r="BH6" s="904"/>
      <c r="BI6" s="904"/>
      <c r="BJ6" s="904"/>
      <c r="BK6" s="904"/>
      <c r="BL6" s="904"/>
      <c r="BM6" s="849"/>
      <c r="BN6" s="880"/>
    </row>
    <row r="7" spans="1:66" ht="20.100000000000001" customHeight="1" x14ac:dyDescent="0.15">
      <c r="A7" s="848"/>
      <c r="B7" s="850"/>
      <c r="C7" s="850"/>
      <c r="D7" s="850"/>
      <c r="E7" s="850"/>
      <c r="F7" s="850"/>
      <c r="G7" s="850"/>
      <c r="H7" s="850"/>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0"/>
      <c r="AL7" s="850"/>
      <c r="AM7" s="850"/>
      <c r="AN7" s="850"/>
      <c r="AO7" s="850"/>
      <c r="AP7" s="850"/>
      <c r="AQ7" s="1198" t="str">
        <f>IF('様式３の２（直流発電設備）①  '!AQ7="","",'様式３の２（直流発電設備）①  '!AQ7)</f>
        <v/>
      </c>
      <c r="AR7" s="1198"/>
      <c r="AS7" s="1198"/>
      <c r="AT7" s="868" t="s">
        <v>654</v>
      </c>
      <c r="AU7" s="868"/>
      <c r="AV7" s="868"/>
      <c r="AW7" s="868"/>
      <c r="AX7" s="868"/>
      <c r="AY7" s="868"/>
      <c r="AZ7" s="1355" t="str">
        <f>IF(入力シート!E83="","",IF(入力シート!E83="選択してください","",入力シート!E83))</f>
        <v/>
      </c>
      <c r="BA7" s="1355"/>
      <c r="BB7" s="1355"/>
      <c r="BC7" s="1355"/>
      <c r="BD7" s="1355"/>
      <c r="BE7" s="1355"/>
      <c r="BF7" s="1355"/>
      <c r="BG7" s="1355"/>
      <c r="BH7" s="1355"/>
      <c r="BI7" s="1355"/>
      <c r="BJ7" s="1355"/>
      <c r="BK7" s="1355"/>
      <c r="BL7" s="1355"/>
      <c r="BM7" s="849"/>
      <c r="BN7" s="880"/>
    </row>
    <row r="8" spans="1:66" ht="20.100000000000001" customHeight="1" x14ac:dyDescent="0.15">
      <c r="A8" s="1213" t="s">
        <v>526</v>
      </c>
      <c r="B8" s="1214"/>
      <c r="C8" s="1214"/>
      <c r="D8" s="1214"/>
      <c r="E8" s="1214"/>
      <c r="F8" s="1214"/>
      <c r="G8" s="1214"/>
      <c r="H8" s="1214"/>
      <c r="I8" s="1214"/>
      <c r="J8" s="1214"/>
      <c r="K8" s="1214"/>
      <c r="L8" s="1214"/>
      <c r="M8" s="1214"/>
      <c r="N8" s="1214"/>
      <c r="O8" s="1214"/>
      <c r="P8" s="1214"/>
      <c r="Q8" s="1214"/>
      <c r="R8" s="1214"/>
      <c r="S8" s="1214"/>
      <c r="T8" s="1214"/>
      <c r="U8" s="1214"/>
      <c r="V8" s="1214"/>
      <c r="W8" s="1214"/>
      <c r="X8" s="1214"/>
      <c r="Y8" s="1214"/>
      <c r="Z8" s="1214"/>
      <c r="AA8" s="1214"/>
      <c r="AB8" s="1214"/>
      <c r="AC8" s="1214"/>
      <c r="AD8" s="1214"/>
      <c r="AE8" s="1214"/>
      <c r="AF8" s="1214"/>
      <c r="AG8" s="1214"/>
      <c r="AH8" s="1214"/>
      <c r="AI8" s="1214"/>
      <c r="AJ8" s="1214"/>
      <c r="AK8" s="1214"/>
      <c r="AL8" s="1214"/>
      <c r="AM8" s="1214"/>
      <c r="AN8" s="1214"/>
      <c r="AO8" s="1214"/>
      <c r="AP8" s="1214"/>
      <c r="AQ8" s="1214"/>
      <c r="AR8" s="1214"/>
      <c r="AS8" s="1214"/>
      <c r="AT8" s="1214"/>
      <c r="AU8" s="1214"/>
      <c r="AV8" s="1214"/>
      <c r="AW8" s="1214"/>
      <c r="AX8" s="1214"/>
      <c r="AY8" s="1214"/>
      <c r="AZ8" s="1214"/>
      <c r="BA8" s="1214"/>
      <c r="BB8" s="1214"/>
      <c r="BC8" s="1214"/>
      <c r="BD8" s="1214"/>
      <c r="BE8" s="1214"/>
      <c r="BF8" s="1214"/>
      <c r="BG8" s="1214"/>
      <c r="BH8" s="1214"/>
      <c r="BI8" s="1214"/>
      <c r="BJ8" s="1214"/>
      <c r="BK8" s="1214"/>
      <c r="BL8" s="1214"/>
      <c r="BM8" s="1215"/>
      <c r="BN8" s="880"/>
    </row>
    <row r="9" spans="1:66" ht="20.100000000000001" customHeight="1" x14ac:dyDescent="0.15">
      <c r="A9" s="848"/>
      <c r="B9" s="906" t="s">
        <v>655</v>
      </c>
      <c r="C9" s="907"/>
      <c r="D9" s="907"/>
      <c r="E9" s="907"/>
      <c r="F9" s="907"/>
      <c r="G9" s="907"/>
      <c r="H9" s="907"/>
      <c r="I9" s="907"/>
      <c r="J9" s="907"/>
      <c r="K9" s="907"/>
      <c r="L9" s="907"/>
      <c r="M9" s="907"/>
      <c r="N9" s="907"/>
      <c r="O9" s="907"/>
      <c r="P9" s="907"/>
      <c r="Q9" s="907"/>
      <c r="R9" s="907"/>
      <c r="S9" s="907"/>
      <c r="T9" s="907"/>
      <c r="U9" s="907"/>
      <c r="V9" s="907"/>
      <c r="W9" s="907"/>
      <c r="X9" s="907"/>
      <c r="Y9" s="907"/>
      <c r="Z9" s="907"/>
      <c r="AA9" s="907"/>
      <c r="AB9" s="907"/>
      <c r="AC9" s="907"/>
      <c r="AD9" s="907"/>
      <c r="AE9" s="907"/>
      <c r="AF9" s="907"/>
      <c r="AG9" s="907"/>
      <c r="AH9" s="907"/>
      <c r="AI9" s="907"/>
      <c r="AJ9" s="907"/>
      <c r="AK9" s="907"/>
      <c r="AL9" s="907"/>
      <c r="AM9" s="907"/>
      <c r="AN9" s="907"/>
      <c r="AO9" s="907"/>
      <c r="AP9" s="908"/>
      <c r="AQ9" s="1217" t="s">
        <v>824</v>
      </c>
      <c r="AR9" s="1218"/>
      <c r="AS9" s="1218"/>
      <c r="AT9" s="1218"/>
      <c r="AU9" s="1218"/>
      <c r="AV9" s="1218"/>
      <c r="AW9" s="1218"/>
      <c r="AX9" s="1218"/>
      <c r="AY9" s="1218"/>
      <c r="AZ9" s="1218"/>
      <c r="BA9" s="1218"/>
      <c r="BB9" s="1218"/>
      <c r="BC9" s="1218"/>
      <c r="BD9" s="1218"/>
      <c r="BE9" s="1218"/>
      <c r="BF9" s="1218"/>
      <c r="BG9" s="1218"/>
      <c r="BH9" s="1218"/>
      <c r="BI9" s="1218"/>
      <c r="BJ9" s="1218"/>
      <c r="BK9" s="1218"/>
      <c r="BL9" s="1219"/>
      <c r="BM9" s="849"/>
      <c r="BN9" s="880"/>
    </row>
    <row r="10" spans="1:66" ht="20.100000000000001" customHeight="1" x14ac:dyDescent="0.15">
      <c r="A10" s="848"/>
      <c r="B10" s="906" t="s">
        <v>656</v>
      </c>
      <c r="C10" s="907"/>
      <c r="D10" s="907"/>
      <c r="E10" s="907"/>
      <c r="F10" s="907"/>
      <c r="G10" s="907"/>
      <c r="H10" s="907"/>
      <c r="I10" s="907"/>
      <c r="J10" s="907"/>
      <c r="K10" s="907"/>
      <c r="L10" s="907"/>
      <c r="M10" s="907"/>
      <c r="N10" s="907"/>
      <c r="O10" s="907"/>
      <c r="P10" s="907"/>
      <c r="Q10" s="907"/>
      <c r="R10" s="907"/>
      <c r="S10" s="907"/>
      <c r="T10" s="907"/>
      <c r="U10" s="907"/>
      <c r="V10" s="907"/>
      <c r="W10" s="907"/>
      <c r="X10" s="907"/>
      <c r="Y10" s="907"/>
      <c r="Z10" s="907"/>
      <c r="AA10" s="907"/>
      <c r="AB10" s="907"/>
      <c r="AC10" s="907"/>
      <c r="AD10" s="907"/>
      <c r="AE10" s="907"/>
      <c r="AF10" s="907"/>
      <c r="AG10" s="907"/>
      <c r="AH10" s="907"/>
      <c r="AI10" s="907"/>
      <c r="AJ10" s="907"/>
      <c r="AK10" s="907"/>
      <c r="AL10" s="907"/>
      <c r="AM10" s="907"/>
      <c r="AN10" s="907"/>
      <c r="AO10" s="907"/>
      <c r="AP10" s="908"/>
      <c r="AQ10" s="1241">
        <f>IF(入力シート!E93="","",入力シート!E93)</f>
        <v>0</v>
      </c>
      <c r="AR10" s="1242"/>
      <c r="AS10" s="1242"/>
      <c r="AT10" s="1242"/>
      <c r="AU10" s="1242"/>
      <c r="AV10" s="1242"/>
      <c r="AW10" s="1242"/>
      <c r="AX10" s="1242"/>
      <c r="AY10" s="1242"/>
      <c r="AZ10" s="1242"/>
      <c r="BA10" s="1242"/>
      <c r="BB10" s="1242"/>
      <c r="BC10" s="1242"/>
      <c r="BD10" s="1242"/>
      <c r="BE10" s="1242"/>
      <c r="BF10" s="1242"/>
      <c r="BG10" s="1242"/>
      <c r="BH10" s="1242"/>
      <c r="BI10" s="1242"/>
      <c r="BJ10" s="852" t="s">
        <v>529</v>
      </c>
      <c r="BK10" s="852"/>
      <c r="BL10" s="853"/>
      <c r="BM10" s="849"/>
      <c r="BN10" s="880"/>
    </row>
    <row r="11" spans="1:66" ht="20.100000000000001" customHeight="1" x14ac:dyDescent="0.15">
      <c r="A11" s="848"/>
      <c r="B11" s="850"/>
      <c r="C11" s="850"/>
      <c r="D11" s="850"/>
      <c r="E11" s="850"/>
      <c r="F11" s="850"/>
      <c r="G11" s="850"/>
      <c r="H11" s="850"/>
      <c r="I11" s="850"/>
      <c r="J11" s="850"/>
      <c r="K11" s="850"/>
      <c r="L11" s="850"/>
      <c r="M11" s="850"/>
      <c r="N11" s="850"/>
      <c r="O11" s="850"/>
      <c r="P11" s="850"/>
      <c r="Q11" s="850"/>
      <c r="R11" s="850"/>
      <c r="S11" s="850"/>
      <c r="T11" s="850"/>
      <c r="U11" s="850"/>
      <c r="V11" s="850"/>
      <c r="W11" s="850"/>
      <c r="X11" s="850"/>
      <c r="Y11" s="850"/>
      <c r="Z11" s="850"/>
      <c r="AA11" s="850"/>
      <c r="AB11" s="850"/>
      <c r="AC11" s="850"/>
      <c r="AD11" s="850"/>
      <c r="AE11" s="850"/>
      <c r="AF11" s="850"/>
      <c r="AG11" s="850"/>
      <c r="AH11" s="850"/>
      <c r="AI11" s="850"/>
      <c r="AJ11" s="850"/>
      <c r="AK11" s="850"/>
      <c r="AL11" s="850"/>
      <c r="AM11" s="850"/>
      <c r="AN11" s="850"/>
      <c r="AO11" s="850"/>
      <c r="AP11" s="850"/>
      <c r="AQ11" s="850"/>
      <c r="AR11" s="850"/>
      <c r="AS11" s="850"/>
      <c r="AT11" s="850"/>
      <c r="AU11" s="850"/>
      <c r="AV11" s="850"/>
      <c r="AW11" s="850"/>
      <c r="AX11" s="850"/>
      <c r="AY11" s="850"/>
      <c r="AZ11" s="850"/>
      <c r="BA11" s="850"/>
      <c r="BB11" s="850"/>
      <c r="BC11" s="850"/>
      <c r="BD11" s="850"/>
      <c r="BE11" s="850"/>
      <c r="BF11" s="850"/>
      <c r="BG11" s="850"/>
      <c r="BH11" s="850"/>
      <c r="BI11" s="850"/>
      <c r="BJ11" s="850"/>
      <c r="BK11" s="850"/>
      <c r="BL11" s="850"/>
      <c r="BM11" s="849"/>
      <c r="BN11" s="880"/>
    </row>
    <row r="12" spans="1:66" ht="20.100000000000001" customHeight="1" x14ac:dyDescent="0.15">
      <c r="A12" s="1213" t="s">
        <v>657</v>
      </c>
      <c r="B12" s="1214"/>
      <c r="C12" s="1214"/>
      <c r="D12" s="1214"/>
      <c r="E12" s="1214"/>
      <c r="F12" s="1214"/>
      <c r="G12" s="1214"/>
      <c r="H12" s="1214"/>
      <c r="I12" s="1214"/>
      <c r="J12" s="1214"/>
      <c r="K12" s="1214"/>
      <c r="L12" s="1214"/>
      <c r="M12" s="1214"/>
      <c r="N12" s="1214"/>
      <c r="O12" s="1214"/>
      <c r="P12" s="1214"/>
      <c r="Q12" s="1214"/>
      <c r="R12" s="1214"/>
      <c r="S12" s="1214"/>
      <c r="T12" s="1214"/>
      <c r="U12" s="1214"/>
      <c r="V12" s="1214"/>
      <c r="W12" s="1214"/>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C12" s="1214"/>
      <c r="BD12" s="1214"/>
      <c r="BE12" s="1214"/>
      <c r="BF12" s="1214"/>
      <c r="BG12" s="1214"/>
      <c r="BH12" s="1214"/>
      <c r="BI12" s="1214"/>
      <c r="BJ12" s="1214"/>
      <c r="BK12" s="1214"/>
      <c r="BL12" s="1214"/>
      <c r="BM12" s="1215"/>
      <c r="BN12" s="880"/>
    </row>
    <row r="13" spans="1:66" ht="20.100000000000001" customHeight="1" x14ac:dyDescent="0.15">
      <c r="A13" s="848"/>
      <c r="B13" s="906" t="s">
        <v>658</v>
      </c>
      <c r="C13" s="907"/>
      <c r="D13" s="907"/>
      <c r="E13" s="907"/>
      <c r="F13" s="907"/>
      <c r="G13" s="907"/>
      <c r="H13" s="907"/>
      <c r="I13" s="907"/>
      <c r="J13" s="907"/>
      <c r="K13" s="907"/>
      <c r="L13" s="907"/>
      <c r="M13" s="907"/>
      <c r="N13" s="907"/>
      <c r="O13" s="907"/>
      <c r="P13" s="907"/>
      <c r="Q13" s="907"/>
      <c r="R13" s="907"/>
      <c r="S13" s="906" t="s">
        <v>659</v>
      </c>
      <c r="T13" s="907"/>
      <c r="U13" s="907"/>
      <c r="V13" s="907"/>
      <c r="W13" s="907"/>
      <c r="X13" s="1218" t="str">
        <f>IF(入力シート!E84="","",入力シート!E84)</f>
        <v/>
      </c>
      <c r="Y13" s="1218"/>
      <c r="Z13" s="1218"/>
      <c r="AA13" s="1218"/>
      <c r="AB13" s="1218"/>
      <c r="AC13" s="1218"/>
      <c r="AD13" s="1218"/>
      <c r="AE13" s="1218"/>
      <c r="AF13" s="1218"/>
      <c r="AG13" s="1218"/>
      <c r="AH13" s="1218"/>
      <c r="AI13" s="1218"/>
      <c r="AJ13" s="1218"/>
      <c r="AK13" s="1218"/>
      <c r="AL13" s="907" t="s">
        <v>660</v>
      </c>
      <c r="AM13" s="907"/>
      <c r="AN13" s="907"/>
      <c r="AO13" s="907"/>
      <c r="AP13" s="907"/>
      <c r="AQ13" s="1218" t="str">
        <f>IF(入力シート!E85="","",入力シート!E85)</f>
        <v/>
      </c>
      <c r="AR13" s="1218"/>
      <c r="AS13" s="1218"/>
      <c r="AT13" s="1218"/>
      <c r="AU13" s="1218"/>
      <c r="AV13" s="1218"/>
      <c r="AW13" s="1218"/>
      <c r="AX13" s="1218"/>
      <c r="AY13" s="1218"/>
      <c r="AZ13" s="1218"/>
      <c r="BA13" s="1218"/>
      <c r="BB13" s="1218"/>
      <c r="BC13" s="1218"/>
      <c r="BD13" s="1218"/>
      <c r="BE13" s="1218"/>
      <c r="BF13" s="1218"/>
      <c r="BG13" s="1218"/>
      <c r="BH13" s="1218"/>
      <c r="BI13" s="1218"/>
      <c r="BJ13" s="1218"/>
      <c r="BK13" s="1218"/>
      <c r="BL13" s="1219"/>
      <c r="BM13" s="849"/>
      <c r="BN13" s="880"/>
    </row>
    <row r="14" spans="1:66" ht="20.100000000000001" customHeight="1" x14ac:dyDescent="0.15">
      <c r="A14" s="848"/>
      <c r="B14" s="906" t="s">
        <v>661</v>
      </c>
      <c r="C14" s="907"/>
      <c r="D14" s="907"/>
      <c r="E14" s="907"/>
      <c r="F14" s="907"/>
      <c r="G14" s="907"/>
      <c r="H14" s="907"/>
      <c r="I14" s="907"/>
      <c r="J14" s="907"/>
      <c r="K14" s="907"/>
      <c r="L14" s="907"/>
      <c r="M14" s="907"/>
      <c r="N14" s="907"/>
      <c r="O14" s="907"/>
      <c r="P14" s="907"/>
      <c r="Q14" s="907"/>
      <c r="R14" s="907"/>
      <c r="S14" s="1309" t="str">
        <f>IF(入力シート!E96="","",IF(入力シート!E96="選択してください","",入力シート!E96))</f>
        <v/>
      </c>
      <c r="T14" s="1248"/>
      <c r="U14" s="1248"/>
      <c r="V14" s="1248"/>
      <c r="W14" s="1248"/>
      <c r="X14" s="1248"/>
      <c r="Y14" s="1248"/>
      <c r="Z14" s="1248"/>
      <c r="AA14" s="1248"/>
      <c r="AB14" s="1248"/>
      <c r="AC14" s="1248"/>
      <c r="AD14" s="1248"/>
      <c r="AE14" s="1248"/>
      <c r="AF14" s="1248"/>
      <c r="AG14" s="1248"/>
      <c r="AH14" s="1248"/>
      <c r="AI14" s="1248"/>
      <c r="AJ14" s="1248"/>
      <c r="AK14" s="1248"/>
      <c r="AL14" s="1248"/>
      <c r="AM14" s="1248"/>
      <c r="AN14" s="1248"/>
      <c r="AO14" s="1248"/>
      <c r="AP14" s="1248"/>
      <c r="AQ14" s="1248"/>
      <c r="AR14" s="1248"/>
      <c r="AS14" s="1248"/>
      <c r="AT14" s="1248"/>
      <c r="AU14" s="1248"/>
      <c r="AV14" s="1248"/>
      <c r="AW14" s="1248"/>
      <c r="AX14" s="1248"/>
      <c r="AY14" s="1248"/>
      <c r="AZ14" s="1248"/>
      <c r="BA14" s="1248"/>
      <c r="BB14" s="1248"/>
      <c r="BC14" s="1248"/>
      <c r="BD14" s="1248"/>
      <c r="BE14" s="1248"/>
      <c r="BF14" s="1248"/>
      <c r="BG14" s="1248"/>
      <c r="BH14" s="1248"/>
      <c r="BI14" s="1248"/>
      <c r="BJ14" s="1248"/>
      <c r="BK14" s="1248"/>
      <c r="BL14" s="1274"/>
      <c r="BM14" s="849"/>
      <c r="BN14" s="880"/>
    </row>
    <row r="15" spans="1:66" ht="20.100000000000001" customHeight="1" x14ac:dyDescent="0.15">
      <c r="A15" s="848"/>
      <c r="B15" s="906" t="s">
        <v>662</v>
      </c>
      <c r="C15" s="907"/>
      <c r="D15" s="907"/>
      <c r="E15" s="907"/>
      <c r="F15" s="907"/>
      <c r="G15" s="907"/>
      <c r="H15" s="907"/>
      <c r="I15" s="907"/>
      <c r="J15" s="907"/>
      <c r="K15" s="907"/>
      <c r="L15" s="907"/>
      <c r="M15" s="907"/>
      <c r="N15" s="907"/>
      <c r="O15" s="907"/>
      <c r="P15" s="907"/>
      <c r="Q15" s="907"/>
      <c r="R15" s="907"/>
      <c r="S15" s="963"/>
      <c r="T15" s="1387" t="s">
        <v>827</v>
      </c>
      <c r="U15" s="1387"/>
      <c r="V15" s="1387"/>
      <c r="W15" s="1437" t="s">
        <v>124</v>
      </c>
      <c r="X15" s="1437"/>
      <c r="Y15" s="1387" t="str">
        <f>IF(入力シート!H98="","",入力シート!H98)</f>
        <v/>
      </c>
      <c r="Z15" s="1387"/>
      <c r="AA15" s="1387"/>
      <c r="AB15" s="1387"/>
      <c r="AC15" s="1387"/>
      <c r="AD15" s="1387"/>
      <c r="AE15" s="1387"/>
      <c r="AF15" s="1387"/>
      <c r="AG15" s="1387"/>
      <c r="AH15" s="1387"/>
      <c r="AI15" s="1387"/>
      <c r="AJ15" s="1387"/>
      <c r="AK15" s="1387"/>
      <c r="AL15" s="1387"/>
      <c r="AM15" s="1387" t="s">
        <v>826</v>
      </c>
      <c r="AN15" s="1387"/>
      <c r="AO15" s="1387"/>
      <c r="AP15" s="964"/>
      <c r="AQ15" s="1387" t="s">
        <v>828</v>
      </c>
      <c r="AR15" s="1387"/>
      <c r="AS15" s="1387"/>
      <c r="AT15" s="1387"/>
      <c r="AU15" s="1437" t="s">
        <v>1054</v>
      </c>
      <c r="AV15" s="1437"/>
      <c r="AW15" s="1387" t="str">
        <f>IF(入力シート!H97="","",入力シート!H97)</f>
        <v/>
      </c>
      <c r="AX15" s="1387"/>
      <c r="AY15" s="1387"/>
      <c r="AZ15" s="1387"/>
      <c r="BA15" s="1387"/>
      <c r="BB15" s="1387"/>
      <c r="BC15" s="1387"/>
      <c r="BD15" s="1387"/>
      <c r="BE15" s="1387"/>
      <c r="BF15" s="1387"/>
      <c r="BG15" s="1387"/>
      <c r="BH15" s="1387"/>
      <c r="BI15" s="1387"/>
      <c r="BJ15" s="907" t="s">
        <v>825</v>
      </c>
      <c r="BK15" s="907"/>
      <c r="BL15" s="908"/>
      <c r="BM15" s="849"/>
      <c r="BN15" s="880"/>
    </row>
    <row r="16" spans="1:66" ht="20.100000000000001" customHeight="1" x14ac:dyDescent="0.15">
      <c r="A16" s="848"/>
      <c r="B16" s="906" t="s">
        <v>663</v>
      </c>
      <c r="C16" s="907"/>
      <c r="D16" s="907"/>
      <c r="E16" s="907"/>
      <c r="F16" s="907"/>
      <c r="G16" s="907"/>
      <c r="H16" s="907"/>
      <c r="I16" s="907"/>
      <c r="J16" s="907"/>
      <c r="K16" s="907"/>
      <c r="L16" s="907"/>
      <c r="M16" s="907"/>
      <c r="N16" s="907"/>
      <c r="O16" s="907"/>
      <c r="P16" s="907"/>
      <c r="Q16" s="907"/>
      <c r="R16" s="907"/>
      <c r="S16" s="963"/>
      <c r="T16" s="1387" t="s">
        <v>827</v>
      </c>
      <c r="U16" s="1387"/>
      <c r="V16" s="1387"/>
      <c r="W16" s="1437" t="s">
        <v>124</v>
      </c>
      <c r="X16" s="1437"/>
      <c r="Y16" s="1387" t="str">
        <f>IF(入力シート!H91="","",入力シート!H91)</f>
        <v/>
      </c>
      <c r="Z16" s="1387"/>
      <c r="AA16" s="1387"/>
      <c r="AB16" s="1387"/>
      <c r="AC16" s="1387"/>
      <c r="AD16" s="1387"/>
      <c r="AE16" s="1387"/>
      <c r="AF16" s="1387"/>
      <c r="AG16" s="1387"/>
      <c r="AH16" s="1387"/>
      <c r="AI16" s="1387"/>
      <c r="AJ16" s="1387"/>
      <c r="AK16" s="1387"/>
      <c r="AL16" s="1387"/>
      <c r="AM16" s="1387" t="s">
        <v>872</v>
      </c>
      <c r="AN16" s="1387"/>
      <c r="AO16" s="1387"/>
      <c r="AP16" s="964"/>
      <c r="AQ16" s="1387" t="s">
        <v>828</v>
      </c>
      <c r="AR16" s="1387"/>
      <c r="AS16" s="1387"/>
      <c r="AT16" s="1387"/>
      <c r="AU16" s="1437" t="s">
        <v>1055</v>
      </c>
      <c r="AV16" s="1437"/>
      <c r="AW16" s="1387" t="str">
        <f>IF(入力シート!H90="","",入力シート!H90)</f>
        <v/>
      </c>
      <c r="AX16" s="1387"/>
      <c r="AY16" s="1387"/>
      <c r="AZ16" s="1387"/>
      <c r="BA16" s="1387"/>
      <c r="BB16" s="1387"/>
      <c r="BC16" s="1387"/>
      <c r="BD16" s="1387"/>
      <c r="BE16" s="1387"/>
      <c r="BF16" s="1387"/>
      <c r="BG16" s="1387"/>
      <c r="BH16" s="1387"/>
      <c r="BI16" s="1387"/>
      <c r="BJ16" s="907" t="s">
        <v>544</v>
      </c>
      <c r="BK16" s="907"/>
      <c r="BL16" s="908"/>
      <c r="BM16" s="849"/>
      <c r="BN16" s="880"/>
    </row>
    <row r="17" spans="1:66" ht="20.100000000000001" customHeight="1" x14ac:dyDescent="0.15">
      <c r="A17" s="848"/>
      <c r="B17" s="906" t="s">
        <v>664</v>
      </c>
      <c r="C17" s="907"/>
      <c r="D17" s="907"/>
      <c r="E17" s="907"/>
      <c r="F17" s="907"/>
      <c r="G17" s="907"/>
      <c r="H17" s="907"/>
      <c r="I17" s="907"/>
      <c r="J17" s="907"/>
      <c r="K17" s="907"/>
      <c r="L17" s="907"/>
      <c r="M17" s="907"/>
      <c r="N17" s="907"/>
      <c r="O17" s="907"/>
      <c r="P17" s="907"/>
      <c r="Q17" s="907"/>
      <c r="R17" s="907"/>
      <c r="S17" s="1435"/>
      <c r="T17" s="1436"/>
      <c r="U17" s="1436"/>
      <c r="V17" s="1436"/>
      <c r="W17" s="1436"/>
      <c r="X17" s="1436"/>
      <c r="Y17" s="1436"/>
      <c r="Z17" s="1436"/>
      <c r="AA17" s="1436"/>
      <c r="AB17" s="1436"/>
      <c r="AC17" s="1436"/>
      <c r="AD17" s="1436"/>
      <c r="AE17" s="1436"/>
      <c r="AF17" s="1436"/>
      <c r="AG17" s="1436"/>
      <c r="AH17" s="1436"/>
      <c r="AI17" s="1436"/>
      <c r="AJ17" s="1436"/>
      <c r="AK17" s="1436"/>
      <c r="AL17" s="907" t="s">
        <v>665</v>
      </c>
      <c r="AM17" s="907"/>
      <c r="AN17" s="907"/>
      <c r="AO17" s="1442"/>
      <c r="AP17" s="1442"/>
      <c r="AQ17" s="1442"/>
      <c r="AR17" s="1442"/>
      <c r="AS17" s="1442"/>
      <c r="AT17" s="1442"/>
      <c r="AU17" s="1442"/>
      <c r="AV17" s="1442"/>
      <c r="AW17" s="1442"/>
      <c r="AX17" s="1442"/>
      <c r="AY17" s="1442"/>
      <c r="AZ17" s="1442"/>
      <c r="BA17" s="1442"/>
      <c r="BB17" s="1442"/>
      <c r="BC17" s="1442"/>
      <c r="BD17" s="1442"/>
      <c r="BE17" s="1442"/>
      <c r="BF17" s="1442"/>
      <c r="BG17" s="1442"/>
      <c r="BH17" s="1442"/>
      <c r="BI17" s="1442"/>
      <c r="BJ17" s="907" t="s">
        <v>544</v>
      </c>
      <c r="BK17" s="907"/>
      <c r="BL17" s="908"/>
      <c r="BM17" s="849"/>
      <c r="BN17" s="880"/>
    </row>
    <row r="18" spans="1:66" ht="20.100000000000001" customHeight="1" x14ac:dyDescent="0.15">
      <c r="A18" s="848"/>
      <c r="B18" s="906" t="s">
        <v>666</v>
      </c>
      <c r="C18" s="907"/>
      <c r="D18" s="907"/>
      <c r="E18" s="907"/>
      <c r="F18" s="907"/>
      <c r="G18" s="907"/>
      <c r="H18" s="907"/>
      <c r="I18" s="907"/>
      <c r="J18" s="907"/>
      <c r="K18" s="907"/>
      <c r="L18" s="907"/>
      <c r="M18" s="907"/>
      <c r="N18" s="907"/>
      <c r="O18" s="907"/>
      <c r="P18" s="907"/>
      <c r="Q18" s="907"/>
      <c r="R18" s="907"/>
      <c r="S18" s="1435"/>
      <c r="T18" s="1436"/>
      <c r="U18" s="1436"/>
      <c r="V18" s="1436"/>
      <c r="W18" s="1436"/>
      <c r="X18" s="1436"/>
      <c r="Y18" s="1436"/>
      <c r="Z18" s="1436"/>
      <c r="AA18" s="1436"/>
      <c r="AB18" s="1436"/>
      <c r="AC18" s="1436"/>
      <c r="AD18" s="1436"/>
      <c r="AE18" s="1436"/>
      <c r="AF18" s="1436"/>
      <c r="AG18" s="1436"/>
      <c r="AH18" s="1436"/>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C18" s="1436"/>
      <c r="BD18" s="1436"/>
      <c r="BE18" s="1436"/>
      <c r="BF18" s="1436"/>
      <c r="BG18" s="1436"/>
      <c r="BH18" s="1436"/>
      <c r="BI18" s="1436"/>
      <c r="BJ18" s="907" t="s">
        <v>535</v>
      </c>
      <c r="BK18" s="907"/>
      <c r="BL18" s="908"/>
      <c r="BM18" s="849"/>
      <c r="BN18" s="880"/>
    </row>
    <row r="19" spans="1:66" ht="20.100000000000001" customHeight="1" x14ac:dyDescent="0.15">
      <c r="A19" s="848"/>
      <c r="B19" s="906" t="s">
        <v>667</v>
      </c>
      <c r="C19" s="907"/>
      <c r="D19" s="907"/>
      <c r="E19" s="907"/>
      <c r="F19" s="907"/>
      <c r="G19" s="907"/>
      <c r="H19" s="907"/>
      <c r="I19" s="907"/>
      <c r="J19" s="907"/>
      <c r="K19" s="907"/>
      <c r="L19" s="907"/>
      <c r="M19" s="907"/>
      <c r="N19" s="907"/>
      <c r="O19" s="907"/>
      <c r="P19" s="907"/>
      <c r="Q19" s="907"/>
      <c r="R19" s="907"/>
      <c r="S19" s="907"/>
      <c r="T19" s="907"/>
      <c r="U19" s="907"/>
      <c r="V19" s="907"/>
      <c r="W19" s="907"/>
      <c r="X19" s="907"/>
      <c r="Y19" s="907"/>
      <c r="Z19" s="907"/>
      <c r="AA19" s="907"/>
      <c r="AB19" s="907"/>
      <c r="AC19" s="907"/>
      <c r="AD19" s="907"/>
      <c r="AE19" s="907"/>
      <c r="AF19" s="907"/>
      <c r="AG19" s="907"/>
      <c r="AH19" s="907"/>
      <c r="AI19" s="907"/>
      <c r="AJ19" s="907"/>
      <c r="AK19" s="1320" t="str">
        <f>IF(入力シート!E99="","",入力シート!E99)</f>
        <v/>
      </c>
      <c r="AL19" s="1321"/>
      <c r="AM19" s="1321"/>
      <c r="AN19" s="1321"/>
      <c r="AO19" s="1321"/>
      <c r="AP19" s="1321"/>
      <c r="AQ19" s="1321"/>
      <c r="AR19" s="1321"/>
      <c r="AS19" s="1321"/>
      <c r="AT19" s="1321"/>
      <c r="AU19" s="1321"/>
      <c r="AV19" s="1321"/>
      <c r="AW19" s="1321"/>
      <c r="AX19" s="1321"/>
      <c r="AY19" s="1321"/>
      <c r="AZ19" s="1321"/>
      <c r="BA19" s="1321"/>
      <c r="BB19" s="1321"/>
      <c r="BC19" s="1321"/>
      <c r="BD19" s="1321"/>
      <c r="BE19" s="1321"/>
      <c r="BF19" s="1321"/>
      <c r="BG19" s="1321"/>
      <c r="BH19" s="1321"/>
      <c r="BI19" s="1321"/>
      <c r="BJ19" s="907" t="s">
        <v>540</v>
      </c>
      <c r="BK19" s="907"/>
      <c r="BL19" s="908"/>
      <c r="BM19" s="849"/>
      <c r="BN19" s="880"/>
    </row>
    <row r="20" spans="1:66" ht="20.100000000000001" customHeight="1" x14ac:dyDescent="0.15">
      <c r="A20" s="848"/>
      <c r="B20" s="906" t="s">
        <v>668</v>
      </c>
      <c r="C20" s="907"/>
      <c r="D20" s="907"/>
      <c r="E20" s="907"/>
      <c r="F20" s="907"/>
      <c r="G20" s="907"/>
      <c r="H20" s="907"/>
      <c r="I20" s="907"/>
      <c r="J20" s="907"/>
      <c r="K20" s="907"/>
      <c r="L20" s="907"/>
      <c r="M20" s="907"/>
      <c r="N20" s="907"/>
      <c r="O20" s="907"/>
      <c r="P20" s="907"/>
      <c r="Q20" s="907"/>
      <c r="R20" s="907"/>
      <c r="S20" s="907"/>
      <c r="T20" s="907"/>
      <c r="U20" s="907"/>
      <c r="V20" s="907"/>
      <c r="W20" s="907"/>
      <c r="X20" s="907"/>
      <c r="Y20" s="907"/>
      <c r="Z20" s="907"/>
      <c r="AA20" s="907"/>
      <c r="AB20" s="907"/>
      <c r="AC20" s="907"/>
      <c r="AD20" s="907"/>
      <c r="AE20" s="907"/>
      <c r="AF20" s="907"/>
      <c r="AG20" s="907"/>
      <c r="AH20" s="907"/>
      <c r="AI20" s="907"/>
      <c r="AJ20" s="907"/>
      <c r="AK20" s="906" t="s">
        <v>554</v>
      </c>
      <c r="AL20" s="907"/>
      <c r="AM20" s="907"/>
      <c r="AN20" s="1387" t="str">
        <f>IF(入力シート!E100="","",入力シート!E100)</f>
        <v/>
      </c>
      <c r="AO20" s="1387"/>
      <c r="AP20" s="1387"/>
      <c r="AQ20" s="1387"/>
      <c r="AR20" s="1387"/>
      <c r="AS20" s="1387"/>
      <c r="AT20" s="1387"/>
      <c r="AU20" s="1387"/>
      <c r="AV20" s="907" t="s">
        <v>669</v>
      </c>
      <c r="AW20" s="880"/>
      <c r="AX20" s="907"/>
      <c r="AY20" s="907"/>
      <c r="AZ20" s="907"/>
      <c r="BA20" s="907"/>
      <c r="BB20" s="1387" t="str">
        <f>IF(入力シート!H100="","",入力シート!H100)</f>
        <v/>
      </c>
      <c r="BC20" s="1387"/>
      <c r="BD20" s="1387"/>
      <c r="BE20" s="1387"/>
      <c r="BF20" s="1387"/>
      <c r="BG20" s="1387"/>
      <c r="BH20" s="1387"/>
      <c r="BI20" s="1387"/>
      <c r="BJ20" s="907" t="s">
        <v>540</v>
      </c>
      <c r="BK20" s="907"/>
      <c r="BL20" s="908"/>
      <c r="BM20" s="849"/>
      <c r="BN20" s="880"/>
    </row>
    <row r="21" spans="1:66" ht="20.100000000000001" customHeight="1" x14ac:dyDescent="0.15">
      <c r="A21" s="848"/>
      <c r="B21" s="906" t="s">
        <v>670</v>
      </c>
      <c r="C21" s="907"/>
      <c r="D21" s="907"/>
      <c r="E21" s="907"/>
      <c r="F21" s="907"/>
      <c r="G21" s="907"/>
      <c r="H21" s="907"/>
      <c r="I21" s="907"/>
      <c r="J21" s="907"/>
      <c r="K21" s="907"/>
      <c r="L21" s="907"/>
      <c r="M21" s="907"/>
      <c r="N21" s="907"/>
      <c r="O21" s="907"/>
      <c r="P21" s="907"/>
      <c r="Q21" s="907"/>
      <c r="R21" s="907"/>
      <c r="S21" s="907"/>
      <c r="T21" s="907"/>
      <c r="U21" s="907"/>
      <c r="V21" s="907"/>
      <c r="W21" s="907"/>
      <c r="X21" s="907"/>
      <c r="Y21" s="907"/>
      <c r="Z21" s="907"/>
      <c r="AA21" s="907"/>
      <c r="AB21" s="907"/>
      <c r="AC21" s="907"/>
      <c r="AD21" s="907"/>
      <c r="AE21" s="907"/>
      <c r="AF21" s="907"/>
      <c r="AG21" s="907"/>
      <c r="AH21" s="907"/>
      <c r="AI21" s="907"/>
      <c r="AJ21" s="907"/>
      <c r="AK21" s="1435"/>
      <c r="AL21" s="1436"/>
      <c r="AM21" s="1436"/>
      <c r="AN21" s="1436"/>
      <c r="AO21" s="1436"/>
      <c r="AP21" s="1436"/>
      <c r="AQ21" s="1436"/>
      <c r="AR21" s="1436"/>
      <c r="AS21" s="1436"/>
      <c r="AT21" s="1436"/>
      <c r="AU21" s="1436"/>
      <c r="AV21" s="1436"/>
      <c r="AW21" s="1436"/>
      <c r="AX21" s="1436"/>
      <c r="AY21" s="1436"/>
      <c r="AZ21" s="1436"/>
      <c r="BA21" s="1436"/>
      <c r="BB21" s="1436"/>
      <c r="BC21" s="1436"/>
      <c r="BD21" s="1436"/>
      <c r="BE21" s="1436"/>
      <c r="BF21" s="1436"/>
      <c r="BG21" s="1436"/>
      <c r="BH21" s="1436"/>
      <c r="BI21" s="1436"/>
      <c r="BJ21" s="907" t="s">
        <v>557</v>
      </c>
      <c r="BK21" s="907"/>
      <c r="BL21" s="908"/>
      <c r="BM21" s="849"/>
      <c r="BN21" s="880"/>
    </row>
    <row r="22" spans="1:66" ht="20.100000000000001" customHeight="1" x14ac:dyDescent="0.15">
      <c r="A22" s="848"/>
      <c r="B22" s="906" t="s">
        <v>671</v>
      </c>
      <c r="C22" s="907"/>
      <c r="D22" s="907"/>
      <c r="E22" s="907"/>
      <c r="F22" s="907"/>
      <c r="G22" s="907"/>
      <c r="H22" s="907"/>
      <c r="I22" s="907"/>
      <c r="J22" s="907"/>
      <c r="K22" s="907"/>
      <c r="L22" s="907"/>
      <c r="M22" s="907"/>
      <c r="N22" s="907"/>
      <c r="O22" s="907"/>
      <c r="P22" s="907"/>
      <c r="Q22" s="907"/>
      <c r="R22" s="907"/>
      <c r="S22" s="1320" t="str">
        <f>IF(入力シート!E102="","",入力シート!E102)</f>
        <v/>
      </c>
      <c r="T22" s="1321"/>
      <c r="U22" s="1321"/>
      <c r="V22" s="1321"/>
      <c r="W22" s="1321"/>
      <c r="X22" s="1321"/>
      <c r="Y22" s="907" t="s">
        <v>556</v>
      </c>
      <c r="Z22" s="907"/>
      <c r="AA22" s="907"/>
      <c r="AB22" s="1321" t="str">
        <f>IF(入力シート!H102="","",入力シート!H102)</f>
        <v/>
      </c>
      <c r="AC22" s="1321"/>
      <c r="AD22" s="1321"/>
      <c r="AE22" s="1321"/>
      <c r="AF22" s="1321"/>
      <c r="AG22" s="1321"/>
      <c r="AH22" s="907" t="s">
        <v>557</v>
      </c>
      <c r="AI22" s="907"/>
      <c r="AJ22" s="908"/>
      <c r="AK22" s="974" t="s">
        <v>672</v>
      </c>
      <c r="AL22" s="974"/>
      <c r="AM22" s="974"/>
      <c r="AN22" s="974"/>
      <c r="AO22" s="974"/>
      <c r="AP22" s="974"/>
      <c r="AQ22" s="974"/>
      <c r="AR22" s="974"/>
      <c r="AS22" s="974"/>
      <c r="AT22" s="974"/>
      <c r="AU22" s="1320" t="str">
        <f>IF(入力シート!E101="","",入力シート!E101)</f>
        <v/>
      </c>
      <c r="AV22" s="1321"/>
      <c r="AW22" s="1321"/>
      <c r="AX22" s="1321"/>
      <c r="AY22" s="1321"/>
      <c r="AZ22" s="1321"/>
      <c r="BA22" s="907" t="s">
        <v>556</v>
      </c>
      <c r="BB22" s="907"/>
      <c r="BC22" s="907"/>
      <c r="BD22" s="1321" t="str">
        <f>IF(入力シート!H101="","",入力シート!H101)</f>
        <v/>
      </c>
      <c r="BE22" s="1321"/>
      <c r="BF22" s="1321"/>
      <c r="BG22" s="1321"/>
      <c r="BH22" s="1321"/>
      <c r="BI22" s="1321"/>
      <c r="BJ22" s="907" t="s">
        <v>557</v>
      </c>
      <c r="BK22" s="907"/>
      <c r="BL22" s="908"/>
      <c r="BM22" s="849"/>
      <c r="BN22" s="880"/>
    </row>
    <row r="23" spans="1:66" ht="20.100000000000001" customHeight="1" x14ac:dyDescent="0.15">
      <c r="A23" s="848"/>
      <c r="B23" s="940" t="s">
        <v>673</v>
      </c>
      <c r="C23" s="916"/>
      <c r="D23" s="916"/>
      <c r="E23" s="916"/>
      <c r="F23" s="916"/>
      <c r="G23" s="916"/>
      <c r="H23" s="916"/>
      <c r="I23" s="916"/>
      <c r="J23" s="916"/>
      <c r="K23" s="916"/>
      <c r="L23" s="916"/>
      <c r="M23" s="916"/>
      <c r="N23" s="916"/>
      <c r="O23" s="916"/>
      <c r="P23" s="916"/>
      <c r="Q23" s="916"/>
      <c r="R23" s="917"/>
      <c r="S23" s="975" t="s">
        <v>674</v>
      </c>
      <c r="T23" s="936"/>
      <c r="U23" s="936"/>
      <c r="V23" s="936"/>
      <c r="W23" s="936"/>
      <c r="X23" s="936"/>
      <c r="Y23" s="936"/>
      <c r="Z23" s="936"/>
      <c r="AA23" s="936"/>
      <c r="AB23" s="936"/>
      <c r="AC23" s="936"/>
      <c r="AD23" s="936"/>
      <c r="AE23" s="936"/>
      <c r="AF23" s="936"/>
      <c r="AG23" s="936"/>
      <c r="AH23" s="936"/>
      <c r="AI23" s="936"/>
      <c r="AJ23" s="936"/>
      <c r="AK23" s="936"/>
      <c r="AL23" s="936"/>
      <c r="AM23" s="936"/>
      <c r="AN23" s="936"/>
      <c r="AO23" s="911"/>
      <c r="AP23" s="911"/>
      <c r="AQ23" s="1446" t="str">
        <f>IF(入力シート!E103="","",入力シート!E103)</f>
        <v/>
      </c>
      <c r="AR23" s="1447"/>
      <c r="AS23" s="1447"/>
      <c r="AT23" s="1447"/>
      <c r="AU23" s="1447"/>
      <c r="AV23" s="1447"/>
      <c r="AW23" s="1447"/>
      <c r="AX23" s="1447"/>
      <c r="AY23" s="1447"/>
      <c r="AZ23" s="1447"/>
      <c r="BA23" s="1447"/>
      <c r="BB23" s="1447"/>
      <c r="BC23" s="1447"/>
      <c r="BD23" s="1447"/>
      <c r="BE23" s="1447"/>
      <c r="BF23" s="1447"/>
      <c r="BG23" s="1447"/>
      <c r="BH23" s="1447"/>
      <c r="BI23" s="1447"/>
      <c r="BJ23" s="911" t="s">
        <v>561</v>
      </c>
      <c r="BK23" s="911"/>
      <c r="BL23" s="912"/>
      <c r="BM23" s="849"/>
      <c r="BN23" s="880"/>
    </row>
    <row r="24" spans="1:66" ht="20.100000000000001" customHeight="1" x14ac:dyDescent="0.15">
      <c r="A24" s="848"/>
      <c r="B24" s="976"/>
      <c r="C24" s="866"/>
      <c r="D24" s="866"/>
      <c r="E24" s="866"/>
      <c r="F24" s="866"/>
      <c r="G24" s="866"/>
      <c r="H24" s="866"/>
      <c r="I24" s="866"/>
      <c r="J24" s="866"/>
      <c r="K24" s="866"/>
      <c r="L24" s="866"/>
      <c r="M24" s="866"/>
      <c r="N24" s="866"/>
      <c r="O24" s="866"/>
      <c r="P24" s="866"/>
      <c r="Q24" s="866"/>
      <c r="R24" s="977"/>
      <c r="S24" s="978" t="s">
        <v>675</v>
      </c>
      <c r="T24" s="938"/>
      <c r="U24" s="938"/>
      <c r="V24" s="938"/>
      <c r="W24" s="938"/>
      <c r="X24" s="938"/>
      <c r="Y24" s="938"/>
      <c r="Z24" s="938"/>
      <c r="AA24" s="938"/>
      <c r="AB24" s="938"/>
      <c r="AC24" s="938"/>
      <c r="AD24" s="938"/>
      <c r="AE24" s="938"/>
      <c r="AF24" s="938"/>
      <c r="AG24" s="938"/>
      <c r="AH24" s="938"/>
      <c r="AI24" s="938"/>
      <c r="AJ24" s="938"/>
      <c r="AK24" s="938"/>
      <c r="AL24" s="938"/>
      <c r="AM24" s="938"/>
      <c r="AN24" s="938"/>
      <c r="AO24" s="915"/>
      <c r="AP24" s="915"/>
      <c r="AQ24" s="1390" t="str">
        <f>IF(入力シート!E104="","",入力シート!E104)</f>
        <v/>
      </c>
      <c r="AR24" s="1391"/>
      <c r="AS24" s="1391"/>
      <c r="AT24" s="1391"/>
      <c r="AU24" s="1391"/>
      <c r="AV24" s="1391"/>
      <c r="AW24" s="1391"/>
      <c r="AX24" s="1391"/>
      <c r="AY24" s="1391"/>
      <c r="AZ24" s="1391"/>
      <c r="BA24" s="1391"/>
      <c r="BB24" s="1391"/>
      <c r="BC24" s="1391"/>
      <c r="BD24" s="1391"/>
      <c r="BE24" s="1391"/>
      <c r="BF24" s="1391"/>
      <c r="BG24" s="1391"/>
      <c r="BH24" s="1391"/>
      <c r="BI24" s="1391"/>
      <c r="BJ24" s="915" t="s">
        <v>561</v>
      </c>
      <c r="BK24" s="915"/>
      <c r="BL24" s="968"/>
      <c r="BM24" s="849"/>
      <c r="BN24" s="880"/>
    </row>
    <row r="25" spans="1:66" ht="20.100000000000001" customHeight="1" x14ac:dyDescent="0.15">
      <c r="A25" s="848"/>
      <c r="B25" s="940" t="s">
        <v>676</v>
      </c>
      <c r="C25" s="916"/>
      <c r="D25" s="916"/>
      <c r="E25" s="916"/>
      <c r="F25" s="916"/>
      <c r="G25" s="916"/>
      <c r="H25" s="916"/>
      <c r="I25" s="916"/>
      <c r="J25" s="916"/>
      <c r="K25" s="916"/>
      <c r="L25" s="916"/>
      <c r="M25" s="916"/>
      <c r="N25" s="916"/>
      <c r="O25" s="916"/>
      <c r="P25" s="916"/>
      <c r="Q25" s="916"/>
      <c r="R25" s="917"/>
      <c r="S25" s="975" t="s">
        <v>677</v>
      </c>
      <c r="T25" s="936"/>
      <c r="U25" s="936"/>
      <c r="V25" s="936"/>
      <c r="W25" s="936"/>
      <c r="X25" s="936"/>
      <c r="Y25" s="936"/>
      <c r="Z25" s="936"/>
      <c r="AA25" s="936"/>
      <c r="AB25" s="936"/>
      <c r="AC25" s="936"/>
      <c r="AD25" s="936"/>
      <c r="AE25" s="936"/>
      <c r="AF25" s="936"/>
      <c r="AG25" s="936"/>
      <c r="AH25" s="936"/>
      <c r="AI25" s="936"/>
      <c r="AJ25" s="936"/>
      <c r="AK25" s="936"/>
      <c r="AL25" s="936"/>
      <c r="AM25" s="936"/>
      <c r="AN25" s="936"/>
      <c r="AO25" s="911"/>
      <c r="AP25" s="911"/>
      <c r="AQ25" s="1416" t="str">
        <f>IF(入力シート!E105="","",入力シート!E105)</f>
        <v/>
      </c>
      <c r="AR25" s="1417"/>
      <c r="AS25" s="1417"/>
      <c r="AT25" s="1417"/>
      <c r="AU25" s="1417"/>
      <c r="AV25" s="1417"/>
      <c r="AW25" s="1417"/>
      <c r="AX25" s="1417"/>
      <c r="AY25" s="936" t="s">
        <v>556</v>
      </c>
      <c r="AZ25" s="936"/>
      <c r="BA25" s="936"/>
      <c r="BB25" s="936"/>
      <c r="BC25" s="1417" t="str">
        <f>IF(入力シート!H105="","",入力シート!H105)</f>
        <v/>
      </c>
      <c r="BD25" s="1417"/>
      <c r="BE25" s="1417"/>
      <c r="BF25" s="1417"/>
      <c r="BG25" s="1417"/>
      <c r="BH25" s="1417"/>
      <c r="BI25" s="1417"/>
      <c r="BJ25" s="936" t="s">
        <v>557</v>
      </c>
      <c r="BK25" s="936"/>
      <c r="BL25" s="937"/>
      <c r="BM25" s="854"/>
      <c r="BN25" s="880"/>
    </row>
    <row r="26" spans="1:66" ht="20.100000000000001" customHeight="1" x14ac:dyDescent="0.15">
      <c r="A26" s="848"/>
      <c r="B26" s="976"/>
      <c r="C26" s="866"/>
      <c r="D26" s="866"/>
      <c r="E26" s="866"/>
      <c r="F26" s="866"/>
      <c r="G26" s="866"/>
      <c r="H26" s="866"/>
      <c r="I26" s="866"/>
      <c r="J26" s="866"/>
      <c r="K26" s="866"/>
      <c r="L26" s="866"/>
      <c r="M26" s="866"/>
      <c r="N26" s="866"/>
      <c r="O26" s="866"/>
      <c r="P26" s="866"/>
      <c r="Q26" s="866"/>
      <c r="R26" s="977"/>
      <c r="S26" s="978" t="s">
        <v>678</v>
      </c>
      <c r="T26" s="938"/>
      <c r="U26" s="938"/>
      <c r="V26" s="938"/>
      <c r="W26" s="938"/>
      <c r="X26" s="938"/>
      <c r="Y26" s="938"/>
      <c r="Z26" s="938"/>
      <c r="AA26" s="938"/>
      <c r="AB26" s="938"/>
      <c r="AC26" s="938"/>
      <c r="AD26" s="938"/>
      <c r="AE26" s="938"/>
      <c r="AF26" s="938"/>
      <c r="AG26" s="938"/>
      <c r="AH26" s="938"/>
      <c r="AI26" s="938"/>
      <c r="AJ26" s="938"/>
      <c r="AK26" s="938"/>
      <c r="AL26" s="938"/>
      <c r="AM26" s="938"/>
      <c r="AN26" s="938"/>
      <c r="AO26" s="915"/>
      <c r="AP26" s="915"/>
      <c r="AQ26" s="1390">
        <f>IF(入力シート!E106="","",入力シート!E106)</f>
        <v>50.1</v>
      </c>
      <c r="AR26" s="1391"/>
      <c r="AS26" s="1391"/>
      <c r="AT26" s="1391"/>
      <c r="AU26" s="1391"/>
      <c r="AV26" s="1391"/>
      <c r="AW26" s="1391"/>
      <c r="AX26" s="1391"/>
      <c r="AY26" s="1391"/>
      <c r="AZ26" s="1391"/>
      <c r="BA26" s="1391"/>
      <c r="BB26" s="1391"/>
      <c r="BC26" s="1391"/>
      <c r="BD26" s="1391"/>
      <c r="BE26" s="1391"/>
      <c r="BF26" s="1391"/>
      <c r="BG26" s="1391"/>
      <c r="BH26" s="1391"/>
      <c r="BI26" s="1391"/>
      <c r="BJ26" s="938" t="s">
        <v>557</v>
      </c>
      <c r="BK26" s="938"/>
      <c r="BL26" s="939"/>
      <c r="BM26" s="854"/>
      <c r="BN26" s="880"/>
    </row>
    <row r="27" spans="1:66" ht="20.100000000000001" customHeight="1" x14ac:dyDescent="0.15">
      <c r="A27" s="848"/>
      <c r="B27" s="881" t="s">
        <v>679</v>
      </c>
      <c r="C27" s="852"/>
      <c r="D27" s="852"/>
      <c r="E27" s="852"/>
      <c r="F27" s="852"/>
      <c r="G27" s="852"/>
      <c r="H27" s="852"/>
      <c r="I27" s="852"/>
      <c r="J27" s="852"/>
      <c r="K27" s="852"/>
      <c r="L27" s="852"/>
      <c r="M27" s="852"/>
      <c r="N27" s="852"/>
      <c r="O27" s="852"/>
      <c r="P27" s="852"/>
      <c r="Q27" s="852"/>
      <c r="R27" s="852"/>
      <c r="S27" s="852"/>
      <c r="T27" s="852"/>
      <c r="U27" s="852"/>
      <c r="V27" s="852"/>
      <c r="W27" s="852"/>
      <c r="X27" s="852"/>
      <c r="Y27" s="852"/>
      <c r="Z27" s="852"/>
      <c r="AA27" s="852"/>
      <c r="AB27" s="852"/>
      <c r="AC27" s="852"/>
      <c r="AD27" s="852"/>
      <c r="AE27" s="852"/>
      <c r="AF27" s="852"/>
      <c r="AG27" s="852"/>
      <c r="AH27" s="852"/>
      <c r="AI27" s="852"/>
      <c r="AJ27" s="852"/>
      <c r="AK27" s="852"/>
      <c r="AL27" s="852"/>
      <c r="AM27" s="852"/>
      <c r="AN27" s="852"/>
      <c r="AO27" s="907"/>
      <c r="AP27" s="907"/>
      <c r="AQ27" s="1439"/>
      <c r="AR27" s="1440"/>
      <c r="AS27" s="1440"/>
      <c r="AT27" s="1440"/>
      <c r="AU27" s="1440"/>
      <c r="AV27" s="1440"/>
      <c r="AW27" s="1440"/>
      <c r="AX27" s="1440"/>
      <c r="AY27" s="1440"/>
      <c r="AZ27" s="1440"/>
      <c r="BA27" s="1440"/>
      <c r="BB27" s="1440"/>
      <c r="BC27" s="1440"/>
      <c r="BD27" s="1440"/>
      <c r="BE27" s="1440"/>
      <c r="BF27" s="1440"/>
      <c r="BG27" s="1440"/>
      <c r="BH27" s="1440"/>
      <c r="BI27" s="1440"/>
      <c r="BJ27" s="1440"/>
      <c r="BK27" s="1440"/>
      <c r="BL27" s="1441"/>
      <c r="BM27" s="849"/>
      <c r="BN27" s="880"/>
    </row>
    <row r="28" spans="1:66" ht="20.100000000000001" customHeight="1" x14ac:dyDescent="0.15">
      <c r="A28" s="848"/>
      <c r="B28" s="881" t="s">
        <v>680</v>
      </c>
      <c r="C28" s="852"/>
      <c r="D28" s="852"/>
      <c r="E28" s="852"/>
      <c r="F28" s="852"/>
      <c r="G28" s="852"/>
      <c r="H28" s="852"/>
      <c r="I28" s="852"/>
      <c r="J28" s="852"/>
      <c r="K28" s="852"/>
      <c r="L28" s="852"/>
      <c r="M28" s="852"/>
      <c r="N28" s="852"/>
      <c r="O28" s="852"/>
      <c r="P28" s="852"/>
      <c r="Q28" s="852"/>
      <c r="R28" s="852"/>
      <c r="S28" s="852"/>
      <c r="T28" s="852"/>
      <c r="U28" s="852"/>
      <c r="V28" s="852"/>
      <c r="W28" s="852"/>
      <c r="X28" s="852"/>
      <c r="Y28" s="852"/>
      <c r="Z28" s="852"/>
      <c r="AA28" s="852"/>
      <c r="AB28" s="852"/>
      <c r="AC28" s="852"/>
      <c r="AD28" s="852"/>
      <c r="AE28" s="852"/>
      <c r="AF28" s="852"/>
      <c r="AG28" s="852"/>
      <c r="AH28" s="852"/>
      <c r="AI28" s="852"/>
      <c r="AJ28" s="852"/>
      <c r="AK28" s="852"/>
      <c r="AL28" s="852"/>
      <c r="AM28" s="852"/>
      <c r="AN28" s="852"/>
      <c r="AO28" s="907"/>
      <c r="AP28" s="907"/>
      <c r="AQ28" s="1439"/>
      <c r="AR28" s="1440"/>
      <c r="AS28" s="1440"/>
      <c r="AT28" s="1440"/>
      <c r="AU28" s="1440"/>
      <c r="AV28" s="1440"/>
      <c r="AW28" s="1440"/>
      <c r="AX28" s="1440"/>
      <c r="AY28" s="1440"/>
      <c r="AZ28" s="1440"/>
      <c r="BA28" s="1440"/>
      <c r="BB28" s="1440"/>
      <c r="BC28" s="1440"/>
      <c r="BD28" s="1440"/>
      <c r="BE28" s="1440"/>
      <c r="BF28" s="1440"/>
      <c r="BG28" s="1440"/>
      <c r="BH28" s="1440"/>
      <c r="BI28" s="1440"/>
      <c r="BJ28" s="1440"/>
      <c r="BK28" s="1440"/>
      <c r="BL28" s="1441"/>
      <c r="BM28" s="849"/>
      <c r="BN28" s="880"/>
    </row>
    <row r="29" spans="1:66" ht="20.100000000000001" customHeight="1" x14ac:dyDescent="0.15">
      <c r="A29" s="848"/>
      <c r="B29" s="881" t="s">
        <v>681</v>
      </c>
      <c r="C29" s="852"/>
      <c r="D29" s="852"/>
      <c r="E29" s="852"/>
      <c r="F29" s="852"/>
      <c r="G29" s="852"/>
      <c r="H29" s="852"/>
      <c r="I29" s="852"/>
      <c r="J29" s="852"/>
      <c r="K29" s="852"/>
      <c r="L29" s="852"/>
      <c r="M29" s="852"/>
      <c r="N29" s="852"/>
      <c r="O29" s="852"/>
      <c r="P29" s="852"/>
      <c r="Q29" s="852"/>
      <c r="R29" s="852"/>
      <c r="S29" s="852"/>
      <c r="T29" s="852"/>
      <c r="U29" s="852"/>
      <c r="V29" s="852"/>
      <c r="W29" s="852"/>
      <c r="X29" s="852"/>
      <c r="Y29" s="852"/>
      <c r="Z29" s="852"/>
      <c r="AA29" s="852"/>
      <c r="AB29" s="852"/>
      <c r="AC29" s="852"/>
      <c r="AD29" s="852"/>
      <c r="AE29" s="852"/>
      <c r="AF29" s="852"/>
      <c r="AG29" s="852"/>
      <c r="AH29" s="852"/>
      <c r="AI29" s="852"/>
      <c r="AJ29" s="852"/>
      <c r="AK29" s="852"/>
      <c r="AL29" s="852"/>
      <c r="AM29" s="852"/>
      <c r="AN29" s="852"/>
      <c r="AO29" s="907"/>
      <c r="AP29" s="907"/>
      <c r="AQ29" s="1443" t="s">
        <v>1010</v>
      </c>
      <c r="AR29" s="1444"/>
      <c r="AS29" s="1444"/>
      <c r="AT29" s="1444"/>
      <c r="AU29" s="1444"/>
      <c r="AV29" s="1444"/>
      <c r="AW29" s="1444"/>
      <c r="AX29" s="1444"/>
      <c r="AY29" s="1444"/>
      <c r="AZ29" s="1444"/>
      <c r="BA29" s="1444"/>
      <c r="BB29" s="1444"/>
      <c r="BC29" s="1444"/>
      <c r="BD29" s="1444"/>
      <c r="BE29" s="1444"/>
      <c r="BF29" s="1444"/>
      <c r="BG29" s="1444"/>
      <c r="BH29" s="1444"/>
      <c r="BI29" s="1444"/>
      <c r="BJ29" s="1444"/>
      <c r="BK29" s="1444"/>
      <c r="BL29" s="1445"/>
      <c r="BM29" s="849"/>
      <c r="BN29" s="880"/>
    </row>
    <row r="30" spans="1:66" ht="20.100000000000001" customHeight="1" x14ac:dyDescent="0.15">
      <c r="A30" s="848"/>
      <c r="B30" s="940" t="s">
        <v>682</v>
      </c>
      <c r="C30" s="916"/>
      <c r="D30" s="916"/>
      <c r="E30" s="916"/>
      <c r="F30" s="916"/>
      <c r="G30" s="916"/>
      <c r="H30" s="916"/>
      <c r="I30" s="916"/>
      <c r="J30" s="916"/>
      <c r="K30" s="916"/>
      <c r="L30" s="916"/>
      <c r="M30" s="916"/>
      <c r="N30" s="916"/>
      <c r="O30" s="916"/>
      <c r="P30" s="916"/>
      <c r="Q30" s="916"/>
      <c r="R30" s="916"/>
      <c r="S30" s="916"/>
      <c r="T30" s="916"/>
      <c r="U30" s="916"/>
      <c r="V30" s="916"/>
      <c r="W30" s="916"/>
      <c r="X30" s="916"/>
      <c r="Y30" s="916"/>
      <c r="Z30" s="916"/>
      <c r="AA30" s="916"/>
      <c r="AB30" s="916"/>
      <c r="AC30" s="916"/>
      <c r="AD30" s="916"/>
      <c r="AE30" s="916"/>
      <c r="AF30" s="916"/>
      <c r="AG30" s="916"/>
      <c r="AH30" s="916"/>
      <c r="AI30" s="916"/>
      <c r="AJ30" s="916"/>
      <c r="AK30" s="916"/>
      <c r="AL30" s="916"/>
      <c r="AM30" s="916"/>
      <c r="AN30" s="916"/>
      <c r="AO30" s="884"/>
      <c r="AP30" s="885"/>
      <c r="AQ30" s="1409"/>
      <c r="AR30" s="1410"/>
      <c r="AS30" s="1410"/>
      <c r="AT30" s="1410"/>
      <c r="AU30" s="1410"/>
      <c r="AV30" s="1410"/>
      <c r="AW30" s="1410"/>
      <c r="AX30" s="1410"/>
      <c r="AY30" s="979" t="s">
        <v>576</v>
      </c>
      <c r="AZ30" s="979"/>
      <c r="BA30" s="979"/>
      <c r="BB30" s="979"/>
      <c r="BC30" s="1410"/>
      <c r="BD30" s="1410"/>
      <c r="BE30" s="1410"/>
      <c r="BF30" s="1410"/>
      <c r="BG30" s="1410"/>
      <c r="BH30" s="1410"/>
      <c r="BI30" s="1410"/>
      <c r="BJ30" s="979" t="s">
        <v>1022</v>
      </c>
      <c r="BK30" s="979"/>
      <c r="BL30" s="980"/>
      <c r="BM30" s="849"/>
      <c r="BN30" s="880"/>
    </row>
    <row r="31" spans="1:66" ht="20.100000000000001" customHeight="1" x14ac:dyDescent="0.15">
      <c r="A31" s="848"/>
      <c r="B31" s="940" t="s">
        <v>683</v>
      </c>
      <c r="C31" s="916"/>
      <c r="D31" s="916"/>
      <c r="E31" s="916"/>
      <c r="F31" s="916"/>
      <c r="G31" s="916"/>
      <c r="H31" s="916"/>
      <c r="I31" s="916"/>
      <c r="J31" s="916"/>
      <c r="K31" s="916"/>
      <c r="L31" s="916"/>
      <c r="M31" s="916"/>
      <c r="N31" s="916"/>
      <c r="O31" s="916"/>
      <c r="P31" s="916"/>
      <c r="Q31" s="916"/>
      <c r="R31" s="916"/>
      <c r="S31" s="916"/>
      <c r="T31" s="916"/>
      <c r="U31" s="916"/>
      <c r="V31" s="916"/>
      <c r="W31" s="916"/>
      <c r="X31" s="916"/>
      <c r="Y31" s="916"/>
      <c r="Z31" s="916"/>
      <c r="AA31" s="916"/>
      <c r="AB31" s="916"/>
      <c r="AC31" s="916"/>
      <c r="AD31" s="916"/>
      <c r="AE31" s="916"/>
      <c r="AF31" s="916"/>
      <c r="AG31" s="916"/>
      <c r="AH31" s="916"/>
      <c r="AI31" s="916"/>
      <c r="AJ31" s="916"/>
      <c r="AK31" s="916"/>
      <c r="AL31" s="916"/>
      <c r="AM31" s="916"/>
      <c r="AN31" s="916"/>
      <c r="AO31" s="884"/>
      <c r="AP31" s="884"/>
      <c r="AQ31" s="1309" t="str">
        <f>IF(入力シート!E107="","",IF(入力シート!E107="選択してください","",入力シート!E107))</f>
        <v/>
      </c>
      <c r="AR31" s="1248"/>
      <c r="AS31" s="1248"/>
      <c r="AT31" s="1248"/>
      <c r="AU31" s="1248"/>
      <c r="AV31" s="1248"/>
      <c r="AW31" s="1248"/>
      <c r="AX31" s="1248"/>
      <c r="AY31" s="1248"/>
      <c r="AZ31" s="1248"/>
      <c r="BA31" s="1248"/>
      <c r="BB31" s="1248"/>
      <c r="BC31" s="1248"/>
      <c r="BD31" s="1248"/>
      <c r="BE31" s="1248"/>
      <c r="BF31" s="1248"/>
      <c r="BG31" s="1248"/>
      <c r="BH31" s="1248"/>
      <c r="BI31" s="1248"/>
      <c r="BJ31" s="1248"/>
      <c r="BK31" s="1248"/>
      <c r="BL31" s="1274"/>
      <c r="BM31" s="849"/>
      <c r="BN31" s="880"/>
    </row>
    <row r="32" spans="1:66" ht="20.100000000000001" customHeight="1" x14ac:dyDescent="0.15">
      <c r="A32" s="848"/>
      <c r="B32" s="881" t="s">
        <v>684</v>
      </c>
      <c r="C32" s="852"/>
      <c r="D32" s="852"/>
      <c r="E32" s="852"/>
      <c r="F32" s="852"/>
      <c r="G32" s="852"/>
      <c r="H32" s="852"/>
      <c r="I32" s="852"/>
      <c r="J32" s="852"/>
      <c r="K32" s="852"/>
      <c r="L32" s="852"/>
      <c r="M32" s="852"/>
      <c r="N32" s="852"/>
      <c r="O32" s="852"/>
      <c r="P32" s="852"/>
      <c r="Q32" s="852"/>
      <c r="R32" s="852"/>
      <c r="S32" s="852"/>
      <c r="T32" s="852"/>
      <c r="U32" s="852"/>
      <c r="V32" s="852"/>
      <c r="W32" s="852"/>
      <c r="X32" s="852"/>
      <c r="Y32" s="852"/>
      <c r="Z32" s="852"/>
      <c r="AA32" s="852"/>
      <c r="AB32" s="852"/>
      <c r="AC32" s="852"/>
      <c r="AD32" s="852"/>
      <c r="AE32" s="852"/>
      <c r="AF32" s="852"/>
      <c r="AG32" s="852"/>
      <c r="AH32" s="852"/>
      <c r="AI32" s="852"/>
      <c r="AJ32" s="852"/>
      <c r="AK32" s="852"/>
      <c r="AL32" s="852"/>
      <c r="AM32" s="852"/>
      <c r="AN32" s="852"/>
      <c r="AO32" s="907"/>
      <c r="AP32" s="907"/>
      <c r="AQ32" s="1439"/>
      <c r="AR32" s="1440"/>
      <c r="AS32" s="1440"/>
      <c r="AT32" s="1440"/>
      <c r="AU32" s="1440"/>
      <c r="AV32" s="1440"/>
      <c r="AW32" s="1440"/>
      <c r="AX32" s="1440"/>
      <c r="AY32" s="1440"/>
      <c r="AZ32" s="1440"/>
      <c r="BA32" s="1440"/>
      <c r="BB32" s="1440"/>
      <c r="BC32" s="1440"/>
      <c r="BD32" s="1440"/>
      <c r="BE32" s="1440"/>
      <c r="BF32" s="1440"/>
      <c r="BG32" s="1440"/>
      <c r="BH32" s="1440"/>
      <c r="BI32" s="1440"/>
      <c r="BJ32" s="1440"/>
      <c r="BK32" s="1440"/>
      <c r="BL32" s="1441"/>
      <c r="BM32" s="849"/>
      <c r="BN32" s="880"/>
    </row>
    <row r="33" spans="1:66" ht="20.100000000000001" customHeight="1" x14ac:dyDescent="0.15">
      <c r="A33" s="848"/>
      <c r="B33" s="881" t="s">
        <v>685</v>
      </c>
      <c r="C33" s="852"/>
      <c r="D33" s="852"/>
      <c r="E33" s="852"/>
      <c r="F33" s="852"/>
      <c r="G33" s="852"/>
      <c r="H33" s="852"/>
      <c r="I33" s="852"/>
      <c r="J33" s="852"/>
      <c r="K33" s="852"/>
      <c r="L33" s="852"/>
      <c r="M33" s="852"/>
      <c r="N33" s="852"/>
      <c r="O33" s="852"/>
      <c r="P33" s="852"/>
      <c r="Q33" s="852"/>
      <c r="R33" s="852"/>
      <c r="S33" s="852"/>
      <c r="T33" s="852"/>
      <c r="U33" s="852"/>
      <c r="V33" s="852"/>
      <c r="W33" s="852"/>
      <c r="X33" s="852"/>
      <c r="Y33" s="852"/>
      <c r="Z33" s="852"/>
      <c r="AA33" s="852"/>
      <c r="AB33" s="852"/>
      <c r="AC33" s="852"/>
      <c r="AD33" s="852"/>
      <c r="AE33" s="852"/>
      <c r="AF33" s="852"/>
      <c r="AG33" s="852"/>
      <c r="AH33" s="852"/>
      <c r="AI33" s="852"/>
      <c r="AJ33" s="852"/>
      <c r="AK33" s="852"/>
      <c r="AL33" s="852"/>
      <c r="AM33" s="852"/>
      <c r="AN33" s="852"/>
      <c r="AO33" s="907"/>
      <c r="AP33" s="907"/>
      <c r="AQ33" s="1309" t="str">
        <f>IF(入力シート!E108="","",IF(入力シート!E108="選択してください","",入力シート!E108))</f>
        <v/>
      </c>
      <c r="AR33" s="1248"/>
      <c r="AS33" s="1248"/>
      <c r="AT33" s="1248"/>
      <c r="AU33" s="1248"/>
      <c r="AV33" s="1248"/>
      <c r="AW33" s="1248"/>
      <c r="AX33" s="1248"/>
      <c r="AY33" s="1248"/>
      <c r="AZ33" s="1248"/>
      <c r="BA33" s="1248"/>
      <c r="BB33" s="1248"/>
      <c r="BC33" s="1248"/>
      <c r="BD33" s="1248"/>
      <c r="BE33" s="1248"/>
      <c r="BF33" s="1248"/>
      <c r="BG33" s="1248"/>
      <c r="BH33" s="1248"/>
      <c r="BI33" s="1248"/>
      <c r="BJ33" s="1248"/>
      <c r="BK33" s="1248"/>
      <c r="BL33" s="1274"/>
      <c r="BM33" s="849"/>
      <c r="BN33" s="880"/>
    </row>
    <row r="34" spans="1:66" ht="20.100000000000001" customHeight="1" x14ac:dyDescent="0.15">
      <c r="A34" s="848"/>
      <c r="B34" s="940" t="s">
        <v>686</v>
      </c>
      <c r="C34" s="916"/>
      <c r="D34" s="916"/>
      <c r="E34" s="916"/>
      <c r="F34" s="916"/>
      <c r="G34" s="916"/>
      <c r="H34" s="916"/>
      <c r="I34" s="916"/>
      <c r="J34" s="916"/>
      <c r="K34" s="916"/>
      <c r="L34" s="916"/>
      <c r="M34" s="916"/>
      <c r="N34" s="916"/>
      <c r="O34" s="916"/>
      <c r="P34" s="916"/>
      <c r="Q34" s="916"/>
      <c r="R34" s="916"/>
      <c r="S34" s="916"/>
      <c r="T34" s="916"/>
      <c r="U34" s="916"/>
      <c r="V34" s="916"/>
      <c r="W34" s="916"/>
      <c r="X34" s="916"/>
      <c r="Y34" s="916"/>
      <c r="Z34" s="916"/>
      <c r="AA34" s="916"/>
      <c r="AB34" s="916"/>
      <c r="AC34" s="916"/>
      <c r="AD34" s="916"/>
      <c r="AE34" s="916"/>
      <c r="AF34" s="916"/>
      <c r="AG34" s="916"/>
      <c r="AH34" s="916"/>
      <c r="AI34" s="916"/>
      <c r="AJ34" s="917"/>
      <c r="AK34" s="981" t="s">
        <v>583</v>
      </c>
      <c r="AL34" s="982"/>
      <c r="AM34" s="982"/>
      <c r="AN34" s="982"/>
      <c r="AO34" s="951"/>
      <c r="AP34" s="952"/>
      <c r="AQ34" s="1409"/>
      <c r="AR34" s="1410"/>
      <c r="AS34" s="1410"/>
      <c r="AT34" s="1410"/>
      <c r="AU34" s="1410"/>
      <c r="AV34" s="1410"/>
      <c r="AW34" s="1410"/>
      <c r="AX34" s="1410"/>
      <c r="AY34" s="1410"/>
      <c r="AZ34" s="1410"/>
      <c r="BA34" s="1410"/>
      <c r="BB34" s="1410"/>
      <c r="BC34" s="1410"/>
      <c r="BD34" s="1410"/>
      <c r="BE34" s="1410"/>
      <c r="BF34" s="1410"/>
      <c r="BG34" s="1410"/>
      <c r="BH34" s="1410"/>
      <c r="BI34" s="1410"/>
      <c r="BJ34" s="936" t="s">
        <v>540</v>
      </c>
      <c r="BK34" s="936"/>
      <c r="BL34" s="937"/>
      <c r="BM34" s="849"/>
      <c r="BN34" s="880"/>
    </row>
    <row r="35" spans="1:66" ht="20.100000000000001" customHeight="1" x14ac:dyDescent="0.15">
      <c r="A35" s="848"/>
      <c r="B35" s="976"/>
      <c r="C35" s="866"/>
      <c r="D35" s="866"/>
      <c r="E35" s="866"/>
      <c r="F35" s="866"/>
      <c r="G35" s="866"/>
      <c r="H35" s="866"/>
      <c r="I35" s="866"/>
      <c r="J35" s="866"/>
      <c r="K35" s="866"/>
      <c r="L35" s="866"/>
      <c r="M35" s="866"/>
      <c r="N35" s="866"/>
      <c r="O35" s="866"/>
      <c r="P35" s="866"/>
      <c r="Q35" s="866"/>
      <c r="R35" s="866"/>
      <c r="S35" s="866"/>
      <c r="T35" s="866"/>
      <c r="U35" s="866"/>
      <c r="V35" s="866"/>
      <c r="W35" s="866"/>
      <c r="X35" s="866"/>
      <c r="Y35" s="866"/>
      <c r="Z35" s="866"/>
      <c r="AA35" s="866"/>
      <c r="AB35" s="866"/>
      <c r="AC35" s="866"/>
      <c r="AD35" s="866"/>
      <c r="AE35" s="866"/>
      <c r="AF35" s="866"/>
      <c r="AG35" s="866"/>
      <c r="AH35" s="866"/>
      <c r="AI35" s="866"/>
      <c r="AJ35" s="977"/>
      <c r="AK35" s="983" t="s">
        <v>585</v>
      </c>
      <c r="AL35" s="984"/>
      <c r="AM35" s="984"/>
      <c r="AN35" s="984"/>
      <c r="AO35" s="954"/>
      <c r="AP35" s="955"/>
      <c r="AQ35" s="938"/>
      <c r="AR35" s="938" t="s">
        <v>586</v>
      </c>
      <c r="AS35" s="938"/>
      <c r="AT35" s="1413"/>
      <c r="AU35" s="1413"/>
      <c r="AV35" s="1413"/>
      <c r="AW35" s="1413"/>
      <c r="AX35" s="938" t="s">
        <v>587</v>
      </c>
      <c r="AY35" s="938"/>
      <c r="AZ35" s="938"/>
      <c r="BA35" s="938"/>
      <c r="BB35" s="1413"/>
      <c r="BC35" s="1413"/>
      <c r="BD35" s="1413"/>
      <c r="BE35" s="1413"/>
      <c r="BF35" s="1413"/>
      <c r="BG35" s="1413"/>
      <c r="BH35" s="1413"/>
      <c r="BI35" s="1413"/>
      <c r="BJ35" s="938" t="s">
        <v>687</v>
      </c>
      <c r="BK35" s="938"/>
      <c r="BL35" s="939"/>
      <c r="BM35" s="849"/>
      <c r="BN35" s="880"/>
    </row>
    <row r="36" spans="1:66" ht="20.100000000000001" customHeight="1" x14ac:dyDescent="0.15">
      <c r="A36" s="848"/>
      <c r="B36" s="881" t="s">
        <v>688</v>
      </c>
      <c r="C36" s="852"/>
      <c r="D36" s="852"/>
      <c r="E36" s="852"/>
      <c r="F36" s="852"/>
      <c r="G36" s="852"/>
      <c r="H36" s="852"/>
      <c r="I36" s="852"/>
      <c r="J36" s="852"/>
      <c r="K36" s="852"/>
      <c r="L36" s="852"/>
      <c r="M36" s="852"/>
      <c r="N36" s="852"/>
      <c r="O36" s="852"/>
      <c r="P36" s="852"/>
      <c r="Q36" s="852"/>
      <c r="R36" s="852"/>
      <c r="S36" s="852"/>
      <c r="T36" s="852"/>
      <c r="U36" s="852"/>
      <c r="V36" s="852"/>
      <c r="W36" s="852"/>
      <c r="X36" s="852"/>
      <c r="Y36" s="852"/>
      <c r="Z36" s="852"/>
      <c r="AA36" s="852"/>
      <c r="AB36" s="852"/>
      <c r="AC36" s="852"/>
      <c r="AD36" s="852"/>
      <c r="AE36" s="852"/>
      <c r="AF36" s="852"/>
      <c r="AG36" s="852"/>
      <c r="AH36" s="852"/>
      <c r="AI36" s="852"/>
      <c r="AJ36" s="852"/>
      <c r="AK36" s="852"/>
      <c r="AL36" s="852"/>
      <c r="AM36" s="852"/>
      <c r="AN36" s="852"/>
      <c r="AO36" s="907"/>
      <c r="AP36" s="907"/>
      <c r="AQ36" s="1438"/>
      <c r="AR36" s="1393"/>
      <c r="AS36" s="1393"/>
      <c r="AT36" s="1393"/>
      <c r="AU36" s="1393"/>
      <c r="AV36" s="1393"/>
      <c r="AW36" s="1393"/>
      <c r="AX36" s="1393"/>
      <c r="AY36" s="1393"/>
      <c r="AZ36" s="1393"/>
      <c r="BA36" s="1393"/>
      <c r="BB36" s="1393"/>
      <c r="BC36" s="1393"/>
      <c r="BD36" s="1393"/>
      <c r="BE36" s="1393"/>
      <c r="BF36" s="1393"/>
      <c r="BG36" s="1393"/>
      <c r="BH36" s="1393"/>
      <c r="BI36" s="1393"/>
      <c r="BJ36" s="1393"/>
      <c r="BK36" s="1393"/>
      <c r="BL36" s="1394"/>
      <c r="BM36" s="849"/>
      <c r="BN36" s="880"/>
    </row>
    <row r="37" spans="1:66" ht="20.100000000000001" customHeight="1" x14ac:dyDescent="0.15">
      <c r="A37" s="848"/>
      <c r="B37" s="881" t="s">
        <v>689</v>
      </c>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c r="AO37" s="907"/>
      <c r="AP37" s="907"/>
      <c r="AQ37" s="1438"/>
      <c r="AR37" s="1393"/>
      <c r="AS37" s="1393"/>
      <c r="AT37" s="1393"/>
      <c r="AU37" s="1393"/>
      <c r="AV37" s="1393"/>
      <c r="AW37" s="1393"/>
      <c r="AX37" s="1393"/>
      <c r="AY37" s="1393"/>
      <c r="AZ37" s="1393"/>
      <c r="BA37" s="1393"/>
      <c r="BB37" s="1393"/>
      <c r="BC37" s="1393"/>
      <c r="BD37" s="1393"/>
      <c r="BE37" s="1393"/>
      <c r="BF37" s="1393"/>
      <c r="BG37" s="1393"/>
      <c r="BH37" s="1393"/>
      <c r="BI37" s="1393"/>
      <c r="BJ37" s="1393"/>
      <c r="BK37" s="1393"/>
      <c r="BL37" s="1394"/>
      <c r="BM37" s="849"/>
      <c r="BN37" s="880"/>
    </row>
    <row r="38" spans="1:66" ht="20.100000000000001" customHeight="1" x14ac:dyDescent="0.15">
      <c r="A38" s="848"/>
      <c r="B38" s="881" t="s">
        <v>690</v>
      </c>
      <c r="C38" s="852"/>
      <c r="D38" s="852"/>
      <c r="E38" s="852"/>
      <c r="F38" s="852"/>
      <c r="G38" s="852"/>
      <c r="H38" s="852"/>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2"/>
      <c r="AF38" s="852"/>
      <c r="AG38" s="852"/>
      <c r="AH38" s="852"/>
      <c r="AI38" s="852"/>
      <c r="AJ38" s="852"/>
      <c r="AK38" s="852"/>
      <c r="AL38" s="852"/>
      <c r="AM38" s="852"/>
      <c r="AN38" s="852"/>
      <c r="AO38" s="907"/>
      <c r="AP38" s="907"/>
      <c r="AQ38" s="1438"/>
      <c r="AR38" s="1393"/>
      <c r="AS38" s="1393"/>
      <c r="AT38" s="1393"/>
      <c r="AU38" s="1393"/>
      <c r="AV38" s="1393"/>
      <c r="AW38" s="1393"/>
      <c r="AX38" s="1393"/>
      <c r="AY38" s="1393"/>
      <c r="AZ38" s="1393"/>
      <c r="BA38" s="1393"/>
      <c r="BB38" s="1393"/>
      <c r="BC38" s="1393"/>
      <c r="BD38" s="1393"/>
      <c r="BE38" s="1393"/>
      <c r="BF38" s="1393"/>
      <c r="BG38" s="1393"/>
      <c r="BH38" s="1393"/>
      <c r="BI38" s="1393"/>
      <c r="BJ38" s="1393"/>
      <c r="BK38" s="1393"/>
      <c r="BL38" s="1394"/>
      <c r="BM38" s="849"/>
      <c r="BN38" s="880"/>
    </row>
    <row r="39" spans="1:66" ht="20.100000000000001" customHeight="1" x14ac:dyDescent="0.15">
      <c r="A39" s="848"/>
      <c r="B39" s="881" t="s">
        <v>691</v>
      </c>
      <c r="C39" s="852"/>
      <c r="D39" s="852"/>
      <c r="E39" s="852"/>
      <c r="F39" s="852"/>
      <c r="G39" s="852"/>
      <c r="H39" s="852"/>
      <c r="I39" s="852"/>
      <c r="J39" s="852"/>
      <c r="K39" s="852"/>
      <c r="L39" s="852"/>
      <c r="M39" s="852"/>
      <c r="N39" s="852"/>
      <c r="O39" s="852"/>
      <c r="P39" s="852"/>
      <c r="Q39" s="852"/>
      <c r="R39" s="852"/>
      <c r="S39" s="852"/>
      <c r="T39" s="852"/>
      <c r="U39" s="852"/>
      <c r="V39" s="852"/>
      <c r="W39" s="852"/>
      <c r="X39" s="852"/>
      <c r="Y39" s="852"/>
      <c r="Z39" s="852"/>
      <c r="AA39" s="852"/>
      <c r="AB39" s="852"/>
      <c r="AC39" s="852"/>
      <c r="AD39" s="852"/>
      <c r="AE39" s="852"/>
      <c r="AF39" s="852"/>
      <c r="AG39" s="852"/>
      <c r="AH39" s="852"/>
      <c r="AI39" s="852"/>
      <c r="AJ39" s="852"/>
      <c r="AK39" s="852"/>
      <c r="AL39" s="852"/>
      <c r="AM39" s="852"/>
      <c r="AN39" s="852"/>
      <c r="AO39" s="907"/>
      <c r="AP39" s="907"/>
      <c r="AQ39" s="1438"/>
      <c r="AR39" s="1393"/>
      <c r="AS39" s="1393"/>
      <c r="AT39" s="1393"/>
      <c r="AU39" s="1393"/>
      <c r="AV39" s="1393"/>
      <c r="AW39" s="1393"/>
      <c r="AX39" s="1393"/>
      <c r="AY39" s="1393"/>
      <c r="AZ39" s="1393"/>
      <c r="BA39" s="1393"/>
      <c r="BB39" s="1393"/>
      <c r="BC39" s="1393"/>
      <c r="BD39" s="1393"/>
      <c r="BE39" s="1393"/>
      <c r="BF39" s="1393"/>
      <c r="BG39" s="1393"/>
      <c r="BH39" s="1393"/>
      <c r="BI39" s="1393"/>
      <c r="BJ39" s="1393"/>
      <c r="BK39" s="1393"/>
      <c r="BL39" s="1394"/>
      <c r="BM39" s="849"/>
      <c r="BN39" s="880"/>
    </row>
    <row r="40" spans="1:66" ht="20.100000000000001" customHeight="1" x14ac:dyDescent="0.15">
      <c r="A40" s="848"/>
      <c r="B40" s="881" t="s">
        <v>692</v>
      </c>
      <c r="C40" s="852"/>
      <c r="D40" s="852"/>
      <c r="E40" s="852"/>
      <c r="F40" s="852"/>
      <c r="G40" s="852"/>
      <c r="H40" s="852"/>
      <c r="I40" s="852"/>
      <c r="J40" s="852"/>
      <c r="K40" s="852"/>
      <c r="L40" s="852"/>
      <c r="M40" s="852"/>
      <c r="N40" s="852"/>
      <c r="O40" s="852"/>
      <c r="P40" s="852"/>
      <c r="Q40" s="852"/>
      <c r="R40" s="852"/>
      <c r="S40" s="852"/>
      <c r="T40" s="852"/>
      <c r="U40" s="852"/>
      <c r="V40" s="852"/>
      <c r="W40" s="852"/>
      <c r="X40" s="852"/>
      <c r="Y40" s="852"/>
      <c r="Z40" s="852"/>
      <c r="AA40" s="852"/>
      <c r="AB40" s="852"/>
      <c r="AC40" s="852"/>
      <c r="AD40" s="852"/>
      <c r="AE40" s="852"/>
      <c r="AF40" s="852"/>
      <c r="AG40" s="852"/>
      <c r="AH40" s="852"/>
      <c r="AI40" s="852"/>
      <c r="AJ40" s="852"/>
      <c r="AK40" s="852"/>
      <c r="AL40" s="852"/>
      <c r="AM40" s="852"/>
      <c r="AN40" s="852"/>
      <c r="AO40" s="907"/>
      <c r="AP40" s="907"/>
      <c r="AQ40" s="881" t="s">
        <v>693</v>
      </c>
      <c r="AR40" s="852"/>
      <c r="AS40" s="852"/>
      <c r="AT40" s="1321" t="str">
        <f>IF(入力シート!H90="","",入力シート!H90)</f>
        <v/>
      </c>
      <c r="AU40" s="1321"/>
      <c r="AV40" s="1321"/>
      <c r="AW40" s="1321"/>
      <c r="AX40" s="1321"/>
      <c r="AY40" s="852" t="s">
        <v>1018</v>
      </c>
      <c r="AZ40" s="852"/>
      <c r="BA40" s="852"/>
      <c r="BB40" s="881" t="s">
        <v>695</v>
      </c>
      <c r="BC40" s="852"/>
      <c r="BD40" s="852"/>
      <c r="BE40" s="1321" t="str">
        <f>IF(OR(入力シート!E120="",入力シート!E93="",入力シート!H90=""),"",ROUNDDOWN(入力シート!E120/(入力シート!E93*入力シート!H90),0))</f>
        <v/>
      </c>
      <c r="BF40" s="1321"/>
      <c r="BG40" s="1321"/>
      <c r="BH40" s="1321"/>
      <c r="BI40" s="1321"/>
      <c r="BJ40" s="852" t="s">
        <v>696</v>
      </c>
      <c r="BK40" s="852"/>
      <c r="BL40" s="853"/>
      <c r="BM40" s="849"/>
      <c r="BN40" s="880"/>
    </row>
    <row r="41" spans="1:66" ht="20.100000000000001" customHeight="1" x14ac:dyDescent="0.15">
      <c r="A41" s="848"/>
      <c r="B41" s="856" t="s">
        <v>697</v>
      </c>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56"/>
      <c r="AF41" s="856"/>
      <c r="AG41" s="856"/>
      <c r="AH41" s="856"/>
      <c r="AI41" s="856"/>
      <c r="AJ41" s="856"/>
      <c r="AK41" s="856"/>
      <c r="AL41" s="856"/>
      <c r="AM41" s="856"/>
      <c r="AN41" s="856"/>
      <c r="AO41" s="850"/>
      <c r="AP41" s="850"/>
      <c r="AQ41" s="850"/>
      <c r="AR41" s="850"/>
      <c r="AS41" s="850"/>
      <c r="AT41" s="850"/>
      <c r="AU41" s="850"/>
      <c r="AV41" s="850"/>
      <c r="AW41" s="850"/>
      <c r="AX41" s="850"/>
      <c r="AY41" s="850"/>
      <c r="AZ41" s="850"/>
      <c r="BA41" s="850"/>
      <c r="BB41" s="850"/>
      <c r="BC41" s="850"/>
      <c r="BD41" s="850"/>
      <c r="BE41" s="850"/>
      <c r="BF41" s="850"/>
      <c r="BG41" s="850"/>
      <c r="BH41" s="850"/>
      <c r="BI41" s="850"/>
      <c r="BJ41" s="850"/>
      <c r="BK41" s="850"/>
      <c r="BL41" s="850"/>
      <c r="BM41" s="849"/>
      <c r="BN41" s="880"/>
    </row>
    <row r="42" spans="1:66" ht="20.100000000000001" customHeight="1" x14ac:dyDescent="0.15">
      <c r="A42" s="848"/>
      <c r="B42" s="856" t="s">
        <v>698</v>
      </c>
      <c r="C42" s="856"/>
      <c r="D42" s="856"/>
      <c r="E42" s="856"/>
      <c r="F42" s="856"/>
      <c r="G42" s="856"/>
      <c r="H42" s="856"/>
      <c r="I42" s="856"/>
      <c r="J42" s="856"/>
      <c r="K42" s="856"/>
      <c r="L42" s="856"/>
      <c r="M42" s="856"/>
      <c r="N42" s="856"/>
      <c r="O42" s="856"/>
      <c r="P42" s="856"/>
      <c r="Q42" s="856"/>
      <c r="R42" s="856"/>
      <c r="S42" s="856"/>
      <c r="T42" s="856"/>
      <c r="U42" s="856"/>
      <c r="V42" s="856"/>
      <c r="W42" s="856"/>
      <c r="X42" s="856"/>
      <c r="Y42" s="856"/>
      <c r="Z42" s="856"/>
      <c r="AA42" s="856"/>
      <c r="AB42" s="856"/>
      <c r="AC42" s="856"/>
      <c r="AD42" s="856"/>
      <c r="AE42" s="856"/>
      <c r="AF42" s="856"/>
      <c r="AG42" s="856"/>
      <c r="AH42" s="856"/>
      <c r="AI42" s="856"/>
      <c r="AJ42" s="856"/>
      <c r="AK42" s="856"/>
      <c r="AL42" s="856"/>
      <c r="AM42" s="856"/>
      <c r="AN42" s="856"/>
      <c r="AO42" s="850"/>
      <c r="AP42" s="850"/>
      <c r="AQ42" s="850"/>
      <c r="AR42" s="850"/>
      <c r="AS42" s="850"/>
      <c r="AT42" s="850"/>
      <c r="AU42" s="850"/>
      <c r="AV42" s="850"/>
      <c r="AW42" s="850"/>
      <c r="AX42" s="850"/>
      <c r="AY42" s="850"/>
      <c r="AZ42" s="850"/>
      <c r="BA42" s="850"/>
      <c r="BB42" s="850"/>
      <c r="BC42" s="850"/>
      <c r="BD42" s="850"/>
      <c r="BE42" s="850"/>
      <c r="BF42" s="850"/>
      <c r="BG42" s="850"/>
      <c r="BH42" s="850"/>
      <c r="BI42" s="850"/>
      <c r="BJ42" s="850"/>
      <c r="BK42" s="850"/>
      <c r="BL42" s="850"/>
      <c r="BM42" s="849"/>
      <c r="BN42" s="880"/>
    </row>
    <row r="43" spans="1:66" ht="20.100000000000001" customHeight="1" x14ac:dyDescent="0.15">
      <c r="A43" s="848"/>
      <c r="B43" s="856" t="s">
        <v>699</v>
      </c>
      <c r="C43" s="856"/>
      <c r="D43" s="856"/>
      <c r="E43" s="856"/>
      <c r="F43" s="856"/>
      <c r="G43" s="856"/>
      <c r="H43" s="856"/>
      <c r="I43" s="856"/>
      <c r="J43" s="856"/>
      <c r="K43" s="856"/>
      <c r="L43" s="856"/>
      <c r="M43" s="856"/>
      <c r="N43" s="856"/>
      <c r="O43" s="856"/>
      <c r="P43" s="856"/>
      <c r="Q43" s="856"/>
      <c r="R43" s="856"/>
      <c r="S43" s="856"/>
      <c r="T43" s="856"/>
      <c r="U43" s="856"/>
      <c r="V43" s="856"/>
      <c r="W43" s="856"/>
      <c r="X43" s="856"/>
      <c r="Y43" s="856"/>
      <c r="Z43" s="856"/>
      <c r="AA43" s="856"/>
      <c r="AB43" s="856"/>
      <c r="AC43" s="856"/>
      <c r="AD43" s="856"/>
      <c r="AE43" s="856"/>
      <c r="AF43" s="856"/>
      <c r="AG43" s="856"/>
      <c r="AH43" s="856"/>
      <c r="AI43" s="856"/>
      <c r="AJ43" s="856"/>
      <c r="AK43" s="856"/>
      <c r="AL43" s="856"/>
      <c r="AM43" s="856"/>
      <c r="AN43" s="856"/>
      <c r="AO43" s="850"/>
      <c r="AP43" s="850"/>
      <c r="AQ43" s="850"/>
      <c r="AR43" s="850"/>
      <c r="AS43" s="850"/>
      <c r="AT43" s="850"/>
      <c r="AU43" s="850"/>
      <c r="AV43" s="850"/>
      <c r="AW43" s="850"/>
      <c r="AX43" s="850"/>
      <c r="AY43" s="850"/>
      <c r="AZ43" s="850"/>
      <c r="BA43" s="850"/>
      <c r="BB43" s="850"/>
      <c r="BC43" s="850"/>
      <c r="BD43" s="850"/>
      <c r="BE43" s="850"/>
      <c r="BF43" s="850"/>
      <c r="BG43" s="850"/>
      <c r="BH43" s="850"/>
      <c r="BI43" s="850"/>
      <c r="BJ43" s="850"/>
      <c r="BK43" s="850"/>
      <c r="BL43" s="850"/>
      <c r="BM43" s="849"/>
      <c r="BN43" s="880"/>
    </row>
    <row r="44" spans="1:66" ht="20.100000000000001" customHeight="1" x14ac:dyDescent="0.15">
      <c r="A44" s="848"/>
      <c r="B44" s="856"/>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5"/>
      <c r="AC44" s="985"/>
      <c r="AD44" s="985"/>
      <c r="AE44" s="985"/>
      <c r="AF44" s="985"/>
      <c r="AG44" s="985"/>
      <c r="AH44" s="985"/>
      <c r="AI44" s="985"/>
      <c r="AJ44" s="985"/>
      <c r="AK44" s="985"/>
      <c r="AL44" s="985"/>
      <c r="AM44" s="985"/>
      <c r="AN44" s="985"/>
      <c r="AO44" s="880"/>
      <c r="AP44" s="880"/>
      <c r="AQ44" s="880"/>
      <c r="AR44" s="880"/>
      <c r="AS44" s="880"/>
      <c r="AT44" s="880"/>
      <c r="AU44" s="880"/>
      <c r="AV44" s="880"/>
      <c r="AW44" s="880"/>
      <c r="AX44" s="880"/>
      <c r="AY44" s="880"/>
      <c r="AZ44" s="880"/>
      <c r="BA44" s="880"/>
      <c r="BB44" s="880"/>
      <c r="BC44" s="880"/>
      <c r="BD44" s="880"/>
      <c r="BE44" s="880"/>
      <c r="BF44" s="880"/>
      <c r="BG44" s="880"/>
      <c r="BH44" s="850"/>
      <c r="BI44" s="850"/>
      <c r="BJ44" s="850"/>
      <c r="BK44" s="850"/>
      <c r="BL44" s="850"/>
      <c r="BM44" s="849"/>
      <c r="BN44" s="880"/>
    </row>
    <row r="45" spans="1:66" ht="20.100000000000001" customHeight="1" x14ac:dyDescent="0.15">
      <c r="A45" s="848"/>
      <c r="B45" s="880"/>
      <c r="C45" s="880"/>
      <c r="D45" s="880"/>
      <c r="E45" s="880"/>
      <c r="F45" s="880"/>
      <c r="G45" s="880"/>
      <c r="H45" s="880"/>
      <c r="I45" s="880"/>
      <c r="J45" s="880"/>
      <c r="K45" s="880"/>
      <c r="L45" s="880"/>
      <c r="M45" s="880"/>
      <c r="N45" s="880"/>
      <c r="O45" s="880"/>
      <c r="P45" s="880"/>
      <c r="Q45" s="880"/>
      <c r="R45" s="880"/>
      <c r="S45" s="880"/>
      <c r="T45" s="880"/>
      <c r="U45" s="880"/>
      <c r="V45" s="880"/>
      <c r="W45" s="880"/>
      <c r="X45" s="880"/>
      <c r="Y45" s="880"/>
      <c r="Z45" s="880"/>
      <c r="AA45" s="880"/>
      <c r="AB45" s="880"/>
      <c r="AC45" s="880"/>
      <c r="AD45" s="880"/>
      <c r="AE45" s="880"/>
      <c r="AF45" s="880"/>
      <c r="AG45" s="880"/>
      <c r="AH45" s="880"/>
      <c r="AI45" s="880"/>
      <c r="AJ45" s="880"/>
      <c r="AK45" s="880"/>
      <c r="AL45" s="880"/>
      <c r="AM45" s="880"/>
      <c r="AN45" s="880"/>
      <c r="AO45" s="880"/>
      <c r="AP45" s="880"/>
      <c r="AQ45" s="880"/>
      <c r="AR45" s="880"/>
      <c r="AS45" s="880"/>
      <c r="AT45" s="880"/>
      <c r="AU45" s="880"/>
      <c r="AV45" s="880"/>
      <c r="AW45" s="880"/>
      <c r="AX45" s="880"/>
      <c r="AY45" s="880"/>
      <c r="AZ45" s="880"/>
      <c r="BA45" s="880"/>
      <c r="BB45" s="880"/>
      <c r="BC45" s="880"/>
      <c r="BD45" s="880"/>
      <c r="BE45" s="880"/>
      <c r="BF45" s="880"/>
      <c r="BG45" s="880"/>
      <c r="BH45" s="850"/>
      <c r="BI45" s="850"/>
      <c r="BJ45" s="850"/>
      <c r="BK45" s="850"/>
      <c r="BL45" s="850"/>
      <c r="BM45" s="849"/>
      <c r="BN45" s="880"/>
    </row>
    <row r="46" spans="1:66" ht="20.100000000000001" customHeight="1" x14ac:dyDescent="0.15">
      <c r="A46" s="848"/>
      <c r="B46" s="850" t="s">
        <v>700</v>
      </c>
      <c r="C46" s="850"/>
      <c r="D46" s="850"/>
      <c r="E46" s="850"/>
      <c r="F46" s="850"/>
      <c r="G46" s="850"/>
      <c r="H46" s="850"/>
      <c r="I46" s="850"/>
      <c r="J46" s="850"/>
      <c r="K46" s="850"/>
      <c r="L46" s="850"/>
      <c r="M46" s="850"/>
      <c r="N46" s="850"/>
      <c r="O46" s="850"/>
      <c r="P46" s="850"/>
      <c r="Q46" s="850"/>
      <c r="R46" s="850"/>
      <c r="S46" s="850"/>
      <c r="T46" s="850"/>
      <c r="U46" s="850"/>
      <c r="V46" s="850"/>
      <c r="W46" s="850"/>
      <c r="X46" s="850"/>
      <c r="Y46" s="850"/>
      <c r="Z46" s="850"/>
      <c r="AA46" s="850"/>
      <c r="AB46" s="850"/>
      <c r="AC46" s="850"/>
      <c r="AD46" s="850"/>
      <c r="AE46" s="850"/>
      <c r="AF46" s="850"/>
      <c r="AG46" s="850"/>
      <c r="AH46" s="850"/>
      <c r="AI46" s="850"/>
      <c r="AJ46" s="850"/>
      <c r="AK46" s="850"/>
      <c r="AL46" s="850"/>
      <c r="AM46" s="850"/>
      <c r="AN46" s="850"/>
      <c r="AO46" s="850"/>
      <c r="AP46" s="850"/>
      <c r="AQ46" s="850"/>
      <c r="AR46" s="850"/>
      <c r="AS46" s="850"/>
      <c r="AT46" s="850"/>
      <c r="AU46" s="850"/>
      <c r="AV46" s="850"/>
      <c r="AW46" s="850"/>
      <c r="AX46" s="850"/>
      <c r="AY46" s="850"/>
      <c r="AZ46" s="850"/>
      <c r="BA46" s="850"/>
      <c r="BB46" s="850"/>
      <c r="BC46" s="850"/>
      <c r="BD46" s="850"/>
      <c r="BE46" s="850"/>
      <c r="BF46" s="850"/>
      <c r="BG46" s="850"/>
      <c r="BH46" s="850"/>
      <c r="BI46" s="850"/>
      <c r="BJ46" s="850"/>
      <c r="BK46" s="850"/>
      <c r="BL46" s="850"/>
      <c r="BM46" s="849"/>
      <c r="BN46" s="880"/>
    </row>
    <row r="47" spans="1:66" ht="20.100000000000001" customHeight="1" x14ac:dyDescent="0.15">
      <c r="A47" s="848"/>
      <c r="B47" s="850"/>
      <c r="C47" s="856" t="s">
        <v>701</v>
      </c>
      <c r="D47" s="850"/>
      <c r="E47" s="850"/>
      <c r="F47" s="850"/>
      <c r="G47" s="850"/>
      <c r="H47" s="850"/>
      <c r="I47" s="850"/>
      <c r="J47" s="850"/>
      <c r="K47" s="850"/>
      <c r="L47" s="850"/>
      <c r="M47" s="850"/>
      <c r="N47" s="850"/>
      <c r="O47" s="850"/>
      <c r="P47" s="850"/>
      <c r="Q47" s="850"/>
      <c r="R47" s="850"/>
      <c r="S47" s="850"/>
      <c r="T47" s="850"/>
      <c r="U47" s="850"/>
      <c r="V47" s="850"/>
      <c r="W47" s="850"/>
      <c r="X47" s="850"/>
      <c r="Y47" s="850"/>
      <c r="Z47" s="850"/>
      <c r="AA47" s="850"/>
      <c r="AB47" s="850"/>
      <c r="AC47" s="850"/>
      <c r="AD47" s="850"/>
      <c r="AE47" s="850"/>
      <c r="AF47" s="850"/>
      <c r="AG47" s="850"/>
      <c r="AH47" s="850"/>
      <c r="AI47" s="850"/>
      <c r="AJ47" s="850"/>
      <c r="AK47" s="850"/>
      <c r="AL47" s="850"/>
      <c r="AM47" s="850"/>
      <c r="AN47" s="850"/>
      <c r="AO47" s="850"/>
      <c r="AP47" s="850"/>
      <c r="AQ47" s="850"/>
      <c r="AR47" s="850"/>
      <c r="AS47" s="850"/>
      <c r="AT47" s="850"/>
      <c r="AU47" s="850"/>
      <c r="AV47" s="850"/>
      <c r="AW47" s="850"/>
      <c r="AX47" s="850"/>
      <c r="AY47" s="850"/>
      <c r="AZ47" s="850"/>
      <c r="BA47" s="850"/>
      <c r="BB47" s="850"/>
      <c r="BC47" s="850"/>
      <c r="BD47" s="850"/>
      <c r="BE47" s="850"/>
      <c r="BF47" s="850"/>
      <c r="BG47" s="850"/>
      <c r="BH47" s="850"/>
      <c r="BI47" s="850"/>
      <c r="BJ47" s="850"/>
      <c r="BK47" s="850"/>
      <c r="BL47" s="850"/>
      <c r="BM47" s="849"/>
      <c r="BN47" s="880"/>
    </row>
    <row r="48" spans="1:66" ht="20.100000000000001" customHeight="1" x14ac:dyDescent="0.15">
      <c r="A48" s="848"/>
      <c r="B48" s="850"/>
      <c r="C48" s="856" t="s">
        <v>702</v>
      </c>
      <c r="D48" s="850"/>
      <c r="E48" s="850"/>
      <c r="F48" s="850"/>
      <c r="G48" s="850"/>
      <c r="H48" s="850"/>
      <c r="I48" s="850"/>
      <c r="J48" s="850"/>
      <c r="K48" s="850"/>
      <c r="L48" s="850"/>
      <c r="M48" s="850"/>
      <c r="N48" s="850"/>
      <c r="O48" s="850"/>
      <c r="P48" s="850"/>
      <c r="Q48" s="850"/>
      <c r="R48" s="850"/>
      <c r="S48" s="850"/>
      <c r="T48" s="850"/>
      <c r="U48" s="850"/>
      <c r="V48" s="850"/>
      <c r="W48" s="850"/>
      <c r="X48" s="850"/>
      <c r="Y48" s="850"/>
      <c r="Z48" s="850"/>
      <c r="AA48" s="850"/>
      <c r="AB48" s="850"/>
      <c r="AC48" s="850"/>
      <c r="AD48" s="850"/>
      <c r="AE48" s="850"/>
      <c r="AF48" s="850"/>
      <c r="AG48" s="850"/>
      <c r="AH48" s="850"/>
      <c r="AI48" s="850"/>
      <c r="AJ48" s="850"/>
      <c r="AK48" s="850"/>
      <c r="AL48" s="850"/>
      <c r="AM48" s="850"/>
      <c r="AN48" s="850"/>
      <c r="AO48" s="850"/>
      <c r="AP48" s="850"/>
      <c r="AQ48" s="850"/>
      <c r="AR48" s="850"/>
      <c r="AS48" s="850"/>
      <c r="AT48" s="850"/>
      <c r="AU48" s="850"/>
      <c r="AV48" s="850"/>
      <c r="AW48" s="850"/>
      <c r="AX48" s="850"/>
      <c r="AY48" s="850"/>
      <c r="AZ48" s="850"/>
      <c r="BA48" s="850"/>
      <c r="BB48" s="850"/>
      <c r="BC48" s="850"/>
      <c r="BD48" s="850"/>
      <c r="BE48" s="850"/>
      <c r="BF48" s="850"/>
      <c r="BG48" s="850"/>
      <c r="BH48" s="850"/>
      <c r="BI48" s="850"/>
      <c r="BJ48" s="850"/>
      <c r="BK48" s="850"/>
      <c r="BL48" s="850"/>
      <c r="BM48" s="849"/>
      <c r="BN48" s="880"/>
    </row>
    <row r="49" spans="1:110" ht="20.100000000000001" customHeight="1" x14ac:dyDescent="0.15">
      <c r="A49" s="848"/>
      <c r="B49" s="850"/>
      <c r="C49" s="856" t="s">
        <v>703</v>
      </c>
      <c r="D49" s="850"/>
      <c r="E49" s="850"/>
      <c r="F49" s="850"/>
      <c r="G49" s="850"/>
      <c r="H49" s="850"/>
      <c r="I49" s="850"/>
      <c r="J49" s="850"/>
      <c r="K49" s="850"/>
      <c r="L49" s="850"/>
      <c r="M49" s="850"/>
      <c r="N49" s="850"/>
      <c r="O49" s="850"/>
      <c r="P49" s="850"/>
      <c r="Q49" s="850"/>
      <c r="R49" s="850"/>
      <c r="S49" s="850"/>
      <c r="T49" s="850"/>
      <c r="U49" s="850"/>
      <c r="V49" s="850"/>
      <c r="W49" s="850"/>
      <c r="X49" s="850"/>
      <c r="Y49" s="850"/>
      <c r="Z49" s="850"/>
      <c r="AA49" s="850"/>
      <c r="AB49" s="850"/>
      <c r="AC49" s="850"/>
      <c r="AD49" s="850"/>
      <c r="AE49" s="850"/>
      <c r="AF49" s="850"/>
      <c r="AG49" s="850"/>
      <c r="AH49" s="850"/>
      <c r="AI49" s="850"/>
      <c r="AJ49" s="850"/>
      <c r="AK49" s="850"/>
      <c r="AL49" s="850"/>
      <c r="AM49" s="850"/>
      <c r="AN49" s="850"/>
      <c r="AO49" s="850"/>
      <c r="AP49" s="850"/>
      <c r="AQ49" s="850"/>
      <c r="AR49" s="850"/>
      <c r="AS49" s="850"/>
      <c r="AT49" s="850"/>
      <c r="AU49" s="850"/>
      <c r="AV49" s="850"/>
      <c r="AW49" s="850"/>
      <c r="AX49" s="850"/>
      <c r="AY49" s="850"/>
      <c r="AZ49" s="850"/>
      <c r="BA49" s="850"/>
      <c r="BB49" s="850"/>
      <c r="BC49" s="850"/>
      <c r="BD49" s="850"/>
      <c r="BE49" s="850"/>
      <c r="BF49" s="850"/>
      <c r="BG49" s="850"/>
      <c r="BH49" s="850"/>
      <c r="BI49" s="850"/>
      <c r="BJ49" s="850"/>
      <c r="BK49" s="850"/>
      <c r="BL49" s="850"/>
      <c r="BM49" s="849"/>
      <c r="BN49" s="880"/>
    </row>
    <row r="50" spans="1:110" ht="20.100000000000001" customHeight="1" x14ac:dyDescent="0.15">
      <c r="A50" s="848"/>
      <c r="B50" s="850"/>
      <c r="C50" s="856"/>
      <c r="D50" s="850"/>
      <c r="E50" s="850"/>
      <c r="F50" s="850"/>
      <c r="G50" s="850"/>
      <c r="H50" s="850"/>
      <c r="I50" s="850"/>
      <c r="J50" s="850"/>
      <c r="K50" s="850"/>
      <c r="L50" s="850"/>
      <c r="M50" s="850"/>
      <c r="N50" s="850"/>
      <c r="O50" s="850"/>
      <c r="P50" s="850"/>
      <c r="Q50" s="850"/>
      <c r="R50" s="850"/>
      <c r="S50" s="850"/>
      <c r="T50" s="850"/>
      <c r="U50" s="850"/>
      <c r="V50" s="850"/>
      <c r="W50" s="850"/>
      <c r="X50" s="850"/>
      <c r="Y50" s="850"/>
      <c r="Z50" s="850"/>
      <c r="AA50" s="850"/>
      <c r="AB50" s="850"/>
      <c r="AC50" s="850"/>
      <c r="AD50" s="850"/>
      <c r="AE50" s="850"/>
      <c r="AF50" s="850"/>
      <c r="AG50" s="850"/>
      <c r="AH50" s="850"/>
      <c r="AI50" s="850"/>
      <c r="AJ50" s="850"/>
      <c r="AK50" s="850"/>
      <c r="AL50" s="850"/>
      <c r="AM50" s="850"/>
      <c r="AN50" s="850"/>
      <c r="AO50" s="850"/>
      <c r="AP50" s="850"/>
      <c r="AQ50" s="850"/>
      <c r="AR50" s="850"/>
      <c r="AS50" s="850"/>
      <c r="AT50" s="850"/>
      <c r="AU50" s="850"/>
      <c r="AV50" s="850"/>
      <c r="AW50" s="850"/>
      <c r="AX50" s="850"/>
      <c r="AY50" s="850"/>
      <c r="AZ50" s="850"/>
      <c r="BA50" s="850"/>
      <c r="BB50" s="850"/>
      <c r="BC50" s="850"/>
      <c r="BD50" s="850"/>
      <c r="BE50" s="850"/>
      <c r="BF50" s="850"/>
      <c r="BG50" s="850"/>
      <c r="BH50" s="850"/>
      <c r="BI50" s="850"/>
      <c r="BJ50" s="850"/>
      <c r="BK50" s="850"/>
      <c r="BL50" s="850"/>
      <c r="BM50" s="849"/>
      <c r="BN50" s="880"/>
    </row>
    <row r="51" spans="1:110" ht="20.100000000000001" customHeight="1" x14ac:dyDescent="0.15">
      <c r="A51" s="848"/>
      <c r="B51" s="850"/>
      <c r="C51" s="850"/>
      <c r="D51" s="850"/>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c r="AH51" s="850"/>
      <c r="AI51" s="850"/>
      <c r="AJ51" s="850"/>
      <c r="AK51" s="850"/>
      <c r="AL51" s="850"/>
      <c r="AM51" s="850"/>
      <c r="AN51" s="850"/>
      <c r="AO51" s="850"/>
      <c r="AP51" s="850"/>
      <c r="AQ51" s="850"/>
      <c r="AR51" s="850"/>
      <c r="AS51" s="850"/>
      <c r="AT51" s="850"/>
      <c r="AU51" s="850"/>
      <c r="AV51" s="850"/>
      <c r="AW51" s="850"/>
      <c r="AX51" s="850"/>
      <c r="AY51" s="850"/>
      <c r="AZ51" s="850"/>
      <c r="BA51" s="850"/>
      <c r="BB51" s="850"/>
      <c r="BC51" s="850"/>
      <c r="BD51" s="850"/>
      <c r="BE51" s="850"/>
      <c r="BF51" s="850"/>
      <c r="BG51" s="850"/>
      <c r="BH51" s="850"/>
      <c r="BI51" s="850"/>
      <c r="BJ51" s="850"/>
      <c r="BK51" s="850"/>
      <c r="BL51" s="850"/>
      <c r="BM51" s="849"/>
      <c r="BN51" s="880"/>
    </row>
    <row r="52" spans="1:110" ht="20.100000000000001" customHeight="1" x14ac:dyDescent="0.15">
      <c r="A52" s="848"/>
      <c r="B52" s="850"/>
      <c r="C52" s="850"/>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c r="AH52" s="850"/>
      <c r="AI52" s="850"/>
      <c r="AJ52" s="850"/>
      <c r="AK52" s="850"/>
      <c r="AL52" s="850"/>
      <c r="AM52" s="850"/>
      <c r="AN52" s="850"/>
      <c r="AO52" s="850"/>
      <c r="AP52" s="850"/>
      <c r="AQ52" s="850"/>
      <c r="AR52" s="850"/>
      <c r="AS52" s="850"/>
      <c r="AT52" s="850"/>
      <c r="AU52" s="850"/>
      <c r="AV52" s="850"/>
      <c r="AW52" s="850"/>
      <c r="AX52" s="850"/>
      <c r="AY52" s="850"/>
      <c r="AZ52" s="850"/>
      <c r="BA52" s="850"/>
      <c r="BB52" s="850"/>
      <c r="BC52" s="850"/>
      <c r="BD52" s="850"/>
      <c r="BE52" s="850"/>
      <c r="BF52" s="850"/>
      <c r="BG52" s="850"/>
      <c r="BH52" s="850"/>
      <c r="BI52" s="850"/>
      <c r="BJ52" s="850"/>
      <c r="BK52" s="850"/>
      <c r="BL52" s="850"/>
      <c r="BM52" s="849"/>
      <c r="BN52" s="880"/>
    </row>
    <row r="53" spans="1:110" ht="20.100000000000001" customHeight="1" x14ac:dyDescent="0.15">
      <c r="A53" s="848"/>
      <c r="B53" s="850"/>
      <c r="C53" s="850"/>
      <c r="D53" s="850"/>
      <c r="E53" s="850"/>
      <c r="F53" s="850"/>
      <c r="G53" s="850"/>
      <c r="H53" s="850"/>
      <c r="I53" s="850"/>
      <c r="J53" s="850"/>
      <c r="K53" s="850"/>
      <c r="L53" s="850"/>
      <c r="M53" s="850"/>
      <c r="N53" s="850"/>
      <c r="O53" s="850"/>
      <c r="P53" s="850"/>
      <c r="Q53" s="850"/>
      <c r="R53" s="850"/>
      <c r="S53" s="850"/>
      <c r="T53" s="850"/>
      <c r="U53" s="850"/>
      <c r="V53" s="850"/>
      <c r="W53" s="850"/>
      <c r="X53" s="850"/>
      <c r="Y53" s="850"/>
      <c r="Z53" s="850"/>
      <c r="AA53" s="850"/>
      <c r="AB53" s="850"/>
      <c r="AC53" s="850"/>
      <c r="AD53" s="850"/>
      <c r="AE53" s="850"/>
      <c r="AF53" s="850"/>
      <c r="AG53" s="850"/>
      <c r="AH53" s="850"/>
      <c r="AI53" s="850"/>
      <c r="AJ53" s="850"/>
      <c r="AK53" s="850"/>
      <c r="AL53" s="850"/>
      <c r="AM53" s="850"/>
      <c r="AN53" s="850"/>
      <c r="AO53" s="850"/>
      <c r="AP53" s="850"/>
      <c r="AQ53" s="850"/>
      <c r="AR53" s="850"/>
      <c r="AS53" s="850"/>
      <c r="AT53" s="850"/>
      <c r="AU53" s="850"/>
      <c r="AV53" s="850"/>
      <c r="AW53" s="850"/>
      <c r="AX53" s="850"/>
      <c r="AY53" s="850"/>
      <c r="AZ53" s="850"/>
      <c r="BA53" s="850"/>
      <c r="BB53" s="850"/>
      <c r="BC53" s="850"/>
      <c r="BD53" s="850"/>
      <c r="BE53" s="850"/>
      <c r="BF53" s="850"/>
      <c r="BG53" s="850"/>
      <c r="BH53" s="850"/>
      <c r="BI53" s="850"/>
      <c r="BJ53" s="850"/>
      <c r="BK53" s="850"/>
      <c r="BL53" s="850"/>
      <c r="BM53" s="849"/>
      <c r="BN53" s="880"/>
    </row>
    <row r="54" spans="1:110" ht="20.100000000000001" customHeight="1" x14ac:dyDescent="0.15">
      <c r="A54" s="848"/>
      <c r="B54" s="850"/>
      <c r="C54" s="850"/>
      <c r="D54" s="850"/>
      <c r="E54" s="850"/>
      <c r="F54" s="850"/>
      <c r="G54" s="850"/>
      <c r="H54" s="850"/>
      <c r="I54" s="850"/>
      <c r="J54" s="850"/>
      <c r="K54" s="850"/>
      <c r="L54" s="850"/>
      <c r="M54" s="850"/>
      <c r="N54" s="850"/>
      <c r="O54" s="850"/>
      <c r="P54" s="850"/>
      <c r="Q54" s="850"/>
      <c r="R54" s="850"/>
      <c r="S54" s="850"/>
      <c r="T54" s="850"/>
      <c r="U54" s="850"/>
      <c r="V54" s="850"/>
      <c r="W54" s="850"/>
      <c r="X54" s="850"/>
      <c r="Y54" s="850"/>
      <c r="Z54" s="850"/>
      <c r="AA54" s="850"/>
      <c r="AB54" s="850"/>
      <c r="AC54" s="850"/>
      <c r="AD54" s="850"/>
      <c r="AE54" s="850"/>
      <c r="AF54" s="850"/>
      <c r="AG54" s="850"/>
      <c r="AH54" s="850"/>
      <c r="AI54" s="850"/>
      <c r="AJ54" s="850"/>
      <c r="AK54" s="850"/>
      <c r="AL54" s="850"/>
      <c r="AM54" s="850"/>
      <c r="AN54" s="850"/>
      <c r="AO54" s="850"/>
      <c r="AP54" s="850"/>
      <c r="AQ54" s="850"/>
      <c r="AR54" s="850"/>
      <c r="AS54" s="850"/>
      <c r="AT54" s="850"/>
      <c r="AU54" s="850"/>
      <c r="AV54" s="850"/>
      <c r="AW54" s="850"/>
      <c r="AX54" s="850"/>
      <c r="AY54" s="850"/>
      <c r="AZ54" s="850"/>
      <c r="BA54" s="850"/>
      <c r="BB54" s="850"/>
      <c r="BC54" s="850"/>
      <c r="BD54" s="850"/>
      <c r="BE54" s="850"/>
      <c r="BF54" s="850"/>
      <c r="BG54" s="850"/>
      <c r="BH54" s="850"/>
      <c r="BI54" s="850"/>
      <c r="BJ54" s="850"/>
      <c r="BK54" s="850"/>
      <c r="BL54" s="850"/>
      <c r="BM54" s="849"/>
      <c r="BN54" s="880"/>
    </row>
    <row r="55" spans="1:110" ht="20.100000000000001" customHeight="1" x14ac:dyDescent="0.15">
      <c r="A55" s="848"/>
      <c r="B55" s="850"/>
      <c r="C55" s="850"/>
      <c r="D55" s="850"/>
      <c r="E55" s="850"/>
      <c r="F55" s="850"/>
      <c r="G55" s="850"/>
      <c r="H55" s="850"/>
      <c r="I55" s="850"/>
      <c r="J55" s="850"/>
      <c r="K55" s="850"/>
      <c r="L55" s="850"/>
      <c r="M55" s="850"/>
      <c r="N55" s="850"/>
      <c r="O55" s="850"/>
      <c r="P55" s="850"/>
      <c r="Q55" s="850"/>
      <c r="R55" s="850"/>
      <c r="S55" s="850"/>
      <c r="T55" s="850"/>
      <c r="U55" s="850"/>
      <c r="V55" s="850"/>
      <c r="W55" s="850"/>
      <c r="X55" s="850"/>
      <c r="Y55" s="850"/>
      <c r="Z55" s="850"/>
      <c r="AA55" s="850"/>
      <c r="AB55" s="850"/>
      <c r="AC55" s="850"/>
      <c r="AD55" s="850"/>
      <c r="AE55" s="850"/>
      <c r="AF55" s="850"/>
      <c r="AG55" s="850"/>
      <c r="AH55" s="850"/>
      <c r="AI55" s="850"/>
      <c r="AJ55" s="850"/>
      <c r="AK55" s="850"/>
      <c r="AL55" s="850"/>
      <c r="AM55" s="850"/>
      <c r="AN55" s="850"/>
      <c r="AO55" s="850"/>
      <c r="AP55" s="850"/>
      <c r="AQ55" s="850"/>
      <c r="AR55" s="850"/>
      <c r="AS55" s="850"/>
      <c r="AT55" s="850"/>
      <c r="AU55" s="850"/>
      <c r="AV55" s="850"/>
      <c r="AW55" s="850"/>
      <c r="AX55" s="850"/>
      <c r="AY55" s="850"/>
      <c r="AZ55" s="850"/>
      <c r="BA55" s="850"/>
      <c r="BB55" s="850"/>
      <c r="BC55" s="850"/>
      <c r="BD55" s="850"/>
      <c r="BE55" s="850"/>
      <c r="BF55" s="850"/>
      <c r="BG55" s="850"/>
      <c r="BH55" s="850"/>
      <c r="BI55" s="850"/>
      <c r="BJ55" s="850"/>
      <c r="BK55" s="850"/>
      <c r="BL55" s="850"/>
      <c r="BM55" s="849"/>
      <c r="BN55" s="880"/>
    </row>
    <row r="56" spans="1:110" ht="20.100000000000001" customHeight="1" x14ac:dyDescent="0.15">
      <c r="A56" s="848"/>
      <c r="B56" s="850"/>
      <c r="C56" s="850"/>
      <c r="D56" s="850"/>
      <c r="E56" s="850"/>
      <c r="F56" s="850"/>
      <c r="G56" s="850"/>
      <c r="H56" s="850"/>
      <c r="I56" s="850"/>
      <c r="J56" s="850"/>
      <c r="K56" s="850"/>
      <c r="L56" s="850"/>
      <c r="M56" s="850"/>
      <c r="N56" s="850"/>
      <c r="O56" s="850"/>
      <c r="P56" s="850"/>
      <c r="Q56" s="850"/>
      <c r="R56" s="850"/>
      <c r="S56" s="850"/>
      <c r="T56" s="850"/>
      <c r="U56" s="850"/>
      <c r="V56" s="850"/>
      <c r="W56" s="850"/>
      <c r="X56" s="850"/>
      <c r="Y56" s="850"/>
      <c r="Z56" s="850"/>
      <c r="AA56" s="850"/>
      <c r="AB56" s="850"/>
      <c r="AC56" s="850"/>
      <c r="AD56" s="850"/>
      <c r="AE56" s="850"/>
      <c r="AF56" s="850"/>
      <c r="AG56" s="850"/>
      <c r="AH56" s="850"/>
      <c r="AI56" s="850"/>
      <c r="AJ56" s="850"/>
      <c r="AK56" s="850"/>
      <c r="AL56" s="850"/>
      <c r="AM56" s="850"/>
      <c r="AN56" s="850"/>
      <c r="AO56" s="850"/>
      <c r="AP56" s="850"/>
      <c r="AQ56" s="850"/>
      <c r="AR56" s="850"/>
      <c r="AS56" s="850"/>
      <c r="AT56" s="850"/>
      <c r="AU56" s="850"/>
      <c r="AV56" s="850"/>
      <c r="AW56" s="850"/>
      <c r="AX56" s="850"/>
      <c r="AY56" s="850"/>
      <c r="AZ56" s="850"/>
      <c r="BA56" s="850"/>
      <c r="BB56" s="850"/>
      <c r="BC56" s="850"/>
      <c r="BD56" s="850"/>
      <c r="BE56" s="850"/>
      <c r="BF56" s="850"/>
      <c r="BG56" s="850"/>
      <c r="BH56" s="850"/>
      <c r="BI56" s="850"/>
      <c r="BJ56" s="850"/>
      <c r="BK56" s="850"/>
      <c r="BL56" s="850"/>
      <c r="BM56" s="849"/>
      <c r="BN56" s="880"/>
    </row>
    <row r="57" spans="1:110" ht="20.100000000000001" customHeight="1" x14ac:dyDescent="0.15">
      <c r="A57" s="848"/>
      <c r="B57" s="850"/>
      <c r="C57" s="850"/>
      <c r="D57" s="850"/>
      <c r="E57" s="850"/>
      <c r="F57" s="850"/>
      <c r="G57" s="850"/>
      <c r="H57" s="850"/>
      <c r="I57" s="850"/>
      <c r="J57" s="850"/>
      <c r="K57" s="850"/>
      <c r="L57" s="850"/>
      <c r="M57" s="850"/>
      <c r="N57" s="850"/>
      <c r="O57" s="850"/>
      <c r="P57" s="850"/>
      <c r="Q57" s="850"/>
      <c r="R57" s="850"/>
      <c r="S57" s="850"/>
      <c r="T57" s="850"/>
      <c r="U57" s="850"/>
      <c r="V57" s="850"/>
      <c r="W57" s="850"/>
      <c r="X57" s="850"/>
      <c r="Y57" s="850"/>
      <c r="Z57" s="850"/>
      <c r="AA57" s="850"/>
      <c r="AB57" s="850"/>
      <c r="AC57" s="850"/>
      <c r="AD57" s="850"/>
      <c r="AE57" s="850"/>
      <c r="AF57" s="850"/>
      <c r="AG57" s="850"/>
      <c r="AH57" s="850"/>
      <c r="AI57" s="850"/>
      <c r="AJ57" s="850"/>
      <c r="AK57" s="850"/>
      <c r="AL57" s="850"/>
      <c r="AM57" s="850"/>
      <c r="AN57" s="850"/>
      <c r="AO57" s="850"/>
      <c r="AP57" s="850"/>
      <c r="AQ57" s="850"/>
      <c r="AR57" s="850"/>
      <c r="AS57" s="850"/>
      <c r="AT57" s="850"/>
      <c r="AU57" s="850"/>
      <c r="AV57" s="850"/>
      <c r="AW57" s="850"/>
      <c r="AX57" s="850"/>
      <c r="AY57" s="850"/>
      <c r="AZ57" s="850"/>
      <c r="BA57" s="850"/>
      <c r="BB57" s="850"/>
      <c r="BC57" s="850"/>
      <c r="BD57" s="850"/>
      <c r="BE57" s="850"/>
      <c r="BF57" s="850"/>
      <c r="BG57" s="850"/>
      <c r="BH57" s="850"/>
      <c r="BI57" s="850"/>
      <c r="BJ57" s="850"/>
      <c r="BK57" s="850"/>
      <c r="BL57" s="850"/>
      <c r="BM57" s="849"/>
      <c r="BN57" s="880"/>
    </row>
    <row r="58" spans="1:110" ht="20.100000000000001" customHeight="1" x14ac:dyDescent="0.15">
      <c r="A58" s="848"/>
      <c r="B58" s="850"/>
      <c r="C58" s="850"/>
      <c r="D58" s="850"/>
      <c r="E58" s="850"/>
      <c r="F58" s="850"/>
      <c r="G58" s="850"/>
      <c r="H58" s="850"/>
      <c r="I58" s="850"/>
      <c r="J58" s="850"/>
      <c r="K58" s="850"/>
      <c r="L58" s="850"/>
      <c r="M58" s="850"/>
      <c r="N58" s="850"/>
      <c r="O58" s="850"/>
      <c r="P58" s="850"/>
      <c r="Q58" s="850"/>
      <c r="R58" s="850"/>
      <c r="S58" s="850"/>
      <c r="T58" s="850"/>
      <c r="U58" s="850"/>
      <c r="V58" s="850"/>
      <c r="W58" s="850"/>
      <c r="X58" s="850"/>
      <c r="Y58" s="850"/>
      <c r="Z58" s="850"/>
      <c r="AA58" s="850"/>
      <c r="AB58" s="850"/>
      <c r="AC58" s="850"/>
      <c r="AD58" s="850"/>
      <c r="AE58" s="850"/>
      <c r="AF58" s="850"/>
      <c r="AG58" s="850"/>
      <c r="AH58" s="850"/>
      <c r="AI58" s="850"/>
      <c r="AJ58" s="850"/>
      <c r="AK58" s="850"/>
      <c r="AL58" s="850"/>
      <c r="AM58" s="850"/>
      <c r="AN58" s="850"/>
      <c r="AO58" s="850"/>
      <c r="AP58" s="850"/>
      <c r="AQ58" s="850"/>
      <c r="AR58" s="850"/>
      <c r="AS58" s="850"/>
      <c r="AT58" s="850"/>
      <c r="AU58" s="850"/>
      <c r="AV58" s="850"/>
      <c r="AW58" s="850"/>
      <c r="AX58" s="850"/>
      <c r="AY58" s="850"/>
      <c r="AZ58" s="850"/>
      <c r="BA58" s="850"/>
      <c r="BB58" s="850"/>
      <c r="BC58" s="850"/>
      <c r="BD58" s="850"/>
      <c r="BE58" s="850"/>
      <c r="BF58" s="850"/>
      <c r="BG58" s="850"/>
      <c r="BH58" s="850"/>
      <c r="BI58" s="850"/>
      <c r="BJ58" s="850"/>
      <c r="BK58" s="850"/>
      <c r="BL58" s="850"/>
      <c r="BM58" s="849"/>
      <c r="BN58" s="880"/>
    </row>
    <row r="59" spans="1:110" ht="20.100000000000001" customHeight="1" x14ac:dyDescent="0.15">
      <c r="A59" s="848"/>
      <c r="B59" s="850"/>
      <c r="C59" s="850"/>
      <c r="D59" s="850"/>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c r="AI59" s="850"/>
      <c r="AJ59" s="850"/>
      <c r="AK59" s="850"/>
      <c r="AL59" s="850"/>
      <c r="AM59" s="850"/>
      <c r="AN59" s="850"/>
      <c r="AO59" s="850"/>
      <c r="AP59" s="850"/>
      <c r="AQ59" s="850"/>
      <c r="AR59" s="850"/>
      <c r="AS59" s="850"/>
      <c r="AT59" s="850"/>
      <c r="AU59" s="850"/>
      <c r="AV59" s="850"/>
      <c r="AW59" s="850"/>
      <c r="AX59" s="850"/>
      <c r="AY59" s="850"/>
      <c r="AZ59" s="850"/>
      <c r="BA59" s="850"/>
      <c r="BB59" s="850"/>
      <c r="BC59" s="850"/>
      <c r="BD59" s="850"/>
      <c r="BE59" s="850"/>
      <c r="BF59" s="850"/>
      <c r="BG59" s="850"/>
      <c r="BH59" s="850"/>
      <c r="BI59" s="850"/>
      <c r="BJ59" s="850"/>
      <c r="BK59" s="850"/>
      <c r="BL59" s="850"/>
      <c r="BM59" s="849"/>
      <c r="BN59" s="880"/>
    </row>
    <row r="60" spans="1:110" ht="20.100000000000001" customHeight="1" x14ac:dyDescent="0.15">
      <c r="A60" s="848"/>
      <c r="B60" s="850"/>
      <c r="C60" s="850"/>
      <c r="D60" s="850"/>
      <c r="E60" s="850"/>
      <c r="F60" s="850"/>
      <c r="G60" s="850"/>
      <c r="H60" s="850"/>
      <c r="I60" s="850"/>
      <c r="J60" s="850"/>
      <c r="K60" s="850"/>
      <c r="L60" s="850"/>
      <c r="M60" s="850"/>
      <c r="N60" s="850"/>
      <c r="O60" s="850"/>
      <c r="P60" s="850"/>
      <c r="Q60" s="850"/>
      <c r="R60" s="850"/>
      <c r="S60" s="850"/>
      <c r="T60" s="850"/>
      <c r="U60" s="850"/>
      <c r="V60" s="850"/>
      <c r="W60" s="850"/>
      <c r="X60" s="850"/>
      <c r="Y60" s="850"/>
      <c r="Z60" s="850"/>
      <c r="AA60" s="850"/>
      <c r="AB60" s="850"/>
      <c r="AC60" s="850"/>
      <c r="AD60" s="850"/>
      <c r="AE60" s="850"/>
      <c r="AF60" s="850"/>
      <c r="AG60" s="850"/>
      <c r="AH60" s="850"/>
      <c r="AI60" s="850"/>
      <c r="AJ60" s="850"/>
      <c r="AK60" s="850"/>
      <c r="AL60" s="850"/>
      <c r="AM60" s="850"/>
      <c r="AN60" s="850"/>
      <c r="AO60" s="850"/>
      <c r="AP60" s="850"/>
      <c r="AQ60" s="850"/>
      <c r="AR60" s="850"/>
      <c r="AS60" s="850"/>
      <c r="AT60" s="850"/>
      <c r="AU60" s="850"/>
      <c r="AV60" s="850"/>
      <c r="AW60" s="850"/>
      <c r="AX60" s="850"/>
      <c r="AY60" s="850"/>
      <c r="AZ60" s="850"/>
      <c r="BA60" s="850"/>
      <c r="BB60" s="850"/>
      <c r="BC60" s="850"/>
      <c r="BD60" s="850"/>
      <c r="BE60" s="850"/>
      <c r="BF60" s="850"/>
      <c r="BG60" s="850"/>
      <c r="BH60" s="850"/>
      <c r="BI60" s="850"/>
      <c r="BJ60" s="850"/>
      <c r="BK60" s="850"/>
      <c r="BL60" s="850"/>
      <c r="BM60" s="849"/>
      <c r="BN60" s="880"/>
    </row>
    <row r="61" spans="1:110" ht="14.25" thickBot="1" x14ac:dyDescent="0.2">
      <c r="A61" s="958"/>
      <c r="B61" s="959"/>
      <c r="C61" s="959"/>
      <c r="D61" s="959"/>
      <c r="E61" s="959"/>
      <c r="F61" s="959"/>
      <c r="G61" s="959"/>
      <c r="H61" s="959"/>
      <c r="I61" s="959"/>
      <c r="J61" s="959"/>
      <c r="K61" s="959"/>
      <c r="L61" s="959"/>
      <c r="M61" s="959"/>
      <c r="N61" s="959"/>
      <c r="O61" s="959"/>
      <c r="P61" s="959"/>
      <c r="Q61" s="959"/>
      <c r="R61" s="959"/>
      <c r="S61" s="959"/>
      <c r="T61" s="959"/>
      <c r="U61" s="959"/>
      <c r="V61" s="959"/>
      <c r="W61" s="959"/>
      <c r="X61" s="959"/>
      <c r="Y61" s="959"/>
      <c r="Z61" s="959"/>
      <c r="AA61" s="959"/>
      <c r="AB61" s="959"/>
      <c r="AC61" s="959"/>
      <c r="AD61" s="959"/>
      <c r="AE61" s="959"/>
      <c r="AF61" s="959"/>
      <c r="AG61" s="959"/>
      <c r="AH61" s="959"/>
      <c r="AI61" s="959"/>
      <c r="AJ61" s="959"/>
      <c r="AK61" s="959"/>
      <c r="AL61" s="959"/>
      <c r="AM61" s="959"/>
      <c r="AN61" s="959"/>
      <c r="AO61" s="959"/>
      <c r="AP61" s="959"/>
      <c r="AQ61" s="959"/>
      <c r="AR61" s="959"/>
      <c r="AS61" s="959"/>
      <c r="AT61" s="959"/>
      <c r="AU61" s="959"/>
      <c r="AV61" s="959"/>
      <c r="AW61" s="959"/>
      <c r="AX61" s="959"/>
      <c r="AY61" s="959"/>
      <c r="AZ61" s="959"/>
      <c r="BA61" s="959"/>
      <c r="BB61" s="959"/>
      <c r="BC61" s="959"/>
      <c r="BD61" s="959"/>
      <c r="BE61" s="959"/>
      <c r="BF61" s="959"/>
      <c r="BG61" s="959"/>
      <c r="BH61" s="959"/>
      <c r="BI61" s="959"/>
      <c r="BJ61" s="959"/>
      <c r="BK61" s="959"/>
      <c r="BL61" s="959"/>
      <c r="BM61" s="960"/>
      <c r="BN61" s="850"/>
    </row>
    <row r="62" spans="1:110" x14ac:dyDescent="0.15">
      <c r="AT62" s="850"/>
      <c r="AU62" s="850"/>
      <c r="AV62" s="850"/>
      <c r="AW62" s="850"/>
      <c r="AX62" s="850"/>
      <c r="AY62" s="850"/>
      <c r="AZ62" s="850"/>
      <c r="BA62" s="850"/>
      <c r="BB62" s="850"/>
      <c r="BC62" s="850"/>
      <c r="BD62" s="850"/>
      <c r="BE62" s="850"/>
      <c r="BF62" s="850"/>
      <c r="BG62" s="850"/>
      <c r="BH62" s="850"/>
      <c r="BI62" s="850"/>
      <c r="BJ62" s="850"/>
      <c r="BK62" s="850"/>
      <c r="BL62" s="850"/>
      <c r="BM62" s="850"/>
      <c r="BN62" s="850"/>
      <c r="BO62" s="850"/>
      <c r="BP62" s="850"/>
      <c r="BQ62" s="850"/>
      <c r="BR62" s="850"/>
      <c r="BS62" s="850"/>
      <c r="BT62" s="850"/>
      <c r="BU62" s="850"/>
      <c r="BV62" s="850"/>
      <c r="BW62" s="850"/>
      <c r="BX62" s="850"/>
      <c r="BY62" s="850"/>
      <c r="BZ62" s="850"/>
      <c r="CA62" s="850"/>
      <c r="CB62" s="850"/>
      <c r="CC62" s="850"/>
      <c r="CD62" s="850"/>
      <c r="CE62" s="850"/>
      <c r="CF62" s="850"/>
      <c r="CG62" s="850"/>
      <c r="CH62" s="850"/>
      <c r="CI62" s="850"/>
      <c r="CJ62" s="850"/>
      <c r="CK62" s="850"/>
      <c r="CL62" s="850"/>
      <c r="CM62" s="850"/>
      <c r="CN62" s="850"/>
      <c r="CO62" s="850"/>
      <c r="CP62" s="850"/>
      <c r="CQ62" s="850"/>
      <c r="CR62" s="850"/>
      <c r="CS62" s="850"/>
      <c r="CT62" s="850"/>
      <c r="CU62" s="850"/>
      <c r="CV62" s="850"/>
      <c r="CW62" s="850"/>
      <c r="CX62" s="850"/>
      <c r="CY62" s="850"/>
      <c r="CZ62" s="850"/>
      <c r="DA62" s="850"/>
      <c r="DB62" s="850"/>
      <c r="DC62" s="850"/>
      <c r="DD62" s="850"/>
      <c r="DE62" s="850"/>
      <c r="DF62" s="850"/>
    </row>
  </sheetData>
  <sheetProtection algorithmName="SHA-512" hashValue="lDD7tfEBDCxP3/QdiDZkWYfzs2tLYo0lQDzyJNU6STdNMhQA6U5CxcEt+wl0yVIVSerfPlkfFyX3H73+8cH3fA==" saltValue="NyaE2X86y3S7mT/M//MH/g==" spinCount="100000" sheet="1" objects="1" scenarios="1"/>
  <mergeCells count="62">
    <mergeCell ref="AO17:BI17"/>
    <mergeCell ref="AQ29:BL29"/>
    <mergeCell ref="AQ36:BL36"/>
    <mergeCell ref="AQ37:BL37"/>
    <mergeCell ref="AQ38:BL38"/>
    <mergeCell ref="AQ27:BL27"/>
    <mergeCell ref="AQ28:BL28"/>
    <mergeCell ref="AQ30:AX30"/>
    <mergeCell ref="BC30:BI30"/>
    <mergeCell ref="AQ31:BL31"/>
    <mergeCell ref="AQ23:BI23"/>
    <mergeCell ref="AQ24:BI24"/>
    <mergeCell ref="AQ25:AX25"/>
    <mergeCell ref="BC25:BI25"/>
    <mergeCell ref="AQ26:BI26"/>
    <mergeCell ref="AK19:BI19"/>
    <mergeCell ref="AQ39:BL39"/>
    <mergeCell ref="AT40:AX40"/>
    <mergeCell ref="BE40:BI40"/>
    <mergeCell ref="AQ32:BL32"/>
    <mergeCell ref="AQ33:BL33"/>
    <mergeCell ref="AQ34:BI34"/>
    <mergeCell ref="AT35:AW35"/>
    <mergeCell ref="BB35:BI35"/>
    <mergeCell ref="AN20:AU20"/>
    <mergeCell ref="BB20:BI20"/>
    <mergeCell ref="AK21:BI21"/>
    <mergeCell ref="S22:X22"/>
    <mergeCell ref="AB22:AG22"/>
    <mergeCell ref="AU22:AZ22"/>
    <mergeCell ref="BD22:BI22"/>
    <mergeCell ref="AW16:BI16"/>
    <mergeCell ref="S17:AK17"/>
    <mergeCell ref="S18:BI18"/>
    <mergeCell ref="AU15:AV15"/>
    <mergeCell ref="W16:X16"/>
    <mergeCell ref="AM16:AO16"/>
    <mergeCell ref="AQ16:AT16"/>
    <mergeCell ref="AU16:AV16"/>
    <mergeCell ref="Y15:AL15"/>
    <mergeCell ref="Y16:AL16"/>
    <mergeCell ref="AM15:AO15"/>
    <mergeCell ref="T16:V16"/>
    <mergeCell ref="T15:V15"/>
    <mergeCell ref="AQ15:AT15"/>
    <mergeCell ref="W15:X15"/>
    <mergeCell ref="AW15:BI15"/>
    <mergeCell ref="A12:BM12"/>
    <mergeCell ref="X13:AK13"/>
    <mergeCell ref="AQ13:BL13"/>
    <mergeCell ref="S14:BL14"/>
    <mergeCell ref="AQ7:AS7"/>
    <mergeCell ref="AZ7:BL7"/>
    <mergeCell ref="A8:BM8"/>
    <mergeCell ref="AQ9:BL9"/>
    <mergeCell ref="BC2:BM2"/>
    <mergeCell ref="A5:BM5"/>
    <mergeCell ref="L1:BA1"/>
    <mergeCell ref="A1:F1"/>
    <mergeCell ref="AQ10:BI10"/>
    <mergeCell ref="BE4:BM4"/>
    <mergeCell ref="BI1:BM1"/>
  </mergeCells>
  <phoneticPr fontId="2"/>
  <dataValidations count="4">
    <dataValidation type="list" allowBlank="1" showInputMessage="1" showErrorMessage="1" sqref="AQ28:BL28" xr:uid="{00000000-0002-0000-0A00-000000000000}">
      <formula1>"有,無"</formula1>
    </dataValidation>
    <dataValidation type="list" allowBlank="1" showInputMessage="1" showErrorMessage="1" sqref="AQ39:BL39 AQ38:BL38" xr:uid="{00000000-0002-0000-0A00-000001000000}">
      <formula1>"（該当する場合、有無を選択下さい）,有,無"</formula1>
    </dataValidation>
    <dataValidation type="list" allowBlank="1" showInputMessage="1" sqref="AQ27:BL27" xr:uid="{00000000-0002-0000-0A00-000002000000}">
      <formula1>"無効電力制御機能,力率一定制御機能,出力制御機能,その他(    )"</formula1>
    </dataValidation>
    <dataValidation type="list" allowBlank="1" showInputMessage="1" sqref="AQ32:BL32" xr:uid="{00000000-0002-0000-0A00-000003000000}">
      <formula1>"電圧制御方式,電流制御方式,その他(    )"</formula1>
    </dataValidation>
  </dataValidations>
  <hyperlinks>
    <hyperlink ref="A1" location="はじめに!A1" display="＜はじめにへ" xr:uid="{00000000-0004-0000-0A00-000000000000}"/>
    <hyperlink ref="A1:D1" location="入力シート!Print_Area" display="＜入力シートへ" xr:uid="{00000000-0004-0000-0A00-000001000000}"/>
    <hyperlink ref="BI1:BM1" location="'おわりに '!Print_Area" display="おわりにへ＞" xr:uid="{00000000-0004-0000-0A00-000002000000}"/>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4" id="{7B42A148-052B-4267-9780-20045E46B21E}">
            <xm:f>入力シート!$E$81=1</xm:f>
            <x14:dxf>
              <fill>
                <patternFill>
                  <bgColor theme="0" tint="-0.24994659260841701"/>
                </patternFill>
              </fill>
            </x14:dxf>
          </x14:cfRule>
          <xm:sqref>L1</xm:sqref>
        </x14:conditionalFormatting>
        <x14:conditionalFormatting xmlns:xm="http://schemas.microsoft.com/office/excel/2006/main">
          <x14:cfRule type="expression" priority="1" id="{C641556F-5874-4770-859C-22B3A1C206DD}">
            <xm:f>'はじめに  '!$AV$46&lt;&gt;"はい"</xm:f>
            <x14:dxf>
              <fill>
                <patternFill>
                  <bgColor theme="0" tint="-0.24994659260841701"/>
                </patternFill>
              </fill>
            </x14:dxf>
          </x14:cfRule>
          <xm:sqref>A2:BM61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DG62"/>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ColWidth="9" defaultRowHeight="13.5" x14ac:dyDescent="0.15"/>
  <cols>
    <col min="1" max="67" width="2" style="905" customWidth="1"/>
    <col min="68" max="134" width="2.125" style="905" customWidth="1"/>
    <col min="135" max="16384" width="9" style="905"/>
  </cols>
  <sheetData>
    <row r="1" spans="1:67" ht="20.100000000000001" customHeight="1" x14ac:dyDescent="0.15">
      <c r="A1" s="1240" t="s">
        <v>146</v>
      </c>
      <c r="B1" s="1240"/>
      <c r="C1" s="1240"/>
      <c r="D1" s="1240"/>
      <c r="E1" s="1240"/>
      <c r="F1" s="1240"/>
      <c r="G1" s="733"/>
      <c r="H1" s="733"/>
      <c r="I1" s="733"/>
      <c r="J1" s="733"/>
      <c r="K1" s="733"/>
      <c r="L1" s="1432" t="s">
        <v>147</v>
      </c>
      <c r="M1" s="1432"/>
      <c r="N1" s="1432"/>
      <c r="O1" s="1432"/>
      <c r="P1" s="1432"/>
      <c r="Q1" s="1432"/>
      <c r="R1" s="1432"/>
      <c r="S1" s="1432"/>
      <c r="T1" s="1432"/>
      <c r="U1" s="1432"/>
      <c r="V1" s="1432"/>
      <c r="W1" s="1432"/>
      <c r="X1" s="1432"/>
      <c r="Y1" s="1432"/>
      <c r="Z1" s="1432"/>
      <c r="AA1" s="1432"/>
      <c r="AB1" s="1432"/>
      <c r="AC1" s="1432"/>
      <c r="AD1" s="1432"/>
      <c r="AE1" s="1432"/>
      <c r="AF1" s="1432"/>
      <c r="AG1" s="1432"/>
      <c r="AH1" s="1432"/>
      <c r="AI1" s="1432"/>
      <c r="AJ1" s="1432"/>
      <c r="AK1" s="1432"/>
      <c r="AL1" s="1432"/>
      <c r="AM1" s="1432"/>
      <c r="AN1" s="1432"/>
      <c r="AO1" s="1432"/>
      <c r="AP1" s="1432"/>
      <c r="AQ1" s="1432"/>
      <c r="AR1" s="1432"/>
      <c r="AS1" s="1432"/>
      <c r="AT1" s="1432"/>
      <c r="AU1" s="1432"/>
      <c r="AV1" s="1432"/>
      <c r="AW1" s="1432"/>
      <c r="AX1" s="1432"/>
      <c r="AY1" s="1432"/>
      <c r="AZ1" s="1432"/>
      <c r="BI1" s="1319" t="s">
        <v>148</v>
      </c>
      <c r="BJ1" s="1319"/>
      <c r="BK1" s="1319"/>
      <c r="BL1" s="1319"/>
      <c r="BM1" s="1319"/>
      <c r="BN1" s="769"/>
      <c r="BO1" s="769"/>
    </row>
    <row r="2" spans="1:67" ht="20.100000000000001" customHeight="1" thickBot="1" x14ac:dyDescent="0.2">
      <c r="A2" s="880"/>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c r="AC2" s="880"/>
      <c r="AD2" s="880"/>
      <c r="AE2" s="880"/>
      <c r="AF2" s="880"/>
      <c r="AG2" s="880"/>
      <c r="AH2" s="880"/>
      <c r="AI2" s="880"/>
      <c r="AJ2" s="880"/>
      <c r="AK2" s="880"/>
      <c r="AL2" s="880"/>
      <c r="AM2" s="880"/>
      <c r="AN2" s="880"/>
      <c r="AO2" s="880"/>
      <c r="AP2" s="880"/>
      <c r="AQ2" s="880"/>
      <c r="AR2" s="880"/>
      <c r="AS2" s="880"/>
      <c r="AT2" s="880"/>
      <c r="AU2" s="880"/>
      <c r="AV2" s="880"/>
      <c r="AW2" s="880"/>
      <c r="AX2" s="880"/>
      <c r="AY2" s="880"/>
      <c r="AZ2" s="880"/>
      <c r="BA2" s="880"/>
      <c r="BB2" s="880"/>
      <c r="BC2" s="1382" t="s">
        <v>652</v>
      </c>
      <c r="BD2" s="1382"/>
      <c r="BE2" s="1382"/>
      <c r="BF2" s="1382"/>
      <c r="BG2" s="1382"/>
      <c r="BH2" s="1382"/>
      <c r="BI2" s="1382"/>
      <c r="BJ2" s="1382"/>
      <c r="BK2" s="1382"/>
      <c r="BL2" s="1382"/>
      <c r="BM2" s="1382"/>
      <c r="BN2" s="880"/>
    </row>
    <row r="3" spans="1:67" ht="20.100000000000001" hidden="1" customHeight="1" thickBot="1" x14ac:dyDescent="0.2">
      <c r="A3" s="880"/>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c r="AW3" s="880"/>
      <c r="AX3" s="880"/>
      <c r="AY3" s="880"/>
      <c r="AZ3" s="880"/>
      <c r="BA3" s="880"/>
      <c r="BB3" s="880"/>
      <c r="BC3" s="900"/>
      <c r="BD3" s="900"/>
      <c r="BE3" s="900"/>
      <c r="BF3" s="900"/>
      <c r="BG3" s="900"/>
      <c r="BH3" s="900"/>
      <c r="BI3" s="900"/>
      <c r="BJ3" s="900"/>
      <c r="BK3" s="900"/>
      <c r="BL3" s="900"/>
      <c r="BM3" s="900"/>
      <c r="BN3" s="880"/>
    </row>
    <row r="4" spans="1:67" ht="20.100000000000001" customHeight="1" x14ac:dyDescent="0.15">
      <c r="A4" s="901"/>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86"/>
      <c r="BA4" s="986"/>
      <c r="BB4" s="986"/>
      <c r="BC4" s="902"/>
      <c r="BD4" s="902"/>
      <c r="BE4" s="1433" t="str">
        <f>IF(入力シート!E10="","",入力シート!E10)</f>
        <v/>
      </c>
      <c r="BF4" s="1433"/>
      <c r="BG4" s="1433"/>
      <c r="BH4" s="1433"/>
      <c r="BI4" s="1433"/>
      <c r="BJ4" s="1433"/>
      <c r="BK4" s="1433"/>
      <c r="BL4" s="1433"/>
      <c r="BM4" s="1434"/>
      <c r="BN4" s="880"/>
    </row>
    <row r="5" spans="1:67" ht="20.100000000000001" customHeight="1" x14ac:dyDescent="0.15">
      <c r="A5" s="1351" t="s">
        <v>653</v>
      </c>
      <c r="B5" s="1352"/>
      <c r="C5" s="1352"/>
      <c r="D5" s="1352"/>
      <c r="E5" s="1352"/>
      <c r="F5" s="1352"/>
      <c r="G5" s="1352"/>
      <c r="H5" s="1352"/>
      <c r="I5" s="1352"/>
      <c r="J5" s="1352"/>
      <c r="K5" s="1352"/>
      <c r="L5" s="1352"/>
      <c r="M5" s="1352"/>
      <c r="N5" s="1352"/>
      <c r="O5" s="1352"/>
      <c r="P5" s="1352"/>
      <c r="Q5" s="1352"/>
      <c r="R5" s="1352"/>
      <c r="S5" s="1352"/>
      <c r="T5" s="1352"/>
      <c r="U5" s="1352"/>
      <c r="V5" s="1352"/>
      <c r="W5" s="1352"/>
      <c r="X5" s="1352"/>
      <c r="Y5" s="1352"/>
      <c r="Z5" s="1352"/>
      <c r="AA5" s="1352"/>
      <c r="AB5" s="1352"/>
      <c r="AC5" s="1352"/>
      <c r="AD5" s="1352"/>
      <c r="AE5" s="1352"/>
      <c r="AF5" s="1352"/>
      <c r="AG5" s="1352"/>
      <c r="AH5" s="1352"/>
      <c r="AI5" s="1352"/>
      <c r="AJ5" s="1352"/>
      <c r="AK5" s="1352"/>
      <c r="AL5" s="1352"/>
      <c r="AM5" s="1352"/>
      <c r="AN5" s="1352"/>
      <c r="AO5" s="1352"/>
      <c r="AP5" s="1352"/>
      <c r="AQ5" s="1352"/>
      <c r="AR5" s="1352"/>
      <c r="AS5" s="1352"/>
      <c r="AT5" s="1352"/>
      <c r="AU5" s="1352"/>
      <c r="AV5" s="1352"/>
      <c r="AW5" s="1352"/>
      <c r="AX5" s="1352"/>
      <c r="AY5" s="1352"/>
      <c r="AZ5" s="1352"/>
      <c r="BA5" s="1352"/>
      <c r="BB5" s="1352"/>
      <c r="BC5" s="1352"/>
      <c r="BD5" s="1352"/>
      <c r="BE5" s="1352"/>
      <c r="BF5" s="1352"/>
      <c r="BG5" s="1352"/>
      <c r="BH5" s="1352"/>
      <c r="BI5" s="1352"/>
      <c r="BJ5" s="1352"/>
      <c r="BK5" s="1352"/>
      <c r="BL5" s="1352"/>
      <c r="BM5" s="1353"/>
      <c r="BN5" s="880"/>
    </row>
    <row r="6" spans="1:67" ht="20.100000000000001" customHeight="1" x14ac:dyDescent="0.15">
      <c r="A6" s="848"/>
      <c r="B6" s="850"/>
      <c r="C6" s="850"/>
      <c r="D6" s="850"/>
      <c r="E6" s="850"/>
      <c r="F6" s="850"/>
      <c r="G6" s="850"/>
      <c r="H6" s="850"/>
      <c r="I6" s="850"/>
      <c r="J6" s="850"/>
      <c r="K6" s="850"/>
      <c r="L6" s="850"/>
      <c r="M6" s="850"/>
      <c r="N6" s="850"/>
      <c r="O6" s="850"/>
      <c r="P6" s="850"/>
      <c r="Q6" s="850"/>
      <c r="R6" s="850"/>
      <c r="S6" s="850"/>
      <c r="T6" s="850"/>
      <c r="U6" s="850"/>
      <c r="V6" s="850"/>
      <c r="W6" s="850"/>
      <c r="X6" s="850"/>
      <c r="Y6" s="850"/>
      <c r="Z6" s="850"/>
      <c r="AA6" s="850"/>
      <c r="AB6" s="850"/>
      <c r="AC6" s="850"/>
      <c r="AD6" s="850"/>
      <c r="AE6" s="850"/>
      <c r="AF6" s="850"/>
      <c r="AG6" s="850"/>
      <c r="AH6" s="850"/>
      <c r="AI6" s="850"/>
      <c r="AJ6" s="850"/>
      <c r="AK6" s="850"/>
      <c r="AL6" s="850"/>
      <c r="AM6" s="850"/>
      <c r="AN6" s="850"/>
      <c r="AO6" s="850"/>
      <c r="AP6" s="850"/>
      <c r="AQ6" s="850"/>
      <c r="AR6" s="850"/>
      <c r="AS6" s="850"/>
      <c r="AT6" s="850"/>
      <c r="AU6" s="850"/>
      <c r="AV6" s="850"/>
      <c r="AW6" s="850"/>
      <c r="AX6" s="850"/>
      <c r="AY6" s="850"/>
      <c r="AZ6" s="904"/>
      <c r="BA6" s="904"/>
      <c r="BB6" s="904"/>
      <c r="BC6" s="904"/>
      <c r="BD6" s="904"/>
      <c r="BE6" s="904"/>
      <c r="BF6" s="904"/>
      <c r="BG6" s="904"/>
      <c r="BH6" s="904"/>
      <c r="BI6" s="904"/>
      <c r="BJ6" s="904"/>
      <c r="BK6" s="904"/>
      <c r="BL6" s="904"/>
      <c r="BM6" s="849"/>
      <c r="BN6" s="880"/>
    </row>
    <row r="7" spans="1:67" ht="20.100000000000001" customHeight="1" x14ac:dyDescent="0.15">
      <c r="A7" s="848"/>
      <c r="B7" s="850"/>
      <c r="C7" s="850"/>
      <c r="D7" s="850"/>
      <c r="E7" s="850"/>
      <c r="F7" s="850"/>
      <c r="G7" s="850"/>
      <c r="H7" s="850"/>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0"/>
      <c r="AL7" s="850"/>
      <c r="AM7" s="850"/>
      <c r="AN7" s="850"/>
      <c r="AO7" s="850"/>
      <c r="AP7" s="850"/>
      <c r="AQ7" s="1198" t="str">
        <f>IF('様式３の２（直流発電設備）②'!AQ7="","",'様式３の２（直流発電設備）②'!AQ7)</f>
        <v/>
      </c>
      <c r="AR7" s="1198"/>
      <c r="AS7" s="1198"/>
      <c r="AT7" s="868" t="s">
        <v>525</v>
      </c>
      <c r="AU7" s="868"/>
      <c r="AV7" s="868"/>
      <c r="AW7" s="868"/>
      <c r="AX7" s="868"/>
      <c r="AY7" s="868"/>
      <c r="AZ7" s="1355" t="str">
        <f>IF(入力シート!E122="","",IF(入力シート!E122="選択してください","",入力シート!E122))</f>
        <v/>
      </c>
      <c r="BA7" s="1355"/>
      <c r="BB7" s="1355"/>
      <c r="BC7" s="1355"/>
      <c r="BD7" s="1355"/>
      <c r="BE7" s="1355"/>
      <c r="BF7" s="1355"/>
      <c r="BG7" s="1355"/>
      <c r="BH7" s="1355"/>
      <c r="BI7" s="1355"/>
      <c r="BJ7" s="1355"/>
      <c r="BK7" s="1355"/>
      <c r="BL7" s="1355"/>
      <c r="BM7" s="849"/>
      <c r="BN7" s="880"/>
    </row>
    <row r="8" spans="1:67" ht="20.100000000000001" customHeight="1" x14ac:dyDescent="0.15">
      <c r="A8" s="1213" t="s">
        <v>526</v>
      </c>
      <c r="B8" s="1214"/>
      <c r="C8" s="1214"/>
      <c r="D8" s="1214"/>
      <c r="E8" s="1214"/>
      <c r="F8" s="1214"/>
      <c r="G8" s="1214"/>
      <c r="H8" s="1214"/>
      <c r="I8" s="1214"/>
      <c r="J8" s="1214"/>
      <c r="K8" s="1214"/>
      <c r="L8" s="1214"/>
      <c r="M8" s="1214"/>
      <c r="N8" s="1214"/>
      <c r="O8" s="1214"/>
      <c r="P8" s="1214"/>
      <c r="Q8" s="1214"/>
      <c r="R8" s="1214"/>
      <c r="S8" s="1214"/>
      <c r="T8" s="1214"/>
      <c r="U8" s="1214"/>
      <c r="V8" s="1214"/>
      <c r="W8" s="1214"/>
      <c r="X8" s="1214"/>
      <c r="Y8" s="1214"/>
      <c r="Z8" s="1214"/>
      <c r="AA8" s="1214"/>
      <c r="AB8" s="1214"/>
      <c r="AC8" s="1214"/>
      <c r="AD8" s="1214"/>
      <c r="AE8" s="1214"/>
      <c r="AF8" s="1214"/>
      <c r="AG8" s="1214"/>
      <c r="AH8" s="1214"/>
      <c r="AI8" s="1214"/>
      <c r="AJ8" s="1214"/>
      <c r="AK8" s="1214"/>
      <c r="AL8" s="1214"/>
      <c r="AM8" s="1214"/>
      <c r="AN8" s="1214"/>
      <c r="AO8" s="1214"/>
      <c r="AP8" s="1214"/>
      <c r="AQ8" s="1214"/>
      <c r="AR8" s="1214"/>
      <c r="AS8" s="1214"/>
      <c r="AT8" s="1214"/>
      <c r="AU8" s="1214"/>
      <c r="AV8" s="1214"/>
      <c r="AW8" s="1214"/>
      <c r="AX8" s="1214"/>
      <c r="AY8" s="1214"/>
      <c r="AZ8" s="1214"/>
      <c r="BA8" s="1214"/>
      <c r="BB8" s="1214"/>
      <c r="BC8" s="1214"/>
      <c r="BD8" s="1214"/>
      <c r="BE8" s="1214"/>
      <c r="BF8" s="1214"/>
      <c r="BG8" s="1214"/>
      <c r="BH8" s="1214"/>
      <c r="BI8" s="1214"/>
      <c r="BJ8" s="1214"/>
      <c r="BK8" s="1214"/>
      <c r="BL8" s="1214"/>
      <c r="BM8" s="1215"/>
      <c r="BN8" s="880"/>
    </row>
    <row r="9" spans="1:67" ht="20.100000000000001" customHeight="1" x14ac:dyDescent="0.15">
      <c r="A9" s="848"/>
      <c r="B9" s="906" t="s">
        <v>655</v>
      </c>
      <c r="C9" s="907"/>
      <c r="D9" s="907"/>
      <c r="E9" s="907"/>
      <c r="F9" s="907"/>
      <c r="G9" s="907"/>
      <c r="H9" s="907"/>
      <c r="I9" s="907"/>
      <c r="J9" s="907"/>
      <c r="K9" s="907"/>
      <c r="L9" s="907"/>
      <c r="M9" s="907"/>
      <c r="N9" s="907"/>
      <c r="O9" s="907"/>
      <c r="P9" s="907"/>
      <c r="Q9" s="907"/>
      <c r="R9" s="907"/>
      <c r="S9" s="907"/>
      <c r="T9" s="907"/>
      <c r="U9" s="907"/>
      <c r="V9" s="907"/>
      <c r="W9" s="907"/>
      <c r="X9" s="907"/>
      <c r="Y9" s="907"/>
      <c r="Z9" s="907"/>
      <c r="AA9" s="907"/>
      <c r="AB9" s="907"/>
      <c r="AC9" s="907"/>
      <c r="AD9" s="907"/>
      <c r="AE9" s="907"/>
      <c r="AF9" s="907"/>
      <c r="AG9" s="907"/>
      <c r="AH9" s="907"/>
      <c r="AI9" s="907"/>
      <c r="AJ9" s="907"/>
      <c r="AK9" s="907"/>
      <c r="AL9" s="907"/>
      <c r="AM9" s="907"/>
      <c r="AN9" s="907"/>
      <c r="AO9" s="907"/>
      <c r="AP9" s="908"/>
      <c r="AQ9" s="1217" t="s">
        <v>824</v>
      </c>
      <c r="AR9" s="1218"/>
      <c r="AS9" s="1218"/>
      <c r="AT9" s="1218"/>
      <c r="AU9" s="1218"/>
      <c r="AV9" s="1218"/>
      <c r="AW9" s="1218"/>
      <c r="AX9" s="1218"/>
      <c r="AY9" s="1218"/>
      <c r="AZ9" s="1218"/>
      <c r="BA9" s="1218"/>
      <c r="BB9" s="1218"/>
      <c r="BC9" s="1218"/>
      <c r="BD9" s="1218"/>
      <c r="BE9" s="1218"/>
      <c r="BF9" s="1218"/>
      <c r="BG9" s="1218"/>
      <c r="BH9" s="1218"/>
      <c r="BI9" s="1218"/>
      <c r="BJ9" s="1218"/>
      <c r="BK9" s="1218"/>
      <c r="BL9" s="1219"/>
      <c r="BM9" s="849"/>
      <c r="BN9" s="880"/>
    </row>
    <row r="10" spans="1:67" ht="20.100000000000001" customHeight="1" x14ac:dyDescent="0.15">
      <c r="A10" s="848"/>
      <c r="B10" s="906" t="s">
        <v>656</v>
      </c>
      <c r="C10" s="907"/>
      <c r="D10" s="907"/>
      <c r="E10" s="907"/>
      <c r="F10" s="907"/>
      <c r="G10" s="907"/>
      <c r="H10" s="907"/>
      <c r="I10" s="907"/>
      <c r="J10" s="907"/>
      <c r="K10" s="907"/>
      <c r="L10" s="907"/>
      <c r="M10" s="907"/>
      <c r="N10" s="907"/>
      <c r="O10" s="907"/>
      <c r="P10" s="907"/>
      <c r="Q10" s="907"/>
      <c r="R10" s="907"/>
      <c r="S10" s="907"/>
      <c r="T10" s="907"/>
      <c r="U10" s="907"/>
      <c r="V10" s="907"/>
      <c r="W10" s="907"/>
      <c r="X10" s="907"/>
      <c r="Y10" s="907"/>
      <c r="Z10" s="907"/>
      <c r="AA10" s="907"/>
      <c r="AB10" s="907"/>
      <c r="AC10" s="907"/>
      <c r="AD10" s="907"/>
      <c r="AE10" s="907"/>
      <c r="AF10" s="907"/>
      <c r="AG10" s="907"/>
      <c r="AH10" s="907"/>
      <c r="AI10" s="907"/>
      <c r="AJ10" s="907"/>
      <c r="AK10" s="907"/>
      <c r="AL10" s="907"/>
      <c r="AM10" s="907"/>
      <c r="AN10" s="907"/>
      <c r="AO10" s="907"/>
      <c r="AP10" s="908"/>
      <c r="AQ10" s="1241">
        <f>IF(入力シート!E132="","",入力シート!E132)</f>
        <v>0</v>
      </c>
      <c r="AR10" s="1242"/>
      <c r="AS10" s="1242"/>
      <c r="AT10" s="1242"/>
      <c r="AU10" s="1242"/>
      <c r="AV10" s="1242"/>
      <c r="AW10" s="1242"/>
      <c r="AX10" s="1242"/>
      <c r="AY10" s="1242"/>
      <c r="AZ10" s="1242"/>
      <c r="BA10" s="1242"/>
      <c r="BB10" s="1242"/>
      <c r="BC10" s="1242"/>
      <c r="BD10" s="1242"/>
      <c r="BE10" s="1242"/>
      <c r="BF10" s="1242"/>
      <c r="BG10" s="1242"/>
      <c r="BH10" s="1242"/>
      <c r="BI10" s="1242"/>
      <c r="BJ10" s="852" t="s">
        <v>529</v>
      </c>
      <c r="BK10" s="852"/>
      <c r="BL10" s="853"/>
      <c r="BM10" s="849"/>
      <c r="BN10" s="880"/>
    </row>
    <row r="11" spans="1:67" ht="20.100000000000001" customHeight="1" x14ac:dyDescent="0.15">
      <c r="A11" s="848"/>
      <c r="B11" s="850"/>
      <c r="C11" s="850"/>
      <c r="D11" s="850"/>
      <c r="E11" s="850"/>
      <c r="F11" s="850"/>
      <c r="G11" s="850"/>
      <c r="H11" s="850"/>
      <c r="I11" s="850"/>
      <c r="J11" s="850"/>
      <c r="K11" s="850"/>
      <c r="L11" s="850"/>
      <c r="M11" s="850"/>
      <c r="N11" s="850"/>
      <c r="O11" s="850"/>
      <c r="P11" s="850"/>
      <c r="Q11" s="850"/>
      <c r="R11" s="850"/>
      <c r="S11" s="850"/>
      <c r="T11" s="850"/>
      <c r="U11" s="850"/>
      <c r="V11" s="850"/>
      <c r="W11" s="850"/>
      <c r="X11" s="850"/>
      <c r="Y11" s="850"/>
      <c r="Z11" s="850"/>
      <c r="AA11" s="850"/>
      <c r="AB11" s="850"/>
      <c r="AC11" s="850"/>
      <c r="AD11" s="850"/>
      <c r="AE11" s="850"/>
      <c r="AF11" s="850"/>
      <c r="AG11" s="850"/>
      <c r="AH11" s="850"/>
      <c r="AI11" s="850"/>
      <c r="AJ11" s="850"/>
      <c r="AK11" s="850"/>
      <c r="AL11" s="850"/>
      <c r="AM11" s="850"/>
      <c r="AN11" s="850"/>
      <c r="AO11" s="850"/>
      <c r="AP11" s="850"/>
      <c r="AQ11" s="850"/>
      <c r="AR11" s="850"/>
      <c r="AS11" s="850"/>
      <c r="AT11" s="850"/>
      <c r="AU11" s="850"/>
      <c r="AV11" s="850"/>
      <c r="AW11" s="850"/>
      <c r="AX11" s="850"/>
      <c r="AY11" s="850"/>
      <c r="AZ11" s="850"/>
      <c r="BA11" s="850"/>
      <c r="BB11" s="850"/>
      <c r="BC11" s="850"/>
      <c r="BD11" s="850"/>
      <c r="BE11" s="850"/>
      <c r="BF11" s="850"/>
      <c r="BG11" s="850"/>
      <c r="BH11" s="850"/>
      <c r="BI11" s="850"/>
      <c r="BJ11" s="850"/>
      <c r="BK11" s="850"/>
      <c r="BL11" s="850"/>
      <c r="BM11" s="849"/>
      <c r="BN11" s="880"/>
    </row>
    <row r="12" spans="1:67" ht="20.100000000000001" customHeight="1" x14ac:dyDescent="0.15">
      <c r="A12" s="1213" t="s">
        <v>657</v>
      </c>
      <c r="B12" s="1214"/>
      <c r="C12" s="1214"/>
      <c r="D12" s="1214"/>
      <c r="E12" s="1214"/>
      <c r="F12" s="1214"/>
      <c r="G12" s="1214"/>
      <c r="H12" s="1214"/>
      <c r="I12" s="1214"/>
      <c r="J12" s="1214"/>
      <c r="K12" s="1214"/>
      <c r="L12" s="1214"/>
      <c r="M12" s="1214"/>
      <c r="N12" s="1214"/>
      <c r="O12" s="1214"/>
      <c r="P12" s="1214"/>
      <c r="Q12" s="1214"/>
      <c r="R12" s="1214"/>
      <c r="S12" s="1214"/>
      <c r="T12" s="1214"/>
      <c r="U12" s="1214"/>
      <c r="V12" s="1214"/>
      <c r="W12" s="1214"/>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C12" s="1214"/>
      <c r="BD12" s="1214"/>
      <c r="BE12" s="1214"/>
      <c r="BF12" s="1214"/>
      <c r="BG12" s="1214"/>
      <c r="BH12" s="1214"/>
      <c r="BI12" s="1214"/>
      <c r="BJ12" s="1214"/>
      <c r="BK12" s="1214"/>
      <c r="BL12" s="1214"/>
      <c r="BM12" s="1215"/>
      <c r="BN12" s="880"/>
    </row>
    <row r="13" spans="1:67" ht="20.100000000000001" customHeight="1" x14ac:dyDescent="0.15">
      <c r="A13" s="848"/>
      <c r="B13" s="906" t="s">
        <v>658</v>
      </c>
      <c r="C13" s="907"/>
      <c r="D13" s="907"/>
      <c r="E13" s="907"/>
      <c r="F13" s="907"/>
      <c r="G13" s="907"/>
      <c r="H13" s="907"/>
      <c r="I13" s="907"/>
      <c r="J13" s="907"/>
      <c r="K13" s="907"/>
      <c r="L13" s="907"/>
      <c r="M13" s="907"/>
      <c r="N13" s="907"/>
      <c r="O13" s="907"/>
      <c r="P13" s="907"/>
      <c r="Q13" s="907"/>
      <c r="R13" s="907"/>
      <c r="S13" s="906" t="s">
        <v>659</v>
      </c>
      <c r="T13" s="907"/>
      <c r="U13" s="907"/>
      <c r="V13" s="907"/>
      <c r="W13" s="907"/>
      <c r="X13" s="1218" t="str">
        <f>IF(入力シート!E123="","",入力シート!E123)</f>
        <v/>
      </c>
      <c r="Y13" s="1218"/>
      <c r="Z13" s="1218"/>
      <c r="AA13" s="1218"/>
      <c r="AB13" s="1218"/>
      <c r="AC13" s="1218"/>
      <c r="AD13" s="1218"/>
      <c r="AE13" s="1218"/>
      <c r="AF13" s="1218"/>
      <c r="AG13" s="1218"/>
      <c r="AH13" s="1218"/>
      <c r="AI13" s="1218"/>
      <c r="AJ13" s="1218"/>
      <c r="AK13" s="1218"/>
      <c r="AL13" s="907" t="s">
        <v>660</v>
      </c>
      <c r="AM13" s="907"/>
      <c r="AN13" s="907"/>
      <c r="AO13" s="907"/>
      <c r="AP13" s="907"/>
      <c r="AQ13" s="1218" t="str">
        <f>IF(入力シート!E103="","",入力シート!E124)</f>
        <v/>
      </c>
      <c r="AR13" s="1218"/>
      <c r="AS13" s="1218"/>
      <c r="AT13" s="1218"/>
      <c r="AU13" s="1218"/>
      <c r="AV13" s="1218"/>
      <c r="AW13" s="1218"/>
      <c r="AX13" s="1218"/>
      <c r="AY13" s="1218"/>
      <c r="AZ13" s="1218"/>
      <c r="BA13" s="1218"/>
      <c r="BB13" s="1218"/>
      <c r="BC13" s="1218"/>
      <c r="BD13" s="1218"/>
      <c r="BE13" s="1218"/>
      <c r="BF13" s="1218"/>
      <c r="BG13" s="1218"/>
      <c r="BH13" s="1218"/>
      <c r="BI13" s="1218"/>
      <c r="BJ13" s="1218"/>
      <c r="BK13" s="1218"/>
      <c r="BL13" s="1219"/>
      <c r="BM13" s="849"/>
      <c r="BN13" s="880"/>
    </row>
    <row r="14" spans="1:67" ht="20.100000000000001" customHeight="1" x14ac:dyDescent="0.15">
      <c r="A14" s="848"/>
      <c r="B14" s="906" t="s">
        <v>661</v>
      </c>
      <c r="C14" s="907"/>
      <c r="D14" s="907"/>
      <c r="E14" s="907"/>
      <c r="F14" s="907"/>
      <c r="G14" s="907"/>
      <c r="H14" s="907"/>
      <c r="I14" s="907"/>
      <c r="J14" s="907"/>
      <c r="K14" s="907"/>
      <c r="L14" s="907"/>
      <c r="M14" s="907"/>
      <c r="N14" s="907"/>
      <c r="O14" s="907"/>
      <c r="P14" s="907"/>
      <c r="Q14" s="907"/>
      <c r="R14" s="907"/>
      <c r="S14" s="1309" t="str">
        <f>IF(入力シート!E135="","",IF(入力シート!E135="選択してください","",入力シート!E135))</f>
        <v/>
      </c>
      <c r="T14" s="1248"/>
      <c r="U14" s="1248"/>
      <c r="V14" s="1248"/>
      <c r="W14" s="1248"/>
      <c r="X14" s="1248"/>
      <c r="Y14" s="1248"/>
      <c r="Z14" s="1248"/>
      <c r="AA14" s="1248"/>
      <c r="AB14" s="1248"/>
      <c r="AC14" s="1248"/>
      <c r="AD14" s="1248"/>
      <c r="AE14" s="1248"/>
      <c r="AF14" s="1248"/>
      <c r="AG14" s="1248"/>
      <c r="AH14" s="1248"/>
      <c r="AI14" s="1248"/>
      <c r="AJ14" s="1248"/>
      <c r="AK14" s="1248"/>
      <c r="AL14" s="1248"/>
      <c r="AM14" s="1248"/>
      <c r="AN14" s="1248"/>
      <c r="AO14" s="1248"/>
      <c r="AP14" s="1248"/>
      <c r="AQ14" s="1248"/>
      <c r="AR14" s="1248"/>
      <c r="AS14" s="1248"/>
      <c r="AT14" s="1248"/>
      <c r="AU14" s="1248"/>
      <c r="AV14" s="1248"/>
      <c r="AW14" s="1248"/>
      <c r="AX14" s="1248"/>
      <c r="AY14" s="1248"/>
      <c r="AZ14" s="1248"/>
      <c r="BA14" s="1248"/>
      <c r="BB14" s="1248"/>
      <c r="BC14" s="1248"/>
      <c r="BD14" s="1248"/>
      <c r="BE14" s="1248"/>
      <c r="BF14" s="1248"/>
      <c r="BG14" s="1248"/>
      <c r="BH14" s="1248"/>
      <c r="BI14" s="1248"/>
      <c r="BJ14" s="1248"/>
      <c r="BK14" s="1248"/>
      <c r="BL14" s="1274"/>
      <c r="BM14" s="849"/>
      <c r="BN14" s="880"/>
    </row>
    <row r="15" spans="1:67" ht="20.100000000000001" customHeight="1" x14ac:dyDescent="0.15">
      <c r="A15" s="848"/>
      <c r="B15" s="906" t="s">
        <v>662</v>
      </c>
      <c r="C15" s="907"/>
      <c r="D15" s="907"/>
      <c r="E15" s="907"/>
      <c r="F15" s="907"/>
      <c r="G15" s="907"/>
      <c r="H15" s="907"/>
      <c r="I15" s="907"/>
      <c r="J15" s="907"/>
      <c r="K15" s="907"/>
      <c r="L15" s="907"/>
      <c r="M15" s="907"/>
      <c r="N15" s="907"/>
      <c r="O15" s="907"/>
      <c r="P15" s="907"/>
      <c r="Q15" s="907"/>
      <c r="R15" s="907"/>
      <c r="S15" s="963"/>
      <c r="T15" s="1387" t="s">
        <v>827</v>
      </c>
      <c r="U15" s="1387"/>
      <c r="V15" s="1387"/>
      <c r="W15" s="1437" t="s">
        <v>124</v>
      </c>
      <c r="X15" s="1437"/>
      <c r="Y15" s="1387" t="str">
        <f>IF(入力シート!H137="","",入力シート!H137)</f>
        <v/>
      </c>
      <c r="Z15" s="1387"/>
      <c r="AA15" s="1387"/>
      <c r="AB15" s="1387"/>
      <c r="AC15" s="1387"/>
      <c r="AD15" s="1387"/>
      <c r="AE15" s="1387"/>
      <c r="AF15" s="1387"/>
      <c r="AG15" s="1387"/>
      <c r="AH15" s="1387"/>
      <c r="AI15" s="1387"/>
      <c r="AJ15" s="1387"/>
      <c r="AK15" s="1387"/>
      <c r="AL15" s="1387"/>
      <c r="AM15" s="1387" t="s">
        <v>826</v>
      </c>
      <c r="AN15" s="1387"/>
      <c r="AO15" s="1387"/>
      <c r="AP15" s="964"/>
      <c r="AQ15" s="1387" t="s">
        <v>828</v>
      </c>
      <c r="AR15" s="1387"/>
      <c r="AS15" s="1387"/>
      <c r="AT15" s="1387"/>
      <c r="AU15" s="1437" t="s">
        <v>767</v>
      </c>
      <c r="AV15" s="1437"/>
      <c r="AW15" s="1387" t="str">
        <f>IF(入力シート!H136="","",入力シート!H136)</f>
        <v/>
      </c>
      <c r="AX15" s="1387"/>
      <c r="AY15" s="1387"/>
      <c r="AZ15" s="1387"/>
      <c r="BA15" s="1387"/>
      <c r="BB15" s="1387"/>
      <c r="BC15" s="1387"/>
      <c r="BD15" s="1387"/>
      <c r="BE15" s="1387"/>
      <c r="BF15" s="1387"/>
      <c r="BG15" s="1387"/>
      <c r="BH15" s="1387"/>
      <c r="BI15" s="1387"/>
      <c r="BJ15" s="907" t="s">
        <v>825</v>
      </c>
      <c r="BK15" s="907"/>
      <c r="BL15" s="908"/>
      <c r="BM15" s="849"/>
      <c r="BN15" s="880"/>
    </row>
    <row r="16" spans="1:67" ht="20.100000000000001" customHeight="1" x14ac:dyDescent="0.15">
      <c r="A16" s="848"/>
      <c r="B16" s="906" t="s">
        <v>663</v>
      </c>
      <c r="C16" s="907"/>
      <c r="D16" s="907"/>
      <c r="E16" s="907"/>
      <c r="F16" s="907"/>
      <c r="G16" s="907"/>
      <c r="H16" s="907"/>
      <c r="I16" s="907"/>
      <c r="J16" s="907"/>
      <c r="K16" s="907"/>
      <c r="L16" s="907"/>
      <c r="M16" s="907"/>
      <c r="N16" s="907"/>
      <c r="O16" s="907"/>
      <c r="P16" s="907"/>
      <c r="Q16" s="907"/>
      <c r="R16" s="907"/>
      <c r="S16" s="963"/>
      <c r="T16" s="1387" t="s">
        <v>827</v>
      </c>
      <c r="U16" s="1387"/>
      <c r="V16" s="1387"/>
      <c r="W16" s="1437" t="s">
        <v>124</v>
      </c>
      <c r="X16" s="1437"/>
      <c r="Y16" s="1387" t="str">
        <f>IF(入力シート!H130="","",入力シート!H130)</f>
        <v/>
      </c>
      <c r="Z16" s="1387"/>
      <c r="AA16" s="1387"/>
      <c r="AB16" s="1387"/>
      <c r="AC16" s="1387"/>
      <c r="AD16" s="1387"/>
      <c r="AE16" s="1387"/>
      <c r="AF16" s="1387"/>
      <c r="AG16" s="1387"/>
      <c r="AH16" s="1387"/>
      <c r="AI16" s="1387"/>
      <c r="AJ16" s="1387"/>
      <c r="AK16" s="1387"/>
      <c r="AL16" s="1387"/>
      <c r="AM16" s="1387" t="s">
        <v>873</v>
      </c>
      <c r="AN16" s="1387"/>
      <c r="AO16" s="1387"/>
      <c r="AP16" s="964"/>
      <c r="AQ16" s="1387" t="s">
        <v>828</v>
      </c>
      <c r="AR16" s="1387"/>
      <c r="AS16" s="1387"/>
      <c r="AT16" s="1387"/>
      <c r="AU16" s="1437" t="s">
        <v>767</v>
      </c>
      <c r="AV16" s="1437"/>
      <c r="AW16" s="1387" t="str">
        <f>IF(入力シート!H129="","",入力シート!H129)</f>
        <v/>
      </c>
      <c r="AX16" s="1387"/>
      <c r="AY16" s="1387"/>
      <c r="AZ16" s="1387"/>
      <c r="BA16" s="1387"/>
      <c r="BB16" s="1387"/>
      <c r="BC16" s="1387"/>
      <c r="BD16" s="1387"/>
      <c r="BE16" s="1387"/>
      <c r="BF16" s="1387"/>
      <c r="BG16" s="1387"/>
      <c r="BH16" s="1387"/>
      <c r="BI16" s="1387"/>
      <c r="BJ16" s="907" t="s">
        <v>486</v>
      </c>
      <c r="BK16" s="907"/>
      <c r="BL16" s="908"/>
      <c r="BM16" s="849"/>
      <c r="BN16" s="880"/>
    </row>
    <row r="17" spans="1:66" ht="20.100000000000001" customHeight="1" x14ac:dyDescent="0.15">
      <c r="A17" s="848"/>
      <c r="B17" s="906" t="s">
        <v>664</v>
      </c>
      <c r="C17" s="907"/>
      <c r="D17" s="907"/>
      <c r="E17" s="907"/>
      <c r="F17" s="907"/>
      <c r="G17" s="907"/>
      <c r="H17" s="907"/>
      <c r="I17" s="907"/>
      <c r="J17" s="907"/>
      <c r="K17" s="907"/>
      <c r="L17" s="907"/>
      <c r="M17" s="907"/>
      <c r="N17" s="907"/>
      <c r="O17" s="907"/>
      <c r="P17" s="907"/>
      <c r="Q17" s="907"/>
      <c r="R17" s="907"/>
      <c r="S17" s="1435"/>
      <c r="T17" s="1436"/>
      <c r="U17" s="1436"/>
      <c r="V17" s="1436"/>
      <c r="W17" s="1436"/>
      <c r="X17" s="1436"/>
      <c r="Y17" s="1436"/>
      <c r="Z17" s="1436"/>
      <c r="AA17" s="1436"/>
      <c r="AB17" s="1436"/>
      <c r="AC17" s="1436"/>
      <c r="AD17" s="1436"/>
      <c r="AE17" s="1436"/>
      <c r="AF17" s="1436"/>
      <c r="AG17" s="1436"/>
      <c r="AH17" s="1436"/>
      <c r="AI17" s="1436"/>
      <c r="AJ17" s="1436"/>
      <c r="AK17" s="1436"/>
      <c r="AL17" s="907" t="s">
        <v>665</v>
      </c>
      <c r="AM17" s="907"/>
      <c r="AN17" s="907"/>
      <c r="AO17" s="1442"/>
      <c r="AP17" s="1442"/>
      <c r="AQ17" s="1442"/>
      <c r="AR17" s="1442"/>
      <c r="AS17" s="1442"/>
      <c r="AT17" s="1442"/>
      <c r="AU17" s="1442"/>
      <c r="AV17" s="1442"/>
      <c r="AW17" s="1442"/>
      <c r="AX17" s="1442"/>
      <c r="AY17" s="1442"/>
      <c r="AZ17" s="1442"/>
      <c r="BA17" s="1442"/>
      <c r="BB17" s="1442"/>
      <c r="BC17" s="1442"/>
      <c r="BD17" s="1442"/>
      <c r="BE17" s="1442"/>
      <c r="BF17" s="1442"/>
      <c r="BG17" s="1442"/>
      <c r="BH17" s="1442"/>
      <c r="BI17" s="1442"/>
      <c r="BJ17" s="907" t="s">
        <v>486</v>
      </c>
      <c r="BK17" s="907"/>
      <c r="BL17" s="908"/>
      <c r="BM17" s="849"/>
      <c r="BN17" s="880"/>
    </row>
    <row r="18" spans="1:66" ht="20.100000000000001" customHeight="1" x14ac:dyDescent="0.15">
      <c r="A18" s="848"/>
      <c r="B18" s="906" t="s">
        <v>666</v>
      </c>
      <c r="C18" s="907"/>
      <c r="D18" s="907"/>
      <c r="E18" s="907"/>
      <c r="F18" s="907"/>
      <c r="G18" s="907"/>
      <c r="H18" s="907"/>
      <c r="I18" s="907"/>
      <c r="J18" s="907"/>
      <c r="K18" s="907"/>
      <c r="L18" s="907"/>
      <c r="M18" s="907"/>
      <c r="N18" s="907"/>
      <c r="O18" s="907"/>
      <c r="P18" s="907"/>
      <c r="Q18" s="907"/>
      <c r="R18" s="907"/>
      <c r="S18" s="1435"/>
      <c r="T18" s="1436"/>
      <c r="U18" s="1436"/>
      <c r="V18" s="1436"/>
      <c r="W18" s="1436"/>
      <c r="X18" s="1436"/>
      <c r="Y18" s="1436"/>
      <c r="Z18" s="1436"/>
      <c r="AA18" s="1436"/>
      <c r="AB18" s="1436"/>
      <c r="AC18" s="1436"/>
      <c r="AD18" s="1436"/>
      <c r="AE18" s="1436"/>
      <c r="AF18" s="1436"/>
      <c r="AG18" s="1436"/>
      <c r="AH18" s="1436"/>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C18" s="1436"/>
      <c r="BD18" s="1436"/>
      <c r="BE18" s="1436"/>
      <c r="BF18" s="1436"/>
      <c r="BG18" s="1436"/>
      <c r="BH18" s="1436"/>
      <c r="BI18" s="1436"/>
      <c r="BJ18" s="907" t="s">
        <v>459</v>
      </c>
      <c r="BK18" s="907"/>
      <c r="BL18" s="908"/>
      <c r="BM18" s="849"/>
      <c r="BN18" s="880"/>
    </row>
    <row r="19" spans="1:66" ht="20.100000000000001" customHeight="1" x14ac:dyDescent="0.15">
      <c r="A19" s="848"/>
      <c r="B19" s="906" t="s">
        <v>667</v>
      </c>
      <c r="C19" s="907"/>
      <c r="D19" s="907"/>
      <c r="E19" s="907"/>
      <c r="F19" s="907"/>
      <c r="G19" s="907"/>
      <c r="H19" s="907"/>
      <c r="I19" s="907"/>
      <c r="J19" s="907"/>
      <c r="K19" s="907"/>
      <c r="L19" s="907"/>
      <c r="M19" s="907"/>
      <c r="N19" s="907"/>
      <c r="O19" s="907"/>
      <c r="P19" s="907"/>
      <c r="Q19" s="907"/>
      <c r="R19" s="907"/>
      <c r="S19" s="907"/>
      <c r="T19" s="907"/>
      <c r="U19" s="907"/>
      <c r="V19" s="907"/>
      <c r="W19" s="907"/>
      <c r="X19" s="907"/>
      <c r="Y19" s="907"/>
      <c r="Z19" s="907"/>
      <c r="AA19" s="907"/>
      <c r="AB19" s="907"/>
      <c r="AC19" s="907"/>
      <c r="AD19" s="907"/>
      <c r="AE19" s="907"/>
      <c r="AF19" s="907"/>
      <c r="AG19" s="907"/>
      <c r="AH19" s="907"/>
      <c r="AI19" s="907"/>
      <c r="AJ19" s="907"/>
      <c r="AK19" s="1320" t="str">
        <f>IF(入力シート!E138="","",入力シート!E138)</f>
        <v/>
      </c>
      <c r="AL19" s="1321"/>
      <c r="AM19" s="1321"/>
      <c r="AN19" s="1321"/>
      <c r="AO19" s="1321"/>
      <c r="AP19" s="1321"/>
      <c r="AQ19" s="1321"/>
      <c r="AR19" s="1321"/>
      <c r="AS19" s="1321"/>
      <c r="AT19" s="1321"/>
      <c r="AU19" s="1321"/>
      <c r="AV19" s="1321"/>
      <c r="AW19" s="1321"/>
      <c r="AX19" s="1321"/>
      <c r="AY19" s="1321"/>
      <c r="AZ19" s="1321"/>
      <c r="BA19" s="1321"/>
      <c r="BB19" s="1321"/>
      <c r="BC19" s="1321"/>
      <c r="BD19" s="1321"/>
      <c r="BE19" s="1321"/>
      <c r="BF19" s="1321"/>
      <c r="BG19" s="1321"/>
      <c r="BH19" s="1321"/>
      <c r="BI19" s="1321"/>
      <c r="BJ19" s="907" t="s">
        <v>511</v>
      </c>
      <c r="BK19" s="907"/>
      <c r="BL19" s="908"/>
      <c r="BM19" s="849"/>
      <c r="BN19" s="880"/>
    </row>
    <row r="20" spans="1:66" ht="20.100000000000001" customHeight="1" x14ac:dyDescent="0.15">
      <c r="A20" s="848"/>
      <c r="B20" s="906" t="s">
        <v>668</v>
      </c>
      <c r="C20" s="907"/>
      <c r="D20" s="907"/>
      <c r="E20" s="907"/>
      <c r="F20" s="907"/>
      <c r="G20" s="907"/>
      <c r="H20" s="907"/>
      <c r="I20" s="907"/>
      <c r="J20" s="907"/>
      <c r="K20" s="907"/>
      <c r="L20" s="907"/>
      <c r="M20" s="907"/>
      <c r="N20" s="907"/>
      <c r="O20" s="907"/>
      <c r="P20" s="907"/>
      <c r="Q20" s="907"/>
      <c r="R20" s="907"/>
      <c r="S20" s="907"/>
      <c r="T20" s="907"/>
      <c r="U20" s="907"/>
      <c r="V20" s="907"/>
      <c r="W20" s="907"/>
      <c r="X20" s="907"/>
      <c r="Y20" s="907"/>
      <c r="Z20" s="907"/>
      <c r="AA20" s="907"/>
      <c r="AB20" s="907"/>
      <c r="AC20" s="907"/>
      <c r="AD20" s="907"/>
      <c r="AE20" s="907"/>
      <c r="AF20" s="907"/>
      <c r="AG20" s="907"/>
      <c r="AH20" s="907"/>
      <c r="AI20" s="907"/>
      <c r="AJ20" s="907"/>
      <c r="AK20" s="906" t="s">
        <v>554</v>
      </c>
      <c r="AL20" s="907"/>
      <c r="AM20" s="907"/>
      <c r="AN20" s="1387" t="str">
        <f>IF(入力シート!E139="","",入力シート!E139)</f>
        <v/>
      </c>
      <c r="AO20" s="1387"/>
      <c r="AP20" s="1387"/>
      <c r="AQ20" s="1387"/>
      <c r="AR20" s="1387"/>
      <c r="AS20" s="1387"/>
      <c r="AT20" s="1387"/>
      <c r="AU20" s="1387"/>
      <c r="AV20" s="907" t="s">
        <v>669</v>
      </c>
      <c r="AW20" s="880"/>
      <c r="AX20" s="907"/>
      <c r="AY20" s="907"/>
      <c r="AZ20" s="907"/>
      <c r="BA20" s="907"/>
      <c r="BB20" s="1387" t="str">
        <f>IF(入力シート!H139="","",入力シート!H139)</f>
        <v/>
      </c>
      <c r="BC20" s="1387"/>
      <c r="BD20" s="1387"/>
      <c r="BE20" s="1387"/>
      <c r="BF20" s="1387"/>
      <c r="BG20" s="1387"/>
      <c r="BH20" s="1387"/>
      <c r="BI20" s="1387"/>
      <c r="BJ20" s="907" t="s">
        <v>511</v>
      </c>
      <c r="BK20" s="907"/>
      <c r="BL20" s="908"/>
      <c r="BM20" s="849"/>
      <c r="BN20" s="880"/>
    </row>
    <row r="21" spans="1:66" ht="20.100000000000001" customHeight="1" x14ac:dyDescent="0.15">
      <c r="A21" s="848"/>
      <c r="B21" s="906" t="s">
        <v>670</v>
      </c>
      <c r="C21" s="907"/>
      <c r="D21" s="907"/>
      <c r="E21" s="907"/>
      <c r="F21" s="907"/>
      <c r="G21" s="907"/>
      <c r="H21" s="907"/>
      <c r="I21" s="907"/>
      <c r="J21" s="907"/>
      <c r="K21" s="907"/>
      <c r="L21" s="907"/>
      <c r="M21" s="907"/>
      <c r="N21" s="907"/>
      <c r="O21" s="907"/>
      <c r="P21" s="907"/>
      <c r="Q21" s="907"/>
      <c r="R21" s="907"/>
      <c r="S21" s="907"/>
      <c r="T21" s="907"/>
      <c r="U21" s="907"/>
      <c r="V21" s="907"/>
      <c r="W21" s="907"/>
      <c r="X21" s="907"/>
      <c r="Y21" s="907"/>
      <c r="Z21" s="907"/>
      <c r="AA21" s="907"/>
      <c r="AB21" s="907"/>
      <c r="AC21" s="907"/>
      <c r="AD21" s="907"/>
      <c r="AE21" s="907"/>
      <c r="AF21" s="907"/>
      <c r="AG21" s="907"/>
      <c r="AH21" s="907"/>
      <c r="AI21" s="907"/>
      <c r="AJ21" s="907"/>
      <c r="AK21" s="1435"/>
      <c r="AL21" s="1436"/>
      <c r="AM21" s="1436"/>
      <c r="AN21" s="1436"/>
      <c r="AO21" s="1436"/>
      <c r="AP21" s="1436"/>
      <c r="AQ21" s="1436"/>
      <c r="AR21" s="1436"/>
      <c r="AS21" s="1436"/>
      <c r="AT21" s="1436"/>
      <c r="AU21" s="1436"/>
      <c r="AV21" s="1436"/>
      <c r="AW21" s="1436"/>
      <c r="AX21" s="1436"/>
      <c r="AY21" s="1436"/>
      <c r="AZ21" s="1436"/>
      <c r="BA21" s="1436"/>
      <c r="BB21" s="1436"/>
      <c r="BC21" s="1436"/>
      <c r="BD21" s="1436"/>
      <c r="BE21" s="1436"/>
      <c r="BF21" s="1436"/>
      <c r="BG21" s="1436"/>
      <c r="BH21" s="1436"/>
      <c r="BI21" s="1436"/>
      <c r="BJ21" s="907" t="s">
        <v>557</v>
      </c>
      <c r="BK21" s="907"/>
      <c r="BL21" s="908"/>
      <c r="BM21" s="849"/>
      <c r="BN21" s="880"/>
    </row>
    <row r="22" spans="1:66" ht="20.100000000000001" customHeight="1" x14ac:dyDescent="0.15">
      <c r="A22" s="848"/>
      <c r="B22" s="906" t="s">
        <v>671</v>
      </c>
      <c r="C22" s="907"/>
      <c r="D22" s="907"/>
      <c r="E22" s="907"/>
      <c r="F22" s="907"/>
      <c r="G22" s="907"/>
      <c r="H22" s="907"/>
      <c r="I22" s="907"/>
      <c r="J22" s="907"/>
      <c r="K22" s="907"/>
      <c r="L22" s="907"/>
      <c r="M22" s="907"/>
      <c r="N22" s="907"/>
      <c r="O22" s="907"/>
      <c r="P22" s="907"/>
      <c r="Q22" s="907"/>
      <c r="R22" s="907"/>
      <c r="S22" s="1320" t="str">
        <f>IF(入力シート!E141="","",入力シート!E141)</f>
        <v/>
      </c>
      <c r="T22" s="1321"/>
      <c r="U22" s="1321"/>
      <c r="V22" s="1321"/>
      <c r="W22" s="1321"/>
      <c r="X22" s="1321"/>
      <c r="Y22" s="907" t="s">
        <v>556</v>
      </c>
      <c r="Z22" s="907"/>
      <c r="AA22" s="907"/>
      <c r="AB22" s="1321" t="str">
        <f>IF(入力シート!H141="","",入力シート!H141)</f>
        <v/>
      </c>
      <c r="AC22" s="1321"/>
      <c r="AD22" s="1321"/>
      <c r="AE22" s="1321"/>
      <c r="AF22" s="1321"/>
      <c r="AG22" s="1321"/>
      <c r="AH22" s="907" t="s">
        <v>557</v>
      </c>
      <c r="AI22" s="907"/>
      <c r="AJ22" s="908"/>
      <c r="AK22" s="974" t="s">
        <v>672</v>
      </c>
      <c r="AL22" s="974"/>
      <c r="AM22" s="974"/>
      <c r="AN22" s="974"/>
      <c r="AO22" s="974"/>
      <c r="AP22" s="974"/>
      <c r="AQ22" s="974"/>
      <c r="AR22" s="974"/>
      <c r="AS22" s="974"/>
      <c r="AT22" s="974"/>
      <c r="AU22" s="1320" t="str">
        <f>IF(入力シート!E140="","",入力シート!E140)</f>
        <v/>
      </c>
      <c r="AV22" s="1321"/>
      <c r="AW22" s="1321"/>
      <c r="AX22" s="1321"/>
      <c r="AY22" s="1321"/>
      <c r="AZ22" s="1321"/>
      <c r="BA22" s="907" t="s">
        <v>556</v>
      </c>
      <c r="BB22" s="907"/>
      <c r="BC22" s="907"/>
      <c r="BD22" s="1321" t="str">
        <f>IF(入力シート!H140="","",入力シート!H140)</f>
        <v/>
      </c>
      <c r="BE22" s="1321"/>
      <c r="BF22" s="1321"/>
      <c r="BG22" s="1321"/>
      <c r="BH22" s="1321"/>
      <c r="BI22" s="1321"/>
      <c r="BJ22" s="907" t="s">
        <v>557</v>
      </c>
      <c r="BK22" s="907"/>
      <c r="BL22" s="908"/>
      <c r="BM22" s="849"/>
      <c r="BN22" s="880"/>
    </row>
    <row r="23" spans="1:66" ht="20.100000000000001" customHeight="1" x14ac:dyDescent="0.15">
      <c r="A23" s="848"/>
      <c r="B23" s="940" t="s">
        <v>673</v>
      </c>
      <c r="C23" s="916"/>
      <c r="D23" s="916"/>
      <c r="E23" s="916"/>
      <c r="F23" s="916"/>
      <c r="G23" s="916"/>
      <c r="H23" s="916"/>
      <c r="I23" s="916"/>
      <c r="J23" s="916"/>
      <c r="K23" s="916"/>
      <c r="L23" s="916"/>
      <c r="M23" s="916"/>
      <c r="N23" s="916"/>
      <c r="O23" s="916"/>
      <c r="P23" s="916"/>
      <c r="Q23" s="916"/>
      <c r="R23" s="917"/>
      <c r="S23" s="975" t="s">
        <v>674</v>
      </c>
      <c r="T23" s="936"/>
      <c r="U23" s="936"/>
      <c r="V23" s="936"/>
      <c r="W23" s="936"/>
      <c r="X23" s="936"/>
      <c r="Y23" s="936"/>
      <c r="Z23" s="936"/>
      <c r="AA23" s="936"/>
      <c r="AB23" s="936"/>
      <c r="AC23" s="936"/>
      <c r="AD23" s="936"/>
      <c r="AE23" s="936"/>
      <c r="AF23" s="936"/>
      <c r="AG23" s="936"/>
      <c r="AH23" s="936"/>
      <c r="AI23" s="936"/>
      <c r="AJ23" s="936"/>
      <c r="AK23" s="936"/>
      <c r="AL23" s="936"/>
      <c r="AM23" s="936"/>
      <c r="AN23" s="936"/>
      <c r="AO23" s="911"/>
      <c r="AP23" s="911"/>
      <c r="AQ23" s="1446" t="str">
        <f>IF(入力シート!E142="","",入力シート!E142)</f>
        <v/>
      </c>
      <c r="AR23" s="1447"/>
      <c r="AS23" s="1447"/>
      <c r="AT23" s="1447"/>
      <c r="AU23" s="1447"/>
      <c r="AV23" s="1447"/>
      <c r="AW23" s="1447"/>
      <c r="AX23" s="1447"/>
      <c r="AY23" s="1447"/>
      <c r="AZ23" s="1447"/>
      <c r="BA23" s="1447"/>
      <c r="BB23" s="1447"/>
      <c r="BC23" s="1447"/>
      <c r="BD23" s="1447"/>
      <c r="BE23" s="1447"/>
      <c r="BF23" s="1447"/>
      <c r="BG23" s="1447"/>
      <c r="BH23" s="1447"/>
      <c r="BI23" s="1447"/>
      <c r="BJ23" s="911" t="s">
        <v>561</v>
      </c>
      <c r="BK23" s="911"/>
      <c r="BL23" s="912"/>
      <c r="BM23" s="849"/>
      <c r="BN23" s="880"/>
    </row>
    <row r="24" spans="1:66" ht="20.100000000000001" customHeight="1" x14ac:dyDescent="0.15">
      <c r="A24" s="848"/>
      <c r="B24" s="976"/>
      <c r="C24" s="866"/>
      <c r="D24" s="866"/>
      <c r="E24" s="866"/>
      <c r="F24" s="866"/>
      <c r="G24" s="866"/>
      <c r="H24" s="866"/>
      <c r="I24" s="866"/>
      <c r="J24" s="866"/>
      <c r="K24" s="866"/>
      <c r="L24" s="866"/>
      <c r="M24" s="866"/>
      <c r="N24" s="866"/>
      <c r="O24" s="866"/>
      <c r="P24" s="866"/>
      <c r="Q24" s="866"/>
      <c r="R24" s="977"/>
      <c r="S24" s="978" t="s">
        <v>675</v>
      </c>
      <c r="T24" s="938"/>
      <c r="U24" s="938"/>
      <c r="V24" s="938"/>
      <c r="W24" s="938"/>
      <c r="X24" s="938"/>
      <c r="Y24" s="938"/>
      <c r="Z24" s="938"/>
      <c r="AA24" s="938"/>
      <c r="AB24" s="938"/>
      <c r="AC24" s="938"/>
      <c r="AD24" s="938"/>
      <c r="AE24" s="938"/>
      <c r="AF24" s="938"/>
      <c r="AG24" s="938"/>
      <c r="AH24" s="938"/>
      <c r="AI24" s="938"/>
      <c r="AJ24" s="938"/>
      <c r="AK24" s="938"/>
      <c r="AL24" s="938"/>
      <c r="AM24" s="938"/>
      <c r="AN24" s="938"/>
      <c r="AO24" s="915"/>
      <c r="AP24" s="915"/>
      <c r="AQ24" s="1390" t="str">
        <f>IF(入力シート!E143="","",入力シート!E143)</f>
        <v/>
      </c>
      <c r="AR24" s="1391"/>
      <c r="AS24" s="1391"/>
      <c r="AT24" s="1391"/>
      <c r="AU24" s="1391"/>
      <c r="AV24" s="1391"/>
      <c r="AW24" s="1391"/>
      <c r="AX24" s="1391"/>
      <c r="AY24" s="1391"/>
      <c r="AZ24" s="1391"/>
      <c r="BA24" s="1391"/>
      <c r="BB24" s="1391"/>
      <c r="BC24" s="1391"/>
      <c r="BD24" s="1391"/>
      <c r="BE24" s="1391"/>
      <c r="BF24" s="1391"/>
      <c r="BG24" s="1391"/>
      <c r="BH24" s="1391"/>
      <c r="BI24" s="1391"/>
      <c r="BJ24" s="915" t="s">
        <v>561</v>
      </c>
      <c r="BK24" s="915"/>
      <c r="BL24" s="968"/>
      <c r="BM24" s="849"/>
      <c r="BN24" s="880"/>
    </row>
    <row r="25" spans="1:66" ht="20.100000000000001" customHeight="1" x14ac:dyDescent="0.15">
      <c r="A25" s="848"/>
      <c r="B25" s="940" t="s">
        <v>676</v>
      </c>
      <c r="C25" s="916"/>
      <c r="D25" s="916"/>
      <c r="E25" s="916"/>
      <c r="F25" s="916"/>
      <c r="G25" s="916"/>
      <c r="H25" s="916"/>
      <c r="I25" s="916"/>
      <c r="J25" s="916"/>
      <c r="K25" s="916"/>
      <c r="L25" s="916"/>
      <c r="M25" s="916"/>
      <c r="N25" s="916"/>
      <c r="O25" s="916"/>
      <c r="P25" s="916"/>
      <c r="Q25" s="916"/>
      <c r="R25" s="917"/>
      <c r="S25" s="975" t="s">
        <v>677</v>
      </c>
      <c r="T25" s="936"/>
      <c r="U25" s="936"/>
      <c r="V25" s="936"/>
      <c r="W25" s="936"/>
      <c r="X25" s="936"/>
      <c r="Y25" s="936"/>
      <c r="Z25" s="936"/>
      <c r="AA25" s="936"/>
      <c r="AB25" s="936"/>
      <c r="AC25" s="936"/>
      <c r="AD25" s="936"/>
      <c r="AE25" s="936"/>
      <c r="AF25" s="936"/>
      <c r="AG25" s="936"/>
      <c r="AH25" s="936"/>
      <c r="AI25" s="936"/>
      <c r="AJ25" s="936"/>
      <c r="AK25" s="936"/>
      <c r="AL25" s="936"/>
      <c r="AM25" s="936"/>
      <c r="AN25" s="936"/>
      <c r="AO25" s="911"/>
      <c r="AP25" s="911"/>
      <c r="AQ25" s="1416" t="str">
        <f>IF(入力シート!E144="","",入力シート!E144)</f>
        <v/>
      </c>
      <c r="AR25" s="1417"/>
      <c r="AS25" s="1417"/>
      <c r="AT25" s="1417"/>
      <c r="AU25" s="1417"/>
      <c r="AV25" s="1417"/>
      <c r="AW25" s="1417"/>
      <c r="AX25" s="1417"/>
      <c r="AY25" s="936" t="s">
        <v>556</v>
      </c>
      <c r="AZ25" s="936"/>
      <c r="BA25" s="936"/>
      <c r="BB25" s="936"/>
      <c r="BC25" s="1417" t="str">
        <f>IF(入力シート!H144="","",入力シート!H144)</f>
        <v/>
      </c>
      <c r="BD25" s="1417"/>
      <c r="BE25" s="1417"/>
      <c r="BF25" s="1417"/>
      <c r="BG25" s="1417"/>
      <c r="BH25" s="1417"/>
      <c r="BI25" s="1417"/>
      <c r="BJ25" s="936" t="s">
        <v>557</v>
      </c>
      <c r="BK25" s="936"/>
      <c r="BL25" s="937"/>
      <c r="BM25" s="854"/>
      <c r="BN25" s="880"/>
    </row>
    <row r="26" spans="1:66" ht="20.100000000000001" customHeight="1" x14ac:dyDescent="0.15">
      <c r="A26" s="848"/>
      <c r="B26" s="976"/>
      <c r="C26" s="866"/>
      <c r="D26" s="866"/>
      <c r="E26" s="866"/>
      <c r="F26" s="866"/>
      <c r="G26" s="866"/>
      <c r="H26" s="866"/>
      <c r="I26" s="866"/>
      <c r="J26" s="866"/>
      <c r="K26" s="866"/>
      <c r="L26" s="866"/>
      <c r="M26" s="866"/>
      <c r="N26" s="866"/>
      <c r="O26" s="866"/>
      <c r="P26" s="866"/>
      <c r="Q26" s="866"/>
      <c r="R26" s="977"/>
      <c r="S26" s="978" t="s">
        <v>678</v>
      </c>
      <c r="T26" s="938"/>
      <c r="U26" s="938"/>
      <c r="V26" s="938"/>
      <c r="W26" s="938"/>
      <c r="X26" s="938"/>
      <c r="Y26" s="938"/>
      <c r="Z26" s="938"/>
      <c r="AA26" s="938"/>
      <c r="AB26" s="938"/>
      <c r="AC26" s="938"/>
      <c r="AD26" s="938"/>
      <c r="AE26" s="938"/>
      <c r="AF26" s="938"/>
      <c r="AG26" s="938"/>
      <c r="AH26" s="938"/>
      <c r="AI26" s="938"/>
      <c r="AJ26" s="938"/>
      <c r="AK26" s="938"/>
      <c r="AL26" s="938"/>
      <c r="AM26" s="938"/>
      <c r="AN26" s="938"/>
      <c r="AO26" s="915"/>
      <c r="AP26" s="915"/>
      <c r="AQ26" s="1390" t="str">
        <f>IF(入力シート!$E$81&gt;1,入力シート!E145,"")</f>
        <v/>
      </c>
      <c r="AR26" s="1391"/>
      <c r="AS26" s="1391"/>
      <c r="AT26" s="1391"/>
      <c r="AU26" s="1391"/>
      <c r="AV26" s="1391"/>
      <c r="AW26" s="1391"/>
      <c r="AX26" s="1391"/>
      <c r="AY26" s="1391"/>
      <c r="AZ26" s="1391"/>
      <c r="BA26" s="1391"/>
      <c r="BB26" s="1391"/>
      <c r="BC26" s="1391"/>
      <c r="BD26" s="1391"/>
      <c r="BE26" s="1391"/>
      <c r="BF26" s="1391"/>
      <c r="BG26" s="1391"/>
      <c r="BH26" s="1391"/>
      <c r="BI26" s="1391"/>
      <c r="BJ26" s="938" t="s">
        <v>557</v>
      </c>
      <c r="BK26" s="938"/>
      <c r="BL26" s="939"/>
      <c r="BM26" s="854"/>
      <c r="BN26" s="880"/>
    </row>
    <row r="27" spans="1:66" ht="20.100000000000001" customHeight="1" x14ac:dyDescent="0.15">
      <c r="A27" s="848"/>
      <c r="B27" s="881" t="s">
        <v>679</v>
      </c>
      <c r="C27" s="852"/>
      <c r="D27" s="852"/>
      <c r="E27" s="852"/>
      <c r="F27" s="852"/>
      <c r="G27" s="852"/>
      <c r="H27" s="852"/>
      <c r="I27" s="852"/>
      <c r="J27" s="852"/>
      <c r="K27" s="852"/>
      <c r="L27" s="852"/>
      <c r="M27" s="852"/>
      <c r="N27" s="852"/>
      <c r="O27" s="852"/>
      <c r="P27" s="852"/>
      <c r="Q27" s="852"/>
      <c r="R27" s="852"/>
      <c r="S27" s="852"/>
      <c r="T27" s="852"/>
      <c r="U27" s="852"/>
      <c r="V27" s="852"/>
      <c r="W27" s="852"/>
      <c r="X27" s="852"/>
      <c r="Y27" s="852"/>
      <c r="Z27" s="852"/>
      <c r="AA27" s="852"/>
      <c r="AB27" s="852"/>
      <c r="AC27" s="852"/>
      <c r="AD27" s="852"/>
      <c r="AE27" s="852"/>
      <c r="AF27" s="852"/>
      <c r="AG27" s="852"/>
      <c r="AH27" s="852"/>
      <c r="AI27" s="852"/>
      <c r="AJ27" s="852"/>
      <c r="AK27" s="852"/>
      <c r="AL27" s="852"/>
      <c r="AM27" s="852"/>
      <c r="AN27" s="852"/>
      <c r="AO27" s="907"/>
      <c r="AP27" s="907"/>
      <c r="AQ27" s="1439"/>
      <c r="AR27" s="1440"/>
      <c r="AS27" s="1440"/>
      <c r="AT27" s="1440"/>
      <c r="AU27" s="1440"/>
      <c r="AV27" s="1440"/>
      <c r="AW27" s="1440"/>
      <c r="AX27" s="1440"/>
      <c r="AY27" s="1440"/>
      <c r="AZ27" s="1440"/>
      <c r="BA27" s="1440"/>
      <c r="BB27" s="1440"/>
      <c r="BC27" s="1440"/>
      <c r="BD27" s="1440"/>
      <c r="BE27" s="1440"/>
      <c r="BF27" s="1440"/>
      <c r="BG27" s="1440"/>
      <c r="BH27" s="1440"/>
      <c r="BI27" s="1440"/>
      <c r="BJ27" s="1440"/>
      <c r="BK27" s="1440"/>
      <c r="BL27" s="1441"/>
      <c r="BM27" s="849"/>
      <c r="BN27" s="880"/>
    </row>
    <row r="28" spans="1:66" ht="20.100000000000001" customHeight="1" x14ac:dyDescent="0.15">
      <c r="A28" s="848"/>
      <c r="B28" s="881" t="s">
        <v>680</v>
      </c>
      <c r="C28" s="852"/>
      <c r="D28" s="852"/>
      <c r="E28" s="852"/>
      <c r="F28" s="852"/>
      <c r="G28" s="852"/>
      <c r="H28" s="852"/>
      <c r="I28" s="852"/>
      <c r="J28" s="852"/>
      <c r="K28" s="852"/>
      <c r="L28" s="852"/>
      <c r="M28" s="852"/>
      <c r="N28" s="852"/>
      <c r="O28" s="852"/>
      <c r="P28" s="852"/>
      <c r="Q28" s="852"/>
      <c r="R28" s="852"/>
      <c r="S28" s="852"/>
      <c r="T28" s="852"/>
      <c r="U28" s="852"/>
      <c r="V28" s="852"/>
      <c r="W28" s="852"/>
      <c r="X28" s="852"/>
      <c r="Y28" s="852"/>
      <c r="Z28" s="852"/>
      <c r="AA28" s="852"/>
      <c r="AB28" s="852"/>
      <c r="AC28" s="852"/>
      <c r="AD28" s="852"/>
      <c r="AE28" s="852"/>
      <c r="AF28" s="852"/>
      <c r="AG28" s="852"/>
      <c r="AH28" s="852"/>
      <c r="AI28" s="852"/>
      <c r="AJ28" s="852"/>
      <c r="AK28" s="852"/>
      <c r="AL28" s="852"/>
      <c r="AM28" s="852"/>
      <c r="AN28" s="852"/>
      <c r="AO28" s="907"/>
      <c r="AP28" s="907"/>
      <c r="AQ28" s="1439"/>
      <c r="AR28" s="1440"/>
      <c r="AS28" s="1440"/>
      <c r="AT28" s="1440"/>
      <c r="AU28" s="1440"/>
      <c r="AV28" s="1440"/>
      <c r="AW28" s="1440"/>
      <c r="AX28" s="1440"/>
      <c r="AY28" s="1440"/>
      <c r="AZ28" s="1440"/>
      <c r="BA28" s="1440"/>
      <c r="BB28" s="1440"/>
      <c r="BC28" s="1440"/>
      <c r="BD28" s="1440"/>
      <c r="BE28" s="1440"/>
      <c r="BF28" s="1440"/>
      <c r="BG28" s="1440"/>
      <c r="BH28" s="1440"/>
      <c r="BI28" s="1440"/>
      <c r="BJ28" s="1440"/>
      <c r="BK28" s="1440"/>
      <c r="BL28" s="1441"/>
      <c r="BM28" s="849"/>
      <c r="BN28" s="880"/>
    </row>
    <row r="29" spans="1:66" ht="20.100000000000001" customHeight="1" x14ac:dyDescent="0.15">
      <c r="A29" s="848"/>
      <c r="B29" s="881" t="s">
        <v>681</v>
      </c>
      <c r="C29" s="852"/>
      <c r="D29" s="852"/>
      <c r="E29" s="852"/>
      <c r="F29" s="852"/>
      <c r="G29" s="852"/>
      <c r="H29" s="852"/>
      <c r="I29" s="852"/>
      <c r="J29" s="852"/>
      <c r="K29" s="852"/>
      <c r="L29" s="852"/>
      <c r="M29" s="852"/>
      <c r="N29" s="852"/>
      <c r="O29" s="852"/>
      <c r="P29" s="852"/>
      <c r="Q29" s="852"/>
      <c r="R29" s="852"/>
      <c r="S29" s="852"/>
      <c r="T29" s="852"/>
      <c r="U29" s="852"/>
      <c r="V29" s="852"/>
      <c r="W29" s="852"/>
      <c r="X29" s="852"/>
      <c r="Y29" s="852"/>
      <c r="Z29" s="852"/>
      <c r="AA29" s="852"/>
      <c r="AB29" s="852"/>
      <c r="AC29" s="852"/>
      <c r="AD29" s="852"/>
      <c r="AE29" s="852"/>
      <c r="AF29" s="852"/>
      <c r="AG29" s="852"/>
      <c r="AH29" s="852"/>
      <c r="AI29" s="852"/>
      <c r="AJ29" s="852"/>
      <c r="AK29" s="852"/>
      <c r="AL29" s="852"/>
      <c r="AM29" s="852"/>
      <c r="AN29" s="852"/>
      <c r="AO29" s="907"/>
      <c r="AP29" s="907"/>
      <c r="AQ29" s="1443" t="s">
        <v>1011</v>
      </c>
      <c r="AR29" s="1444"/>
      <c r="AS29" s="1444"/>
      <c r="AT29" s="1444"/>
      <c r="AU29" s="1444"/>
      <c r="AV29" s="1444"/>
      <c r="AW29" s="1444"/>
      <c r="AX29" s="1444"/>
      <c r="AY29" s="1444"/>
      <c r="AZ29" s="1444"/>
      <c r="BA29" s="1444"/>
      <c r="BB29" s="1444"/>
      <c r="BC29" s="1444"/>
      <c r="BD29" s="1444"/>
      <c r="BE29" s="1444"/>
      <c r="BF29" s="1444"/>
      <c r="BG29" s="1444"/>
      <c r="BH29" s="1444"/>
      <c r="BI29" s="1444"/>
      <c r="BJ29" s="1444"/>
      <c r="BK29" s="1444"/>
      <c r="BL29" s="1445"/>
      <c r="BM29" s="849"/>
      <c r="BN29" s="880"/>
    </row>
    <row r="30" spans="1:66" ht="20.100000000000001" customHeight="1" x14ac:dyDescent="0.15">
      <c r="A30" s="848"/>
      <c r="B30" s="940" t="s">
        <v>682</v>
      </c>
      <c r="C30" s="916"/>
      <c r="D30" s="916"/>
      <c r="E30" s="916"/>
      <c r="F30" s="916"/>
      <c r="G30" s="916"/>
      <c r="H30" s="916"/>
      <c r="I30" s="916"/>
      <c r="J30" s="916"/>
      <c r="K30" s="916"/>
      <c r="L30" s="916"/>
      <c r="M30" s="916"/>
      <c r="N30" s="916"/>
      <c r="O30" s="916"/>
      <c r="P30" s="916"/>
      <c r="Q30" s="916"/>
      <c r="R30" s="916"/>
      <c r="S30" s="916"/>
      <c r="T30" s="916"/>
      <c r="U30" s="916"/>
      <c r="V30" s="916"/>
      <c r="W30" s="916"/>
      <c r="X30" s="916"/>
      <c r="Y30" s="916"/>
      <c r="Z30" s="916"/>
      <c r="AA30" s="916"/>
      <c r="AB30" s="916"/>
      <c r="AC30" s="916"/>
      <c r="AD30" s="916"/>
      <c r="AE30" s="916"/>
      <c r="AF30" s="916"/>
      <c r="AG30" s="916"/>
      <c r="AH30" s="916"/>
      <c r="AI30" s="916"/>
      <c r="AJ30" s="916"/>
      <c r="AK30" s="916"/>
      <c r="AL30" s="916"/>
      <c r="AM30" s="916"/>
      <c r="AN30" s="916"/>
      <c r="AO30" s="884"/>
      <c r="AP30" s="885"/>
      <c r="AQ30" s="1409"/>
      <c r="AR30" s="1410"/>
      <c r="AS30" s="1410"/>
      <c r="AT30" s="1410"/>
      <c r="AU30" s="1410"/>
      <c r="AV30" s="1410"/>
      <c r="AW30" s="1410"/>
      <c r="AX30" s="1410"/>
      <c r="AY30" s="936" t="s">
        <v>576</v>
      </c>
      <c r="AZ30" s="936"/>
      <c r="BA30" s="936"/>
      <c r="BB30" s="936"/>
      <c r="BC30" s="1410"/>
      <c r="BD30" s="1410"/>
      <c r="BE30" s="1410"/>
      <c r="BF30" s="1410"/>
      <c r="BG30" s="1410"/>
      <c r="BH30" s="1410"/>
      <c r="BI30" s="1410"/>
      <c r="BJ30" s="936" t="s">
        <v>577</v>
      </c>
      <c r="BK30" s="936"/>
      <c r="BL30" s="937"/>
      <c r="BM30" s="849"/>
      <c r="BN30" s="880"/>
    </row>
    <row r="31" spans="1:66" ht="20.100000000000001" customHeight="1" x14ac:dyDescent="0.15">
      <c r="A31" s="848"/>
      <c r="B31" s="940" t="s">
        <v>683</v>
      </c>
      <c r="C31" s="916"/>
      <c r="D31" s="916"/>
      <c r="E31" s="916"/>
      <c r="F31" s="916"/>
      <c r="G31" s="916"/>
      <c r="H31" s="916"/>
      <c r="I31" s="916"/>
      <c r="J31" s="916"/>
      <c r="K31" s="916"/>
      <c r="L31" s="916"/>
      <c r="M31" s="916"/>
      <c r="N31" s="916"/>
      <c r="O31" s="916"/>
      <c r="P31" s="916"/>
      <c r="Q31" s="916"/>
      <c r="R31" s="916"/>
      <c r="S31" s="916"/>
      <c r="T31" s="916"/>
      <c r="U31" s="916"/>
      <c r="V31" s="916"/>
      <c r="W31" s="916"/>
      <c r="X31" s="916"/>
      <c r="Y31" s="916"/>
      <c r="Z31" s="916"/>
      <c r="AA31" s="916"/>
      <c r="AB31" s="916"/>
      <c r="AC31" s="916"/>
      <c r="AD31" s="916"/>
      <c r="AE31" s="916"/>
      <c r="AF31" s="916"/>
      <c r="AG31" s="916"/>
      <c r="AH31" s="916"/>
      <c r="AI31" s="916"/>
      <c r="AJ31" s="916"/>
      <c r="AK31" s="916"/>
      <c r="AL31" s="916"/>
      <c r="AM31" s="916"/>
      <c r="AN31" s="916"/>
      <c r="AO31" s="884"/>
      <c r="AP31" s="884"/>
      <c r="AQ31" s="1309" t="str">
        <f>IF(入力シート!E146="","",IF(入力シート!E146="選択してください","",入力シート!E146))</f>
        <v/>
      </c>
      <c r="AR31" s="1248"/>
      <c r="AS31" s="1248"/>
      <c r="AT31" s="1248"/>
      <c r="AU31" s="1248"/>
      <c r="AV31" s="1248"/>
      <c r="AW31" s="1248"/>
      <c r="AX31" s="1248"/>
      <c r="AY31" s="1248"/>
      <c r="AZ31" s="1248"/>
      <c r="BA31" s="1248"/>
      <c r="BB31" s="1248"/>
      <c r="BC31" s="1248"/>
      <c r="BD31" s="1248"/>
      <c r="BE31" s="1248"/>
      <c r="BF31" s="1248"/>
      <c r="BG31" s="1248"/>
      <c r="BH31" s="1248"/>
      <c r="BI31" s="1248"/>
      <c r="BJ31" s="1248"/>
      <c r="BK31" s="1248"/>
      <c r="BL31" s="1274"/>
      <c r="BM31" s="849"/>
      <c r="BN31" s="880"/>
    </row>
    <row r="32" spans="1:66" ht="20.100000000000001" customHeight="1" x14ac:dyDescent="0.15">
      <c r="A32" s="848"/>
      <c r="B32" s="881" t="s">
        <v>684</v>
      </c>
      <c r="C32" s="852"/>
      <c r="D32" s="852"/>
      <c r="E32" s="852"/>
      <c r="F32" s="852"/>
      <c r="G32" s="852"/>
      <c r="H32" s="852"/>
      <c r="I32" s="852"/>
      <c r="J32" s="852"/>
      <c r="K32" s="852"/>
      <c r="L32" s="852"/>
      <c r="M32" s="852"/>
      <c r="N32" s="852"/>
      <c r="O32" s="852"/>
      <c r="P32" s="852"/>
      <c r="Q32" s="852"/>
      <c r="R32" s="852"/>
      <c r="S32" s="852"/>
      <c r="T32" s="852"/>
      <c r="U32" s="852"/>
      <c r="V32" s="852"/>
      <c r="W32" s="852"/>
      <c r="X32" s="852"/>
      <c r="Y32" s="852"/>
      <c r="Z32" s="852"/>
      <c r="AA32" s="852"/>
      <c r="AB32" s="852"/>
      <c r="AC32" s="852"/>
      <c r="AD32" s="852"/>
      <c r="AE32" s="852"/>
      <c r="AF32" s="852"/>
      <c r="AG32" s="852"/>
      <c r="AH32" s="852"/>
      <c r="AI32" s="852"/>
      <c r="AJ32" s="852"/>
      <c r="AK32" s="852"/>
      <c r="AL32" s="852"/>
      <c r="AM32" s="852"/>
      <c r="AN32" s="852"/>
      <c r="AO32" s="907"/>
      <c r="AP32" s="907"/>
      <c r="AQ32" s="1439"/>
      <c r="AR32" s="1440"/>
      <c r="AS32" s="1440"/>
      <c r="AT32" s="1440"/>
      <c r="AU32" s="1440"/>
      <c r="AV32" s="1440"/>
      <c r="AW32" s="1440"/>
      <c r="AX32" s="1440"/>
      <c r="AY32" s="1440"/>
      <c r="AZ32" s="1440"/>
      <c r="BA32" s="1440"/>
      <c r="BB32" s="1440"/>
      <c r="BC32" s="1440"/>
      <c r="BD32" s="1440"/>
      <c r="BE32" s="1440"/>
      <c r="BF32" s="1440"/>
      <c r="BG32" s="1440"/>
      <c r="BH32" s="1440"/>
      <c r="BI32" s="1440"/>
      <c r="BJ32" s="1440"/>
      <c r="BK32" s="1440"/>
      <c r="BL32" s="1441"/>
      <c r="BM32" s="849"/>
      <c r="BN32" s="880"/>
    </row>
    <row r="33" spans="1:66" ht="20.100000000000001" customHeight="1" x14ac:dyDescent="0.15">
      <c r="A33" s="848"/>
      <c r="B33" s="881" t="s">
        <v>685</v>
      </c>
      <c r="C33" s="852"/>
      <c r="D33" s="852"/>
      <c r="E33" s="852"/>
      <c r="F33" s="852"/>
      <c r="G33" s="852"/>
      <c r="H33" s="852"/>
      <c r="I33" s="852"/>
      <c r="J33" s="852"/>
      <c r="K33" s="852"/>
      <c r="L33" s="852"/>
      <c r="M33" s="852"/>
      <c r="N33" s="852"/>
      <c r="O33" s="852"/>
      <c r="P33" s="852"/>
      <c r="Q33" s="852"/>
      <c r="R33" s="852"/>
      <c r="S33" s="852"/>
      <c r="T33" s="852"/>
      <c r="U33" s="852"/>
      <c r="V33" s="852"/>
      <c r="W33" s="852"/>
      <c r="X33" s="852"/>
      <c r="Y33" s="852"/>
      <c r="Z33" s="852"/>
      <c r="AA33" s="852"/>
      <c r="AB33" s="852"/>
      <c r="AC33" s="852"/>
      <c r="AD33" s="852"/>
      <c r="AE33" s="852"/>
      <c r="AF33" s="852"/>
      <c r="AG33" s="852"/>
      <c r="AH33" s="852"/>
      <c r="AI33" s="852"/>
      <c r="AJ33" s="852"/>
      <c r="AK33" s="852"/>
      <c r="AL33" s="852"/>
      <c r="AM33" s="852"/>
      <c r="AN33" s="852"/>
      <c r="AO33" s="907"/>
      <c r="AP33" s="907"/>
      <c r="AQ33" s="1309" t="str">
        <f>IF(入力シート!E147="","",IF(入力シート!E147="選択してください","",入力シート!E147))</f>
        <v/>
      </c>
      <c r="AR33" s="1248"/>
      <c r="AS33" s="1248"/>
      <c r="AT33" s="1248"/>
      <c r="AU33" s="1248"/>
      <c r="AV33" s="1248"/>
      <c r="AW33" s="1248"/>
      <c r="AX33" s="1248"/>
      <c r="AY33" s="1248"/>
      <c r="AZ33" s="1248"/>
      <c r="BA33" s="1248"/>
      <c r="BB33" s="1248"/>
      <c r="BC33" s="1248"/>
      <c r="BD33" s="1248"/>
      <c r="BE33" s="1248"/>
      <c r="BF33" s="1248"/>
      <c r="BG33" s="1248"/>
      <c r="BH33" s="1248"/>
      <c r="BI33" s="1248"/>
      <c r="BJ33" s="1248"/>
      <c r="BK33" s="1248"/>
      <c r="BL33" s="1274"/>
      <c r="BM33" s="849"/>
      <c r="BN33" s="880"/>
    </row>
    <row r="34" spans="1:66" ht="20.100000000000001" customHeight="1" x14ac:dyDescent="0.15">
      <c r="A34" s="848"/>
      <c r="B34" s="940" t="s">
        <v>686</v>
      </c>
      <c r="C34" s="916"/>
      <c r="D34" s="916"/>
      <c r="E34" s="916"/>
      <c r="F34" s="916"/>
      <c r="G34" s="916"/>
      <c r="H34" s="916"/>
      <c r="I34" s="916"/>
      <c r="J34" s="916"/>
      <c r="K34" s="916"/>
      <c r="L34" s="916"/>
      <c r="M34" s="916"/>
      <c r="N34" s="916"/>
      <c r="O34" s="916"/>
      <c r="P34" s="916"/>
      <c r="Q34" s="916"/>
      <c r="R34" s="916"/>
      <c r="S34" s="916"/>
      <c r="T34" s="916"/>
      <c r="U34" s="916"/>
      <c r="V34" s="916"/>
      <c r="W34" s="916"/>
      <c r="X34" s="916"/>
      <c r="Y34" s="916"/>
      <c r="Z34" s="916"/>
      <c r="AA34" s="916"/>
      <c r="AB34" s="916"/>
      <c r="AC34" s="916"/>
      <c r="AD34" s="916"/>
      <c r="AE34" s="916"/>
      <c r="AF34" s="916"/>
      <c r="AG34" s="916"/>
      <c r="AH34" s="916"/>
      <c r="AI34" s="916"/>
      <c r="AJ34" s="917"/>
      <c r="AK34" s="981" t="s">
        <v>583</v>
      </c>
      <c r="AL34" s="982"/>
      <c r="AM34" s="982"/>
      <c r="AN34" s="982"/>
      <c r="AO34" s="951"/>
      <c r="AP34" s="952"/>
      <c r="AQ34" s="1409"/>
      <c r="AR34" s="1410"/>
      <c r="AS34" s="1410"/>
      <c r="AT34" s="1410"/>
      <c r="AU34" s="1410"/>
      <c r="AV34" s="1410"/>
      <c r="AW34" s="1410"/>
      <c r="AX34" s="1410"/>
      <c r="AY34" s="1410"/>
      <c r="AZ34" s="1410"/>
      <c r="BA34" s="1410"/>
      <c r="BB34" s="1410"/>
      <c r="BC34" s="1410"/>
      <c r="BD34" s="1410"/>
      <c r="BE34" s="1410"/>
      <c r="BF34" s="1410"/>
      <c r="BG34" s="1410"/>
      <c r="BH34" s="1410"/>
      <c r="BI34" s="1410"/>
      <c r="BJ34" s="936" t="s">
        <v>511</v>
      </c>
      <c r="BK34" s="936"/>
      <c r="BL34" s="937"/>
      <c r="BM34" s="849"/>
      <c r="BN34" s="880"/>
    </row>
    <row r="35" spans="1:66" ht="20.100000000000001" customHeight="1" x14ac:dyDescent="0.15">
      <c r="A35" s="848"/>
      <c r="B35" s="976"/>
      <c r="C35" s="866"/>
      <c r="D35" s="866"/>
      <c r="E35" s="866"/>
      <c r="F35" s="866"/>
      <c r="G35" s="866"/>
      <c r="H35" s="866"/>
      <c r="I35" s="866"/>
      <c r="J35" s="866"/>
      <c r="K35" s="866"/>
      <c r="L35" s="866"/>
      <c r="M35" s="866"/>
      <c r="N35" s="866"/>
      <c r="O35" s="866"/>
      <c r="P35" s="866"/>
      <c r="Q35" s="866"/>
      <c r="R35" s="866"/>
      <c r="S35" s="866"/>
      <c r="T35" s="866"/>
      <c r="U35" s="866"/>
      <c r="V35" s="866"/>
      <c r="W35" s="866"/>
      <c r="X35" s="866"/>
      <c r="Y35" s="866"/>
      <c r="Z35" s="866"/>
      <c r="AA35" s="866"/>
      <c r="AB35" s="866"/>
      <c r="AC35" s="866"/>
      <c r="AD35" s="866"/>
      <c r="AE35" s="866"/>
      <c r="AF35" s="866"/>
      <c r="AG35" s="866"/>
      <c r="AH35" s="866"/>
      <c r="AI35" s="866"/>
      <c r="AJ35" s="977"/>
      <c r="AK35" s="983" t="s">
        <v>585</v>
      </c>
      <c r="AL35" s="984"/>
      <c r="AM35" s="984"/>
      <c r="AN35" s="984"/>
      <c r="AO35" s="954"/>
      <c r="AP35" s="955"/>
      <c r="AQ35" s="938"/>
      <c r="AR35" s="938" t="s">
        <v>586</v>
      </c>
      <c r="AS35" s="938"/>
      <c r="AT35" s="1413"/>
      <c r="AU35" s="1413"/>
      <c r="AV35" s="1413"/>
      <c r="AW35" s="1413"/>
      <c r="AX35" s="938" t="s">
        <v>587</v>
      </c>
      <c r="AY35" s="938"/>
      <c r="AZ35" s="938"/>
      <c r="BA35" s="938"/>
      <c r="BB35" s="1413"/>
      <c r="BC35" s="1413"/>
      <c r="BD35" s="1413"/>
      <c r="BE35" s="1413"/>
      <c r="BF35" s="1413"/>
      <c r="BG35" s="1413"/>
      <c r="BH35" s="1413"/>
      <c r="BI35" s="1413"/>
      <c r="BJ35" s="938" t="s">
        <v>511</v>
      </c>
      <c r="BK35" s="938"/>
      <c r="BL35" s="939"/>
      <c r="BM35" s="849"/>
      <c r="BN35" s="880"/>
    </row>
    <row r="36" spans="1:66" ht="20.100000000000001" customHeight="1" x14ac:dyDescent="0.15">
      <c r="A36" s="848"/>
      <c r="B36" s="881" t="s">
        <v>688</v>
      </c>
      <c r="C36" s="852"/>
      <c r="D36" s="852"/>
      <c r="E36" s="852"/>
      <c r="F36" s="852"/>
      <c r="G36" s="852"/>
      <c r="H36" s="852"/>
      <c r="I36" s="852"/>
      <c r="J36" s="852"/>
      <c r="K36" s="852"/>
      <c r="L36" s="852"/>
      <c r="M36" s="852"/>
      <c r="N36" s="852"/>
      <c r="O36" s="852"/>
      <c r="P36" s="852"/>
      <c r="Q36" s="852"/>
      <c r="R36" s="852"/>
      <c r="S36" s="852"/>
      <c r="T36" s="852"/>
      <c r="U36" s="852"/>
      <c r="V36" s="852"/>
      <c r="W36" s="852"/>
      <c r="X36" s="852"/>
      <c r="Y36" s="852"/>
      <c r="Z36" s="852"/>
      <c r="AA36" s="852"/>
      <c r="AB36" s="852"/>
      <c r="AC36" s="852"/>
      <c r="AD36" s="852"/>
      <c r="AE36" s="852"/>
      <c r="AF36" s="852"/>
      <c r="AG36" s="852"/>
      <c r="AH36" s="852"/>
      <c r="AI36" s="852"/>
      <c r="AJ36" s="852"/>
      <c r="AK36" s="852"/>
      <c r="AL36" s="852"/>
      <c r="AM36" s="852"/>
      <c r="AN36" s="852"/>
      <c r="AO36" s="907"/>
      <c r="AP36" s="907"/>
      <c r="AQ36" s="1438"/>
      <c r="AR36" s="1393"/>
      <c r="AS36" s="1393"/>
      <c r="AT36" s="1393"/>
      <c r="AU36" s="1393"/>
      <c r="AV36" s="1393"/>
      <c r="AW36" s="1393"/>
      <c r="AX36" s="1393"/>
      <c r="AY36" s="1393"/>
      <c r="AZ36" s="1393"/>
      <c r="BA36" s="1393"/>
      <c r="BB36" s="1393"/>
      <c r="BC36" s="1393"/>
      <c r="BD36" s="1393"/>
      <c r="BE36" s="1393"/>
      <c r="BF36" s="1393"/>
      <c r="BG36" s="1393"/>
      <c r="BH36" s="1393"/>
      <c r="BI36" s="1393"/>
      <c r="BJ36" s="1393"/>
      <c r="BK36" s="1393"/>
      <c r="BL36" s="1394"/>
      <c r="BM36" s="849"/>
      <c r="BN36" s="880"/>
    </row>
    <row r="37" spans="1:66" ht="20.100000000000001" customHeight="1" x14ac:dyDescent="0.15">
      <c r="A37" s="848"/>
      <c r="B37" s="881" t="s">
        <v>689</v>
      </c>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c r="AO37" s="907"/>
      <c r="AP37" s="907"/>
      <c r="AQ37" s="1438"/>
      <c r="AR37" s="1393"/>
      <c r="AS37" s="1393"/>
      <c r="AT37" s="1393"/>
      <c r="AU37" s="1393"/>
      <c r="AV37" s="1393"/>
      <c r="AW37" s="1393"/>
      <c r="AX37" s="1393"/>
      <c r="AY37" s="1393"/>
      <c r="AZ37" s="1393"/>
      <c r="BA37" s="1393"/>
      <c r="BB37" s="1393"/>
      <c r="BC37" s="1393"/>
      <c r="BD37" s="1393"/>
      <c r="BE37" s="1393"/>
      <c r="BF37" s="1393"/>
      <c r="BG37" s="1393"/>
      <c r="BH37" s="1393"/>
      <c r="BI37" s="1393"/>
      <c r="BJ37" s="1393"/>
      <c r="BK37" s="1393"/>
      <c r="BL37" s="1394"/>
      <c r="BM37" s="849"/>
      <c r="BN37" s="880"/>
    </row>
    <row r="38" spans="1:66" ht="20.100000000000001" customHeight="1" x14ac:dyDescent="0.15">
      <c r="A38" s="848"/>
      <c r="B38" s="881" t="s">
        <v>690</v>
      </c>
      <c r="C38" s="852"/>
      <c r="D38" s="852"/>
      <c r="E38" s="852"/>
      <c r="F38" s="852"/>
      <c r="G38" s="852"/>
      <c r="H38" s="852"/>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2"/>
      <c r="AF38" s="852"/>
      <c r="AG38" s="852"/>
      <c r="AH38" s="852"/>
      <c r="AI38" s="852"/>
      <c r="AJ38" s="852"/>
      <c r="AK38" s="852"/>
      <c r="AL38" s="852"/>
      <c r="AM38" s="852"/>
      <c r="AN38" s="852"/>
      <c r="AO38" s="907"/>
      <c r="AP38" s="907"/>
      <c r="AQ38" s="1438"/>
      <c r="AR38" s="1393"/>
      <c r="AS38" s="1393"/>
      <c r="AT38" s="1393"/>
      <c r="AU38" s="1393"/>
      <c r="AV38" s="1393"/>
      <c r="AW38" s="1393"/>
      <c r="AX38" s="1393"/>
      <c r="AY38" s="1393"/>
      <c r="AZ38" s="1393"/>
      <c r="BA38" s="1393"/>
      <c r="BB38" s="1393"/>
      <c r="BC38" s="1393"/>
      <c r="BD38" s="1393"/>
      <c r="BE38" s="1393"/>
      <c r="BF38" s="1393"/>
      <c r="BG38" s="1393"/>
      <c r="BH38" s="1393"/>
      <c r="BI38" s="1393"/>
      <c r="BJ38" s="1393"/>
      <c r="BK38" s="1393"/>
      <c r="BL38" s="1394"/>
      <c r="BM38" s="849"/>
      <c r="BN38" s="880"/>
    </row>
    <row r="39" spans="1:66" ht="20.100000000000001" customHeight="1" x14ac:dyDescent="0.15">
      <c r="A39" s="848"/>
      <c r="B39" s="881" t="s">
        <v>691</v>
      </c>
      <c r="C39" s="852"/>
      <c r="D39" s="852"/>
      <c r="E39" s="852"/>
      <c r="F39" s="852"/>
      <c r="G39" s="852"/>
      <c r="H39" s="852"/>
      <c r="I39" s="852"/>
      <c r="J39" s="852"/>
      <c r="K39" s="852"/>
      <c r="L39" s="852"/>
      <c r="M39" s="852"/>
      <c r="N39" s="852"/>
      <c r="O39" s="852"/>
      <c r="P39" s="852"/>
      <c r="Q39" s="852"/>
      <c r="R39" s="852"/>
      <c r="S39" s="852"/>
      <c r="T39" s="852"/>
      <c r="U39" s="852"/>
      <c r="V39" s="852"/>
      <c r="W39" s="852"/>
      <c r="X39" s="852"/>
      <c r="Y39" s="852"/>
      <c r="Z39" s="852"/>
      <c r="AA39" s="852"/>
      <c r="AB39" s="852"/>
      <c r="AC39" s="852"/>
      <c r="AD39" s="852"/>
      <c r="AE39" s="852"/>
      <c r="AF39" s="852"/>
      <c r="AG39" s="852"/>
      <c r="AH39" s="852"/>
      <c r="AI39" s="852"/>
      <c r="AJ39" s="852"/>
      <c r="AK39" s="852"/>
      <c r="AL39" s="852"/>
      <c r="AM39" s="852"/>
      <c r="AN39" s="852"/>
      <c r="AO39" s="907"/>
      <c r="AP39" s="907"/>
      <c r="AQ39" s="1438"/>
      <c r="AR39" s="1393"/>
      <c r="AS39" s="1393"/>
      <c r="AT39" s="1393"/>
      <c r="AU39" s="1393"/>
      <c r="AV39" s="1393"/>
      <c r="AW39" s="1393"/>
      <c r="AX39" s="1393"/>
      <c r="AY39" s="1393"/>
      <c r="AZ39" s="1393"/>
      <c r="BA39" s="1393"/>
      <c r="BB39" s="1393"/>
      <c r="BC39" s="1393"/>
      <c r="BD39" s="1393"/>
      <c r="BE39" s="1393"/>
      <c r="BF39" s="1393"/>
      <c r="BG39" s="1393"/>
      <c r="BH39" s="1393"/>
      <c r="BI39" s="1393"/>
      <c r="BJ39" s="1393"/>
      <c r="BK39" s="1393"/>
      <c r="BL39" s="1394"/>
      <c r="BM39" s="849"/>
      <c r="BN39" s="880"/>
    </row>
    <row r="40" spans="1:66" ht="20.100000000000001" customHeight="1" x14ac:dyDescent="0.15">
      <c r="A40" s="848"/>
      <c r="B40" s="881" t="s">
        <v>692</v>
      </c>
      <c r="C40" s="852"/>
      <c r="D40" s="852"/>
      <c r="E40" s="852"/>
      <c r="F40" s="852"/>
      <c r="G40" s="852"/>
      <c r="H40" s="852"/>
      <c r="I40" s="852"/>
      <c r="J40" s="852"/>
      <c r="K40" s="852"/>
      <c r="L40" s="852"/>
      <c r="M40" s="852"/>
      <c r="N40" s="852"/>
      <c r="O40" s="852"/>
      <c r="P40" s="852"/>
      <c r="Q40" s="852"/>
      <c r="R40" s="852"/>
      <c r="S40" s="852"/>
      <c r="T40" s="852"/>
      <c r="U40" s="852"/>
      <c r="V40" s="852"/>
      <c r="W40" s="852"/>
      <c r="X40" s="852"/>
      <c r="Y40" s="852"/>
      <c r="Z40" s="852"/>
      <c r="AA40" s="852"/>
      <c r="AB40" s="852"/>
      <c r="AC40" s="852"/>
      <c r="AD40" s="852"/>
      <c r="AE40" s="852"/>
      <c r="AF40" s="852"/>
      <c r="AG40" s="852"/>
      <c r="AH40" s="852"/>
      <c r="AI40" s="852"/>
      <c r="AJ40" s="852"/>
      <c r="AK40" s="852"/>
      <c r="AL40" s="852"/>
      <c r="AM40" s="852"/>
      <c r="AN40" s="852"/>
      <c r="AO40" s="907"/>
      <c r="AP40" s="907"/>
      <c r="AQ40" s="881" t="s">
        <v>693</v>
      </c>
      <c r="AR40" s="852"/>
      <c r="AS40" s="852"/>
      <c r="AT40" s="1321" t="str">
        <f>IF(入力シート!H129="","",入力シート!H129)</f>
        <v/>
      </c>
      <c r="AU40" s="1321"/>
      <c r="AV40" s="1321"/>
      <c r="AW40" s="1321"/>
      <c r="AX40" s="1321"/>
      <c r="AY40" s="852" t="s">
        <v>486</v>
      </c>
      <c r="AZ40" s="852"/>
      <c r="BA40" s="852"/>
      <c r="BB40" s="881" t="s">
        <v>695</v>
      </c>
      <c r="BC40" s="852"/>
      <c r="BD40" s="852"/>
      <c r="BE40" s="1321" t="str">
        <f>IF(OR(入力シート!E159="",入力シート!E132="",入力シート!H129=""),"",ROUNDDOWN(入力シート!E159/(入力シート!E132*入力シート!H129),0))</f>
        <v/>
      </c>
      <c r="BF40" s="1321"/>
      <c r="BG40" s="1321"/>
      <c r="BH40" s="1321"/>
      <c r="BI40" s="1321"/>
      <c r="BJ40" s="852" t="s">
        <v>696</v>
      </c>
      <c r="BK40" s="852"/>
      <c r="BL40" s="853"/>
      <c r="BM40" s="849"/>
      <c r="BN40" s="880"/>
    </row>
    <row r="41" spans="1:66" ht="20.100000000000001" customHeight="1" x14ac:dyDescent="0.15">
      <c r="A41" s="848"/>
      <c r="B41" s="856" t="s">
        <v>697</v>
      </c>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56"/>
      <c r="AF41" s="856"/>
      <c r="AG41" s="856"/>
      <c r="AH41" s="856"/>
      <c r="AI41" s="856"/>
      <c r="AJ41" s="856"/>
      <c r="AK41" s="856"/>
      <c r="AL41" s="856"/>
      <c r="AM41" s="856"/>
      <c r="AN41" s="856"/>
      <c r="AO41" s="850"/>
      <c r="AP41" s="850"/>
      <c r="AQ41" s="850"/>
      <c r="AR41" s="850"/>
      <c r="AS41" s="850"/>
      <c r="AT41" s="850"/>
      <c r="AU41" s="850"/>
      <c r="AV41" s="850"/>
      <c r="AW41" s="850"/>
      <c r="AX41" s="850"/>
      <c r="AY41" s="850"/>
      <c r="AZ41" s="850"/>
      <c r="BA41" s="850"/>
      <c r="BB41" s="850"/>
      <c r="BC41" s="850"/>
      <c r="BD41" s="850"/>
      <c r="BE41" s="850"/>
      <c r="BF41" s="850"/>
      <c r="BG41" s="850"/>
      <c r="BH41" s="850"/>
      <c r="BI41" s="850"/>
      <c r="BJ41" s="850"/>
      <c r="BK41" s="850"/>
      <c r="BL41" s="850"/>
      <c r="BM41" s="849"/>
      <c r="BN41" s="880"/>
    </row>
    <row r="42" spans="1:66" ht="20.100000000000001" customHeight="1" x14ac:dyDescent="0.15">
      <c r="A42" s="848"/>
      <c r="B42" s="856" t="s">
        <v>698</v>
      </c>
      <c r="C42" s="856"/>
      <c r="D42" s="856"/>
      <c r="E42" s="856"/>
      <c r="F42" s="856"/>
      <c r="G42" s="856"/>
      <c r="H42" s="856"/>
      <c r="I42" s="856"/>
      <c r="J42" s="856"/>
      <c r="K42" s="856"/>
      <c r="L42" s="856"/>
      <c r="M42" s="856"/>
      <c r="N42" s="856"/>
      <c r="O42" s="856"/>
      <c r="P42" s="856"/>
      <c r="Q42" s="856"/>
      <c r="R42" s="856"/>
      <c r="S42" s="856"/>
      <c r="T42" s="856"/>
      <c r="U42" s="856"/>
      <c r="V42" s="856"/>
      <c r="W42" s="856"/>
      <c r="X42" s="856"/>
      <c r="Y42" s="856"/>
      <c r="Z42" s="856"/>
      <c r="AA42" s="856"/>
      <c r="AB42" s="856"/>
      <c r="AC42" s="856"/>
      <c r="AD42" s="856"/>
      <c r="AE42" s="856"/>
      <c r="AF42" s="856"/>
      <c r="AG42" s="856"/>
      <c r="AH42" s="856"/>
      <c r="AI42" s="856"/>
      <c r="AJ42" s="856"/>
      <c r="AK42" s="856"/>
      <c r="AL42" s="856"/>
      <c r="AM42" s="856"/>
      <c r="AN42" s="856"/>
      <c r="AO42" s="850"/>
      <c r="AP42" s="850"/>
      <c r="AQ42" s="850"/>
      <c r="AR42" s="850"/>
      <c r="AS42" s="850"/>
      <c r="AT42" s="850"/>
      <c r="AU42" s="850"/>
      <c r="AV42" s="850"/>
      <c r="AW42" s="850"/>
      <c r="AX42" s="850"/>
      <c r="AY42" s="850"/>
      <c r="AZ42" s="850"/>
      <c r="BA42" s="850"/>
      <c r="BB42" s="850"/>
      <c r="BC42" s="850"/>
      <c r="BD42" s="850"/>
      <c r="BE42" s="850"/>
      <c r="BF42" s="850"/>
      <c r="BG42" s="850"/>
      <c r="BH42" s="850"/>
      <c r="BI42" s="850"/>
      <c r="BJ42" s="850"/>
      <c r="BK42" s="850"/>
      <c r="BL42" s="850"/>
      <c r="BM42" s="849"/>
      <c r="BN42" s="880"/>
    </row>
    <row r="43" spans="1:66" ht="20.100000000000001" customHeight="1" x14ac:dyDescent="0.15">
      <c r="A43" s="848"/>
      <c r="B43" s="856" t="s">
        <v>699</v>
      </c>
      <c r="C43" s="856"/>
      <c r="D43" s="856"/>
      <c r="E43" s="856"/>
      <c r="F43" s="856"/>
      <c r="G43" s="856"/>
      <c r="H43" s="856"/>
      <c r="I43" s="856"/>
      <c r="J43" s="856"/>
      <c r="K43" s="856"/>
      <c r="L43" s="856"/>
      <c r="M43" s="856"/>
      <c r="N43" s="856"/>
      <c r="O43" s="856"/>
      <c r="P43" s="856"/>
      <c r="Q43" s="856"/>
      <c r="R43" s="856"/>
      <c r="S43" s="856"/>
      <c r="T43" s="856"/>
      <c r="U43" s="856"/>
      <c r="V43" s="856"/>
      <c r="W43" s="856"/>
      <c r="X43" s="856"/>
      <c r="Y43" s="856"/>
      <c r="Z43" s="856"/>
      <c r="AA43" s="856"/>
      <c r="AB43" s="856"/>
      <c r="AC43" s="856"/>
      <c r="AD43" s="856"/>
      <c r="AE43" s="856"/>
      <c r="AF43" s="856"/>
      <c r="AG43" s="856"/>
      <c r="AH43" s="856"/>
      <c r="AI43" s="856"/>
      <c r="AJ43" s="856"/>
      <c r="AK43" s="856"/>
      <c r="AL43" s="856"/>
      <c r="AM43" s="856"/>
      <c r="AN43" s="856"/>
      <c r="AO43" s="850"/>
      <c r="AP43" s="850"/>
      <c r="AQ43" s="850"/>
      <c r="AR43" s="850"/>
      <c r="AS43" s="850"/>
      <c r="AT43" s="850"/>
      <c r="AU43" s="850"/>
      <c r="AV43" s="850"/>
      <c r="AW43" s="850"/>
      <c r="AX43" s="850"/>
      <c r="AY43" s="850"/>
      <c r="AZ43" s="850"/>
      <c r="BA43" s="850"/>
      <c r="BB43" s="850"/>
      <c r="BC43" s="850"/>
      <c r="BD43" s="850"/>
      <c r="BE43" s="850"/>
      <c r="BF43" s="850"/>
      <c r="BG43" s="850"/>
      <c r="BH43" s="850"/>
      <c r="BI43" s="850"/>
      <c r="BJ43" s="850"/>
      <c r="BK43" s="850"/>
      <c r="BL43" s="850"/>
      <c r="BM43" s="849"/>
      <c r="BN43" s="880"/>
    </row>
    <row r="44" spans="1:66" ht="20.100000000000001" customHeight="1" x14ac:dyDescent="0.15">
      <c r="A44" s="848"/>
      <c r="B44" s="856"/>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5"/>
      <c r="AC44" s="985"/>
      <c r="AD44" s="985"/>
      <c r="AE44" s="985"/>
      <c r="AF44" s="985"/>
      <c r="AG44" s="985"/>
      <c r="AH44" s="985"/>
      <c r="AI44" s="985"/>
      <c r="AJ44" s="985"/>
      <c r="AK44" s="985"/>
      <c r="AL44" s="985"/>
      <c r="AM44" s="985"/>
      <c r="AN44" s="985"/>
      <c r="AO44" s="880"/>
      <c r="AP44" s="880"/>
      <c r="AQ44" s="880"/>
      <c r="AR44" s="880"/>
      <c r="AS44" s="880"/>
      <c r="AT44" s="880"/>
      <c r="AU44" s="880"/>
      <c r="AV44" s="880"/>
      <c r="AW44" s="880"/>
      <c r="AX44" s="880"/>
      <c r="AY44" s="880"/>
      <c r="AZ44" s="880"/>
      <c r="BA44" s="880"/>
      <c r="BB44" s="880"/>
      <c r="BC44" s="880"/>
      <c r="BD44" s="880"/>
      <c r="BE44" s="880"/>
      <c r="BF44" s="880"/>
      <c r="BG44" s="880"/>
      <c r="BH44" s="850"/>
      <c r="BI44" s="850"/>
      <c r="BJ44" s="850"/>
      <c r="BK44" s="850"/>
      <c r="BL44" s="850"/>
      <c r="BM44" s="849"/>
      <c r="BN44" s="880"/>
    </row>
    <row r="45" spans="1:66" ht="20.100000000000001" customHeight="1" x14ac:dyDescent="0.15">
      <c r="A45" s="848"/>
      <c r="B45" s="880"/>
      <c r="C45" s="880"/>
      <c r="D45" s="880"/>
      <c r="E45" s="880"/>
      <c r="F45" s="880"/>
      <c r="G45" s="880"/>
      <c r="H45" s="880"/>
      <c r="I45" s="880"/>
      <c r="J45" s="880"/>
      <c r="K45" s="880"/>
      <c r="L45" s="880"/>
      <c r="M45" s="880"/>
      <c r="N45" s="880"/>
      <c r="O45" s="880"/>
      <c r="P45" s="880"/>
      <c r="Q45" s="880"/>
      <c r="R45" s="880"/>
      <c r="S45" s="880"/>
      <c r="T45" s="880"/>
      <c r="U45" s="880"/>
      <c r="V45" s="880"/>
      <c r="W45" s="880"/>
      <c r="X45" s="880"/>
      <c r="Y45" s="880"/>
      <c r="Z45" s="880"/>
      <c r="AA45" s="880"/>
      <c r="AB45" s="880"/>
      <c r="AC45" s="880"/>
      <c r="AD45" s="880"/>
      <c r="AE45" s="880"/>
      <c r="AF45" s="880"/>
      <c r="AG45" s="880"/>
      <c r="AH45" s="880"/>
      <c r="AI45" s="880"/>
      <c r="AJ45" s="880"/>
      <c r="AK45" s="880"/>
      <c r="AL45" s="880"/>
      <c r="AM45" s="880"/>
      <c r="AN45" s="880"/>
      <c r="AO45" s="880"/>
      <c r="AP45" s="880"/>
      <c r="AQ45" s="880"/>
      <c r="AR45" s="880"/>
      <c r="AS45" s="880"/>
      <c r="AT45" s="880"/>
      <c r="AU45" s="880"/>
      <c r="AV45" s="880"/>
      <c r="AW45" s="880"/>
      <c r="AX45" s="880"/>
      <c r="AY45" s="880"/>
      <c r="AZ45" s="880"/>
      <c r="BA45" s="880"/>
      <c r="BB45" s="880"/>
      <c r="BC45" s="880"/>
      <c r="BD45" s="880"/>
      <c r="BE45" s="880"/>
      <c r="BF45" s="880"/>
      <c r="BG45" s="880"/>
      <c r="BH45" s="850"/>
      <c r="BI45" s="850"/>
      <c r="BJ45" s="850"/>
      <c r="BK45" s="850"/>
      <c r="BL45" s="850"/>
      <c r="BM45" s="849"/>
      <c r="BN45" s="880"/>
    </row>
    <row r="46" spans="1:66" ht="20.100000000000001" customHeight="1" x14ac:dyDescent="0.15">
      <c r="A46" s="848"/>
      <c r="B46" s="850" t="s">
        <v>700</v>
      </c>
      <c r="C46" s="850"/>
      <c r="D46" s="850"/>
      <c r="E46" s="850"/>
      <c r="F46" s="850"/>
      <c r="G46" s="850"/>
      <c r="H46" s="850"/>
      <c r="I46" s="850"/>
      <c r="J46" s="850"/>
      <c r="K46" s="850"/>
      <c r="L46" s="850"/>
      <c r="M46" s="850"/>
      <c r="N46" s="850"/>
      <c r="O46" s="850"/>
      <c r="P46" s="850"/>
      <c r="Q46" s="850"/>
      <c r="R46" s="850"/>
      <c r="S46" s="850"/>
      <c r="T46" s="850"/>
      <c r="U46" s="850"/>
      <c r="V46" s="850"/>
      <c r="W46" s="850"/>
      <c r="X46" s="850"/>
      <c r="Y46" s="850"/>
      <c r="Z46" s="850"/>
      <c r="AA46" s="850"/>
      <c r="AB46" s="850"/>
      <c r="AC46" s="850"/>
      <c r="AD46" s="850"/>
      <c r="AE46" s="850"/>
      <c r="AF46" s="850"/>
      <c r="AG46" s="850"/>
      <c r="AH46" s="850"/>
      <c r="AI46" s="850"/>
      <c r="AJ46" s="850"/>
      <c r="AK46" s="850"/>
      <c r="AL46" s="850"/>
      <c r="AM46" s="850"/>
      <c r="AN46" s="850"/>
      <c r="AO46" s="850"/>
      <c r="AP46" s="850"/>
      <c r="AQ46" s="850"/>
      <c r="AR46" s="850"/>
      <c r="AS46" s="850"/>
      <c r="AT46" s="850"/>
      <c r="AU46" s="850"/>
      <c r="AV46" s="850"/>
      <c r="AW46" s="850"/>
      <c r="AX46" s="850"/>
      <c r="AY46" s="850"/>
      <c r="AZ46" s="850"/>
      <c r="BA46" s="850"/>
      <c r="BB46" s="850"/>
      <c r="BC46" s="850"/>
      <c r="BD46" s="850"/>
      <c r="BE46" s="850"/>
      <c r="BF46" s="850"/>
      <c r="BG46" s="850"/>
      <c r="BH46" s="850"/>
      <c r="BI46" s="850"/>
      <c r="BJ46" s="850"/>
      <c r="BK46" s="850"/>
      <c r="BL46" s="850"/>
      <c r="BM46" s="849"/>
      <c r="BN46" s="880"/>
    </row>
    <row r="47" spans="1:66" ht="20.100000000000001" customHeight="1" x14ac:dyDescent="0.15">
      <c r="A47" s="848"/>
      <c r="B47" s="850"/>
      <c r="C47" s="856" t="s">
        <v>701</v>
      </c>
      <c r="D47" s="850"/>
      <c r="E47" s="850"/>
      <c r="F47" s="850"/>
      <c r="G47" s="850"/>
      <c r="H47" s="850"/>
      <c r="I47" s="850"/>
      <c r="J47" s="850"/>
      <c r="K47" s="850"/>
      <c r="L47" s="850"/>
      <c r="M47" s="850"/>
      <c r="N47" s="850"/>
      <c r="O47" s="850"/>
      <c r="P47" s="850"/>
      <c r="Q47" s="850"/>
      <c r="R47" s="850"/>
      <c r="S47" s="850"/>
      <c r="T47" s="850"/>
      <c r="U47" s="850"/>
      <c r="V47" s="850"/>
      <c r="W47" s="850"/>
      <c r="X47" s="850"/>
      <c r="Y47" s="850"/>
      <c r="Z47" s="850"/>
      <c r="AA47" s="850"/>
      <c r="AB47" s="850"/>
      <c r="AC47" s="850"/>
      <c r="AD47" s="850"/>
      <c r="AE47" s="850"/>
      <c r="AF47" s="850"/>
      <c r="AG47" s="850"/>
      <c r="AH47" s="850"/>
      <c r="AI47" s="850"/>
      <c r="AJ47" s="850"/>
      <c r="AK47" s="850"/>
      <c r="AL47" s="850"/>
      <c r="AM47" s="850"/>
      <c r="AN47" s="850"/>
      <c r="AO47" s="850"/>
      <c r="AP47" s="850"/>
      <c r="AQ47" s="850"/>
      <c r="AR47" s="850"/>
      <c r="AS47" s="850"/>
      <c r="AT47" s="850"/>
      <c r="AU47" s="850"/>
      <c r="AV47" s="850"/>
      <c r="AW47" s="850"/>
      <c r="AX47" s="850"/>
      <c r="AY47" s="850"/>
      <c r="AZ47" s="850"/>
      <c r="BA47" s="850"/>
      <c r="BB47" s="850"/>
      <c r="BC47" s="850"/>
      <c r="BD47" s="850"/>
      <c r="BE47" s="850"/>
      <c r="BF47" s="850"/>
      <c r="BG47" s="850"/>
      <c r="BH47" s="850"/>
      <c r="BI47" s="850"/>
      <c r="BJ47" s="850"/>
      <c r="BK47" s="850"/>
      <c r="BL47" s="850"/>
      <c r="BM47" s="849"/>
      <c r="BN47" s="880"/>
    </row>
    <row r="48" spans="1:66" ht="20.100000000000001" customHeight="1" x14ac:dyDescent="0.15">
      <c r="A48" s="848"/>
      <c r="B48" s="850"/>
      <c r="C48" s="856" t="s">
        <v>702</v>
      </c>
      <c r="D48" s="850"/>
      <c r="E48" s="850"/>
      <c r="F48" s="850"/>
      <c r="G48" s="850"/>
      <c r="H48" s="850"/>
      <c r="I48" s="850"/>
      <c r="J48" s="850"/>
      <c r="K48" s="850"/>
      <c r="L48" s="850"/>
      <c r="M48" s="850"/>
      <c r="N48" s="850"/>
      <c r="O48" s="850"/>
      <c r="P48" s="850"/>
      <c r="Q48" s="850"/>
      <c r="R48" s="850"/>
      <c r="S48" s="850"/>
      <c r="T48" s="850"/>
      <c r="U48" s="850"/>
      <c r="V48" s="850"/>
      <c r="W48" s="850"/>
      <c r="X48" s="850"/>
      <c r="Y48" s="850"/>
      <c r="Z48" s="850"/>
      <c r="AA48" s="850"/>
      <c r="AB48" s="850"/>
      <c r="AC48" s="850"/>
      <c r="AD48" s="850"/>
      <c r="AE48" s="850"/>
      <c r="AF48" s="850"/>
      <c r="AG48" s="850"/>
      <c r="AH48" s="850"/>
      <c r="AI48" s="850"/>
      <c r="AJ48" s="850"/>
      <c r="AK48" s="850"/>
      <c r="AL48" s="850"/>
      <c r="AM48" s="850"/>
      <c r="AN48" s="850"/>
      <c r="AO48" s="850"/>
      <c r="AP48" s="850"/>
      <c r="AQ48" s="850"/>
      <c r="AR48" s="850"/>
      <c r="AS48" s="850"/>
      <c r="AT48" s="850"/>
      <c r="AU48" s="850"/>
      <c r="AV48" s="850"/>
      <c r="AW48" s="850"/>
      <c r="AX48" s="850"/>
      <c r="AY48" s="850"/>
      <c r="AZ48" s="850"/>
      <c r="BA48" s="850"/>
      <c r="BB48" s="850"/>
      <c r="BC48" s="850"/>
      <c r="BD48" s="850"/>
      <c r="BE48" s="850"/>
      <c r="BF48" s="850"/>
      <c r="BG48" s="850"/>
      <c r="BH48" s="850"/>
      <c r="BI48" s="850"/>
      <c r="BJ48" s="850"/>
      <c r="BK48" s="850"/>
      <c r="BL48" s="850"/>
      <c r="BM48" s="849"/>
      <c r="BN48" s="880"/>
    </row>
    <row r="49" spans="1:111" ht="20.100000000000001" customHeight="1" x14ac:dyDescent="0.15">
      <c r="A49" s="848"/>
      <c r="B49" s="850"/>
      <c r="C49" s="856" t="s">
        <v>703</v>
      </c>
      <c r="D49" s="850"/>
      <c r="E49" s="850"/>
      <c r="F49" s="850"/>
      <c r="G49" s="850"/>
      <c r="H49" s="850"/>
      <c r="I49" s="850"/>
      <c r="J49" s="850"/>
      <c r="K49" s="850"/>
      <c r="L49" s="850"/>
      <c r="M49" s="850"/>
      <c r="N49" s="850"/>
      <c r="O49" s="850"/>
      <c r="P49" s="850"/>
      <c r="Q49" s="850"/>
      <c r="R49" s="850"/>
      <c r="S49" s="850"/>
      <c r="T49" s="850"/>
      <c r="U49" s="850"/>
      <c r="V49" s="850"/>
      <c r="W49" s="850"/>
      <c r="X49" s="850"/>
      <c r="Y49" s="850"/>
      <c r="Z49" s="850"/>
      <c r="AA49" s="850"/>
      <c r="AB49" s="850"/>
      <c r="AC49" s="850"/>
      <c r="AD49" s="850"/>
      <c r="AE49" s="850"/>
      <c r="AF49" s="850"/>
      <c r="AG49" s="850"/>
      <c r="AH49" s="850"/>
      <c r="AI49" s="850"/>
      <c r="AJ49" s="850"/>
      <c r="AK49" s="850"/>
      <c r="AL49" s="850"/>
      <c r="AM49" s="850"/>
      <c r="AN49" s="850"/>
      <c r="AO49" s="850"/>
      <c r="AP49" s="850"/>
      <c r="AQ49" s="850"/>
      <c r="AR49" s="850"/>
      <c r="AS49" s="850"/>
      <c r="AT49" s="850"/>
      <c r="AU49" s="850"/>
      <c r="AV49" s="850"/>
      <c r="AW49" s="850"/>
      <c r="AX49" s="850"/>
      <c r="AY49" s="850"/>
      <c r="AZ49" s="850"/>
      <c r="BA49" s="850"/>
      <c r="BB49" s="850"/>
      <c r="BC49" s="850"/>
      <c r="BD49" s="850"/>
      <c r="BE49" s="850"/>
      <c r="BF49" s="850"/>
      <c r="BG49" s="850"/>
      <c r="BH49" s="850"/>
      <c r="BI49" s="850"/>
      <c r="BJ49" s="850"/>
      <c r="BK49" s="850"/>
      <c r="BL49" s="850"/>
      <c r="BM49" s="849"/>
      <c r="BN49" s="880"/>
    </row>
    <row r="50" spans="1:111" ht="20.100000000000001" customHeight="1" x14ac:dyDescent="0.15">
      <c r="A50" s="848"/>
      <c r="B50" s="850"/>
      <c r="C50" s="856"/>
      <c r="D50" s="850"/>
      <c r="E50" s="850"/>
      <c r="F50" s="850"/>
      <c r="G50" s="850"/>
      <c r="H50" s="850"/>
      <c r="I50" s="850"/>
      <c r="J50" s="850"/>
      <c r="K50" s="850"/>
      <c r="L50" s="850"/>
      <c r="M50" s="850"/>
      <c r="N50" s="850"/>
      <c r="O50" s="850"/>
      <c r="P50" s="850"/>
      <c r="Q50" s="850"/>
      <c r="R50" s="850"/>
      <c r="S50" s="850"/>
      <c r="T50" s="850"/>
      <c r="U50" s="850"/>
      <c r="V50" s="850"/>
      <c r="W50" s="850"/>
      <c r="X50" s="850"/>
      <c r="Y50" s="850"/>
      <c r="Z50" s="850"/>
      <c r="AA50" s="850"/>
      <c r="AB50" s="850"/>
      <c r="AC50" s="850"/>
      <c r="AD50" s="850"/>
      <c r="AE50" s="850"/>
      <c r="AF50" s="850"/>
      <c r="AG50" s="850"/>
      <c r="AH50" s="850"/>
      <c r="AI50" s="850"/>
      <c r="AJ50" s="850"/>
      <c r="AK50" s="850"/>
      <c r="AL50" s="850"/>
      <c r="AM50" s="850"/>
      <c r="AN50" s="850"/>
      <c r="AO50" s="850"/>
      <c r="AP50" s="850"/>
      <c r="AQ50" s="850"/>
      <c r="AR50" s="850"/>
      <c r="AS50" s="850"/>
      <c r="AT50" s="850"/>
      <c r="AU50" s="850"/>
      <c r="AV50" s="850"/>
      <c r="AW50" s="850"/>
      <c r="AX50" s="850"/>
      <c r="AY50" s="850"/>
      <c r="AZ50" s="850"/>
      <c r="BA50" s="850"/>
      <c r="BB50" s="850"/>
      <c r="BC50" s="850"/>
      <c r="BD50" s="850"/>
      <c r="BE50" s="850"/>
      <c r="BF50" s="850"/>
      <c r="BG50" s="850"/>
      <c r="BH50" s="850"/>
      <c r="BI50" s="850"/>
      <c r="BJ50" s="850"/>
      <c r="BK50" s="850"/>
      <c r="BL50" s="850"/>
      <c r="BM50" s="849"/>
      <c r="BN50" s="880"/>
    </row>
    <row r="51" spans="1:111" ht="20.100000000000001" customHeight="1" x14ac:dyDescent="0.15">
      <c r="A51" s="848"/>
      <c r="B51" s="850"/>
      <c r="C51" s="850"/>
      <c r="D51" s="850"/>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c r="AH51" s="850"/>
      <c r="AI51" s="850"/>
      <c r="AJ51" s="850"/>
      <c r="AK51" s="850"/>
      <c r="AL51" s="850"/>
      <c r="AM51" s="850"/>
      <c r="AN51" s="850"/>
      <c r="AO51" s="850"/>
      <c r="AP51" s="850"/>
      <c r="AQ51" s="850"/>
      <c r="AR51" s="850"/>
      <c r="AS51" s="850"/>
      <c r="AT51" s="850"/>
      <c r="AU51" s="850"/>
      <c r="AV51" s="850"/>
      <c r="AW51" s="850"/>
      <c r="AX51" s="850"/>
      <c r="AY51" s="850"/>
      <c r="AZ51" s="850"/>
      <c r="BA51" s="850"/>
      <c r="BB51" s="850"/>
      <c r="BC51" s="850"/>
      <c r="BD51" s="850"/>
      <c r="BE51" s="850"/>
      <c r="BF51" s="850"/>
      <c r="BG51" s="850"/>
      <c r="BH51" s="850"/>
      <c r="BI51" s="850"/>
      <c r="BJ51" s="850"/>
      <c r="BK51" s="850"/>
      <c r="BL51" s="850"/>
      <c r="BM51" s="849"/>
      <c r="BN51" s="880"/>
    </row>
    <row r="52" spans="1:111" ht="20.100000000000001" customHeight="1" x14ac:dyDescent="0.15">
      <c r="A52" s="848"/>
      <c r="B52" s="850"/>
      <c r="C52" s="850"/>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c r="AH52" s="850"/>
      <c r="AI52" s="850"/>
      <c r="AJ52" s="850"/>
      <c r="AK52" s="850"/>
      <c r="AL52" s="850"/>
      <c r="AM52" s="850"/>
      <c r="AN52" s="850"/>
      <c r="AO52" s="850"/>
      <c r="AP52" s="850"/>
      <c r="AQ52" s="850"/>
      <c r="AR52" s="850"/>
      <c r="AS52" s="850"/>
      <c r="AT52" s="850"/>
      <c r="AU52" s="850"/>
      <c r="AV52" s="850"/>
      <c r="AW52" s="850"/>
      <c r="AX52" s="850"/>
      <c r="AY52" s="850"/>
      <c r="AZ52" s="850"/>
      <c r="BA52" s="850"/>
      <c r="BB52" s="850"/>
      <c r="BC52" s="850"/>
      <c r="BD52" s="850"/>
      <c r="BE52" s="850"/>
      <c r="BF52" s="850"/>
      <c r="BG52" s="850"/>
      <c r="BH52" s="850"/>
      <c r="BI52" s="850"/>
      <c r="BJ52" s="850"/>
      <c r="BK52" s="850"/>
      <c r="BL52" s="850"/>
      <c r="BM52" s="849"/>
      <c r="BN52" s="880"/>
    </row>
    <row r="53" spans="1:111" ht="20.100000000000001" customHeight="1" x14ac:dyDescent="0.15">
      <c r="A53" s="848"/>
      <c r="B53" s="850"/>
      <c r="C53" s="850"/>
      <c r="D53" s="850"/>
      <c r="E53" s="850"/>
      <c r="F53" s="850"/>
      <c r="G53" s="850"/>
      <c r="H53" s="850"/>
      <c r="I53" s="850"/>
      <c r="J53" s="850"/>
      <c r="K53" s="850"/>
      <c r="L53" s="850"/>
      <c r="M53" s="850"/>
      <c r="N53" s="850"/>
      <c r="O53" s="850"/>
      <c r="P53" s="850"/>
      <c r="Q53" s="850"/>
      <c r="R53" s="850"/>
      <c r="S53" s="850"/>
      <c r="T53" s="850"/>
      <c r="U53" s="850"/>
      <c r="V53" s="850"/>
      <c r="W53" s="850"/>
      <c r="X53" s="850"/>
      <c r="Y53" s="850"/>
      <c r="Z53" s="850"/>
      <c r="AA53" s="850"/>
      <c r="AB53" s="850"/>
      <c r="AC53" s="850"/>
      <c r="AD53" s="850"/>
      <c r="AE53" s="850"/>
      <c r="AF53" s="850"/>
      <c r="AG53" s="850"/>
      <c r="AH53" s="850"/>
      <c r="AI53" s="850"/>
      <c r="AJ53" s="850"/>
      <c r="AK53" s="850"/>
      <c r="AL53" s="850"/>
      <c r="AM53" s="850"/>
      <c r="AN53" s="850"/>
      <c r="AO53" s="850"/>
      <c r="AP53" s="850"/>
      <c r="AQ53" s="850"/>
      <c r="AR53" s="850"/>
      <c r="AS53" s="850"/>
      <c r="AT53" s="850"/>
      <c r="AU53" s="850"/>
      <c r="AV53" s="850"/>
      <c r="AW53" s="850"/>
      <c r="AX53" s="850"/>
      <c r="AY53" s="850"/>
      <c r="AZ53" s="850"/>
      <c r="BA53" s="850"/>
      <c r="BB53" s="850"/>
      <c r="BC53" s="850"/>
      <c r="BD53" s="850"/>
      <c r="BE53" s="850"/>
      <c r="BF53" s="850"/>
      <c r="BG53" s="850"/>
      <c r="BH53" s="850"/>
      <c r="BI53" s="850"/>
      <c r="BJ53" s="850"/>
      <c r="BK53" s="850"/>
      <c r="BL53" s="850"/>
      <c r="BM53" s="849"/>
      <c r="BN53" s="880"/>
    </row>
    <row r="54" spans="1:111" ht="20.100000000000001" customHeight="1" x14ac:dyDescent="0.15">
      <c r="A54" s="848"/>
      <c r="B54" s="850"/>
      <c r="C54" s="850"/>
      <c r="D54" s="850"/>
      <c r="E54" s="850"/>
      <c r="F54" s="850"/>
      <c r="G54" s="850"/>
      <c r="H54" s="850"/>
      <c r="I54" s="850"/>
      <c r="J54" s="850"/>
      <c r="K54" s="850"/>
      <c r="L54" s="850"/>
      <c r="M54" s="850"/>
      <c r="N54" s="850"/>
      <c r="O54" s="850"/>
      <c r="P54" s="850"/>
      <c r="Q54" s="850"/>
      <c r="R54" s="850"/>
      <c r="S54" s="850"/>
      <c r="T54" s="850"/>
      <c r="U54" s="850"/>
      <c r="V54" s="850"/>
      <c r="W54" s="850"/>
      <c r="X54" s="850"/>
      <c r="Y54" s="850"/>
      <c r="Z54" s="850"/>
      <c r="AA54" s="850"/>
      <c r="AB54" s="850"/>
      <c r="AC54" s="850"/>
      <c r="AD54" s="850"/>
      <c r="AE54" s="850"/>
      <c r="AF54" s="850"/>
      <c r="AG54" s="850"/>
      <c r="AH54" s="850"/>
      <c r="AI54" s="850"/>
      <c r="AJ54" s="850"/>
      <c r="AK54" s="850"/>
      <c r="AL54" s="850"/>
      <c r="AM54" s="850"/>
      <c r="AN54" s="850"/>
      <c r="AO54" s="850"/>
      <c r="AP54" s="850"/>
      <c r="AQ54" s="850"/>
      <c r="AR54" s="850"/>
      <c r="AS54" s="850"/>
      <c r="AT54" s="850"/>
      <c r="AU54" s="850"/>
      <c r="AV54" s="850"/>
      <c r="AW54" s="850"/>
      <c r="AX54" s="850"/>
      <c r="AY54" s="850"/>
      <c r="AZ54" s="850"/>
      <c r="BA54" s="850"/>
      <c r="BB54" s="850"/>
      <c r="BC54" s="850"/>
      <c r="BD54" s="850"/>
      <c r="BE54" s="850"/>
      <c r="BF54" s="850"/>
      <c r="BG54" s="850"/>
      <c r="BH54" s="850"/>
      <c r="BI54" s="850"/>
      <c r="BJ54" s="850"/>
      <c r="BK54" s="850"/>
      <c r="BL54" s="850"/>
      <c r="BM54" s="849"/>
      <c r="BN54" s="880"/>
    </row>
    <row r="55" spans="1:111" ht="20.100000000000001" customHeight="1" x14ac:dyDescent="0.15">
      <c r="A55" s="848"/>
      <c r="B55" s="850"/>
      <c r="C55" s="850"/>
      <c r="D55" s="850"/>
      <c r="E55" s="850"/>
      <c r="F55" s="850"/>
      <c r="G55" s="850"/>
      <c r="H55" s="850"/>
      <c r="I55" s="850"/>
      <c r="J55" s="850"/>
      <c r="K55" s="850"/>
      <c r="L55" s="850"/>
      <c r="M55" s="850"/>
      <c r="N55" s="850"/>
      <c r="O55" s="850"/>
      <c r="P55" s="850"/>
      <c r="Q55" s="850"/>
      <c r="R55" s="850"/>
      <c r="S55" s="850"/>
      <c r="T55" s="850"/>
      <c r="U55" s="850"/>
      <c r="V55" s="850"/>
      <c r="W55" s="850"/>
      <c r="X55" s="850"/>
      <c r="Y55" s="850"/>
      <c r="Z55" s="850"/>
      <c r="AA55" s="850"/>
      <c r="AB55" s="850"/>
      <c r="AC55" s="850"/>
      <c r="AD55" s="850"/>
      <c r="AE55" s="850"/>
      <c r="AF55" s="850"/>
      <c r="AG55" s="850"/>
      <c r="AH55" s="850"/>
      <c r="AI55" s="850"/>
      <c r="AJ55" s="850"/>
      <c r="AK55" s="850"/>
      <c r="AL55" s="850"/>
      <c r="AM55" s="850"/>
      <c r="AN55" s="850"/>
      <c r="AO55" s="850"/>
      <c r="AP55" s="850"/>
      <c r="AQ55" s="850"/>
      <c r="AR55" s="850"/>
      <c r="AS55" s="850"/>
      <c r="AT55" s="850"/>
      <c r="AU55" s="850"/>
      <c r="AV55" s="850"/>
      <c r="AW55" s="850"/>
      <c r="AX55" s="850"/>
      <c r="AY55" s="850"/>
      <c r="AZ55" s="850"/>
      <c r="BA55" s="850"/>
      <c r="BB55" s="850"/>
      <c r="BC55" s="850"/>
      <c r="BD55" s="850"/>
      <c r="BE55" s="850"/>
      <c r="BF55" s="850"/>
      <c r="BG55" s="850"/>
      <c r="BH55" s="850"/>
      <c r="BI55" s="850"/>
      <c r="BJ55" s="850"/>
      <c r="BK55" s="850"/>
      <c r="BL55" s="850"/>
      <c r="BM55" s="849"/>
      <c r="BN55" s="880"/>
    </row>
    <row r="56" spans="1:111" ht="20.100000000000001" customHeight="1" x14ac:dyDescent="0.15">
      <c r="A56" s="848"/>
      <c r="B56" s="850"/>
      <c r="C56" s="850"/>
      <c r="D56" s="850"/>
      <c r="E56" s="850"/>
      <c r="F56" s="850"/>
      <c r="G56" s="850"/>
      <c r="H56" s="850"/>
      <c r="I56" s="850"/>
      <c r="J56" s="850"/>
      <c r="K56" s="850"/>
      <c r="L56" s="850"/>
      <c r="M56" s="850"/>
      <c r="N56" s="850"/>
      <c r="O56" s="850"/>
      <c r="P56" s="850"/>
      <c r="Q56" s="850"/>
      <c r="R56" s="850"/>
      <c r="S56" s="850"/>
      <c r="T56" s="850"/>
      <c r="U56" s="850"/>
      <c r="V56" s="850"/>
      <c r="W56" s="850"/>
      <c r="X56" s="850"/>
      <c r="Y56" s="850"/>
      <c r="Z56" s="850"/>
      <c r="AA56" s="850"/>
      <c r="AB56" s="850"/>
      <c r="AC56" s="850"/>
      <c r="AD56" s="850"/>
      <c r="AE56" s="850"/>
      <c r="AF56" s="850"/>
      <c r="AG56" s="850"/>
      <c r="AH56" s="850"/>
      <c r="AI56" s="850"/>
      <c r="AJ56" s="850"/>
      <c r="AK56" s="850"/>
      <c r="AL56" s="850"/>
      <c r="AM56" s="850"/>
      <c r="AN56" s="850"/>
      <c r="AO56" s="850"/>
      <c r="AP56" s="850"/>
      <c r="AQ56" s="850"/>
      <c r="AR56" s="850"/>
      <c r="AS56" s="850"/>
      <c r="AT56" s="850"/>
      <c r="AU56" s="850"/>
      <c r="AV56" s="850"/>
      <c r="AW56" s="850"/>
      <c r="AX56" s="850"/>
      <c r="AY56" s="850"/>
      <c r="AZ56" s="850"/>
      <c r="BA56" s="850"/>
      <c r="BB56" s="850"/>
      <c r="BC56" s="850"/>
      <c r="BD56" s="850"/>
      <c r="BE56" s="850"/>
      <c r="BF56" s="850"/>
      <c r="BG56" s="850"/>
      <c r="BH56" s="850"/>
      <c r="BI56" s="850"/>
      <c r="BJ56" s="850"/>
      <c r="BK56" s="850"/>
      <c r="BL56" s="850"/>
      <c r="BM56" s="849"/>
      <c r="BN56" s="880"/>
    </row>
    <row r="57" spans="1:111" ht="20.100000000000001" customHeight="1" x14ac:dyDescent="0.15">
      <c r="A57" s="848"/>
      <c r="B57" s="850"/>
      <c r="C57" s="850"/>
      <c r="D57" s="850"/>
      <c r="E57" s="850"/>
      <c r="F57" s="850"/>
      <c r="G57" s="850"/>
      <c r="H57" s="850"/>
      <c r="I57" s="850"/>
      <c r="J57" s="850"/>
      <c r="K57" s="850"/>
      <c r="L57" s="850"/>
      <c r="M57" s="850"/>
      <c r="N57" s="850"/>
      <c r="O57" s="850"/>
      <c r="P57" s="850"/>
      <c r="Q57" s="850"/>
      <c r="R57" s="850"/>
      <c r="S57" s="850"/>
      <c r="T57" s="850"/>
      <c r="U57" s="850"/>
      <c r="V57" s="850"/>
      <c r="W57" s="850"/>
      <c r="X57" s="850"/>
      <c r="Y57" s="850"/>
      <c r="Z57" s="850"/>
      <c r="AA57" s="850"/>
      <c r="AB57" s="850"/>
      <c r="AC57" s="850"/>
      <c r="AD57" s="850"/>
      <c r="AE57" s="850"/>
      <c r="AF57" s="850"/>
      <c r="AG57" s="850"/>
      <c r="AH57" s="850"/>
      <c r="AI57" s="850"/>
      <c r="AJ57" s="850"/>
      <c r="AK57" s="850"/>
      <c r="AL57" s="850"/>
      <c r="AM57" s="850"/>
      <c r="AN57" s="850"/>
      <c r="AO57" s="850"/>
      <c r="AP57" s="850"/>
      <c r="AQ57" s="850"/>
      <c r="AR57" s="850"/>
      <c r="AS57" s="850"/>
      <c r="AT57" s="850"/>
      <c r="AU57" s="850"/>
      <c r="AV57" s="850"/>
      <c r="AW57" s="850"/>
      <c r="AX57" s="850"/>
      <c r="AY57" s="850"/>
      <c r="AZ57" s="850"/>
      <c r="BA57" s="850"/>
      <c r="BB57" s="850"/>
      <c r="BC57" s="850"/>
      <c r="BD57" s="850"/>
      <c r="BE57" s="850"/>
      <c r="BF57" s="850"/>
      <c r="BG57" s="850"/>
      <c r="BH57" s="850"/>
      <c r="BI57" s="850"/>
      <c r="BJ57" s="850"/>
      <c r="BK57" s="850"/>
      <c r="BL57" s="850"/>
      <c r="BM57" s="849"/>
      <c r="BN57" s="880"/>
    </row>
    <row r="58" spans="1:111" ht="20.100000000000001" customHeight="1" x14ac:dyDescent="0.15">
      <c r="A58" s="848"/>
      <c r="B58" s="850"/>
      <c r="C58" s="850"/>
      <c r="D58" s="850"/>
      <c r="E58" s="850"/>
      <c r="F58" s="850"/>
      <c r="G58" s="850"/>
      <c r="H58" s="850"/>
      <c r="I58" s="850"/>
      <c r="J58" s="850"/>
      <c r="K58" s="850"/>
      <c r="L58" s="850"/>
      <c r="M58" s="850"/>
      <c r="N58" s="850"/>
      <c r="O58" s="850"/>
      <c r="P58" s="850"/>
      <c r="Q58" s="850"/>
      <c r="R58" s="850"/>
      <c r="S58" s="850"/>
      <c r="T58" s="850"/>
      <c r="U58" s="850"/>
      <c r="V58" s="850"/>
      <c r="W58" s="850"/>
      <c r="X58" s="850"/>
      <c r="Y58" s="850"/>
      <c r="Z58" s="850"/>
      <c r="AA58" s="850"/>
      <c r="AB58" s="850"/>
      <c r="AC58" s="850"/>
      <c r="AD58" s="850"/>
      <c r="AE58" s="850"/>
      <c r="AF58" s="850"/>
      <c r="AG58" s="850"/>
      <c r="AH58" s="850"/>
      <c r="AI58" s="850"/>
      <c r="AJ58" s="850"/>
      <c r="AK58" s="850"/>
      <c r="AL58" s="850"/>
      <c r="AM58" s="850"/>
      <c r="AN58" s="850"/>
      <c r="AO58" s="850"/>
      <c r="AP58" s="850"/>
      <c r="AQ58" s="850"/>
      <c r="AR58" s="850"/>
      <c r="AS58" s="850"/>
      <c r="AT58" s="850"/>
      <c r="AU58" s="850"/>
      <c r="AV58" s="850"/>
      <c r="AW58" s="850"/>
      <c r="AX58" s="850"/>
      <c r="AY58" s="850"/>
      <c r="AZ58" s="850"/>
      <c r="BA58" s="850"/>
      <c r="BB58" s="850"/>
      <c r="BC58" s="850"/>
      <c r="BD58" s="850"/>
      <c r="BE58" s="850"/>
      <c r="BF58" s="850"/>
      <c r="BG58" s="850"/>
      <c r="BH58" s="850"/>
      <c r="BI58" s="850"/>
      <c r="BJ58" s="850"/>
      <c r="BK58" s="850"/>
      <c r="BL58" s="850"/>
      <c r="BM58" s="849"/>
      <c r="BN58" s="880"/>
    </row>
    <row r="59" spans="1:111" ht="20.100000000000001" customHeight="1" x14ac:dyDescent="0.15">
      <c r="A59" s="848"/>
      <c r="B59" s="850"/>
      <c r="C59" s="850"/>
      <c r="D59" s="850"/>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c r="AI59" s="850"/>
      <c r="AJ59" s="850"/>
      <c r="AK59" s="850"/>
      <c r="AL59" s="850"/>
      <c r="AM59" s="850"/>
      <c r="AN59" s="850"/>
      <c r="AO59" s="850"/>
      <c r="AP59" s="850"/>
      <c r="AQ59" s="850"/>
      <c r="AR59" s="850"/>
      <c r="AS59" s="850"/>
      <c r="AT59" s="850"/>
      <c r="AU59" s="850"/>
      <c r="AV59" s="850"/>
      <c r="AW59" s="850"/>
      <c r="AX59" s="850"/>
      <c r="AY59" s="850"/>
      <c r="AZ59" s="850"/>
      <c r="BA59" s="850"/>
      <c r="BB59" s="850"/>
      <c r="BC59" s="850"/>
      <c r="BD59" s="850"/>
      <c r="BE59" s="850"/>
      <c r="BF59" s="850"/>
      <c r="BG59" s="850"/>
      <c r="BH59" s="850"/>
      <c r="BI59" s="850"/>
      <c r="BJ59" s="850"/>
      <c r="BK59" s="850"/>
      <c r="BL59" s="850"/>
      <c r="BM59" s="849"/>
      <c r="BN59" s="880"/>
    </row>
    <row r="60" spans="1:111" ht="20.100000000000001" customHeight="1" x14ac:dyDescent="0.15">
      <c r="A60" s="848"/>
      <c r="B60" s="850"/>
      <c r="C60" s="850"/>
      <c r="D60" s="850"/>
      <c r="E60" s="850"/>
      <c r="F60" s="850"/>
      <c r="G60" s="850"/>
      <c r="H60" s="850"/>
      <c r="I60" s="850"/>
      <c r="J60" s="850"/>
      <c r="K60" s="850"/>
      <c r="L60" s="850"/>
      <c r="M60" s="850"/>
      <c r="N60" s="850"/>
      <c r="O60" s="850"/>
      <c r="P60" s="850"/>
      <c r="Q60" s="850"/>
      <c r="R60" s="850"/>
      <c r="S60" s="850"/>
      <c r="T60" s="850"/>
      <c r="U60" s="850"/>
      <c r="V60" s="850"/>
      <c r="W60" s="850"/>
      <c r="X60" s="850"/>
      <c r="Y60" s="850"/>
      <c r="Z60" s="850"/>
      <c r="AA60" s="850"/>
      <c r="AB60" s="850"/>
      <c r="AC60" s="850"/>
      <c r="AD60" s="850"/>
      <c r="AE60" s="850"/>
      <c r="AF60" s="850"/>
      <c r="AG60" s="850"/>
      <c r="AH60" s="850"/>
      <c r="AI60" s="850"/>
      <c r="AJ60" s="850"/>
      <c r="AK60" s="850"/>
      <c r="AL60" s="850"/>
      <c r="AM60" s="850"/>
      <c r="AN60" s="850"/>
      <c r="AO60" s="850"/>
      <c r="AP60" s="850"/>
      <c r="AQ60" s="850"/>
      <c r="AR60" s="850"/>
      <c r="AS60" s="850"/>
      <c r="AT60" s="850"/>
      <c r="AU60" s="850"/>
      <c r="AV60" s="850"/>
      <c r="AW60" s="850"/>
      <c r="AX60" s="850"/>
      <c r="AY60" s="850"/>
      <c r="AZ60" s="850"/>
      <c r="BA60" s="850"/>
      <c r="BB60" s="850"/>
      <c r="BC60" s="850"/>
      <c r="BD60" s="850"/>
      <c r="BE60" s="850"/>
      <c r="BF60" s="850"/>
      <c r="BG60" s="850"/>
      <c r="BH60" s="850"/>
      <c r="BI60" s="850"/>
      <c r="BJ60" s="850"/>
      <c r="BK60" s="850"/>
      <c r="BL60" s="850"/>
      <c r="BM60" s="849"/>
      <c r="BN60" s="880"/>
    </row>
    <row r="61" spans="1:111" ht="20.100000000000001" customHeight="1" thickBot="1" x14ac:dyDescent="0.2">
      <c r="A61" s="958"/>
      <c r="B61" s="959"/>
      <c r="C61" s="959"/>
      <c r="D61" s="959"/>
      <c r="E61" s="959"/>
      <c r="F61" s="959"/>
      <c r="G61" s="959"/>
      <c r="H61" s="959"/>
      <c r="I61" s="959"/>
      <c r="J61" s="959"/>
      <c r="K61" s="959"/>
      <c r="L61" s="959"/>
      <c r="M61" s="959"/>
      <c r="N61" s="959"/>
      <c r="O61" s="959"/>
      <c r="P61" s="959"/>
      <c r="Q61" s="959"/>
      <c r="R61" s="959"/>
      <c r="S61" s="959"/>
      <c r="T61" s="959"/>
      <c r="U61" s="959"/>
      <c r="V61" s="959"/>
      <c r="W61" s="959"/>
      <c r="X61" s="959"/>
      <c r="Y61" s="959"/>
      <c r="Z61" s="959"/>
      <c r="AA61" s="959"/>
      <c r="AB61" s="959"/>
      <c r="AC61" s="959"/>
      <c r="AD61" s="959"/>
      <c r="AE61" s="959"/>
      <c r="AF61" s="959"/>
      <c r="AG61" s="959"/>
      <c r="AH61" s="959"/>
      <c r="AI61" s="959"/>
      <c r="AJ61" s="959"/>
      <c r="AK61" s="959"/>
      <c r="AL61" s="959"/>
      <c r="AM61" s="959"/>
      <c r="AN61" s="959"/>
      <c r="AO61" s="959"/>
      <c r="AP61" s="959"/>
      <c r="AQ61" s="959"/>
      <c r="AR61" s="959"/>
      <c r="AS61" s="959"/>
      <c r="AT61" s="959"/>
      <c r="AU61" s="959"/>
      <c r="AV61" s="959"/>
      <c r="AW61" s="959"/>
      <c r="AX61" s="959"/>
      <c r="AY61" s="959"/>
      <c r="AZ61" s="959"/>
      <c r="BA61" s="959"/>
      <c r="BB61" s="959"/>
      <c r="BC61" s="959"/>
      <c r="BD61" s="959"/>
      <c r="BE61" s="959"/>
      <c r="BF61" s="959"/>
      <c r="BG61" s="959"/>
      <c r="BH61" s="959"/>
      <c r="BI61" s="959"/>
      <c r="BJ61" s="959"/>
      <c r="BK61" s="959"/>
      <c r="BL61" s="959"/>
      <c r="BM61" s="960"/>
      <c r="BN61" s="880"/>
    </row>
    <row r="62" spans="1:111" x14ac:dyDescent="0.15">
      <c r="AT62" s="850"/>
      <c r="AU62" s="850"/>
      <c r="AV62" s="850"/>
      <c r="AW62" s="850"/>
      <c r="AX62" s="850"/>
      <c r="AY62" s="850"/>
      <c r="AZ62" s="850"/>
      <c r="BA62" s="850"/>
      <c r="BB62" s="850"/>
      <c r="BC62" s="850"/>
      <c r="BD62" s="850"/>
      <c r="BE62" s="850"/>
      <c r="BF62" s="850"/>
      <c r="BG62" s="850"/>
      <c r="BH62" s="850"/>
      <c r="BI62" s="850"/>
      <c r="BJ62" s="850"/>
      <c r="BK62" s="850"/>
      <c r="BL62" s="850"/>
      <c r="BM62" s="850"/>
      <c r="BN62" s="850"/>
      <c r="BO62" s="850"/>
      <c r="BP62" s="850"/>
      <c r="BQ62" s="850"/>
      <c r="BR62" s="850"/>
      <c r="BS62" s="850"/>
      <c r="BT62" s="850"/>
      <c r="BU62" s="850"/>
      <c r="BV62" s="850"/>
      <c r="BW62" s="850"/>
      <c r="BX62" s="850"/>
      <c r="BY62" s="850"/>
      <c r="BZ62" s="850"/>
      <c r="CA62" s="850"/>
      <c r="CB62" s="850"/>
      <c r="CC62" s="850"/>
      <c r="CD62" s="850"/>
      <c r="CE62" s="850"/>
      <c r="CF62" s="850"/>
      <c r="CG62" s="850"/>
      <c r="CH62" s="850"/>
      <c r="CI62" s="850"/>
      <c r="CJ62" s="850"/>
      <c r="CK62" s="850"/>
      <c r="CL62" s="850"/>
      <c r="CM62" s="850"/>
      <c r="CN62" s="850"/>
      <c r="CO62" s="850"/>
      <c r="CP62" s="850"/>
      <c r="CQ62" s="850"/>
      <c r="CR62" s="850"/>
      <c r="CS62" s="850"/>
      <c r="CT62" s="850"/>
      <c r="CU62" s="850"/>
      <c r="CV62" s="850"/>
      <c r="CW62" s="850"/>
      <c r="CX62" s="850"/>
      <c r="CY62" s="850"/>
      <c r="CZ62" s="850"/>
      <c r="DA62" s="850"/>
      <c r="DB62" s="850"/>
      <c r="DC62" s="850"/>
      <c r="DD62" s="850"/>
      <c r="DE62" s="850"/>
      <c r="DF62" s="850"/>
      <c r="DG62" s="850"/>
    </row>
  </sheetData>
  <sheetProtection algorithmName="SHA-512" hashValue="Hy/S7CrXgMiXMhm2Lm5mGEvjamcEb5SFxfd1lDRwsFBa2uX2RvylnMC2lLUrpLFahELlTqaK2Adp3Iv+odsfqQ==" saltValue="hMx1wmlgEPdaZCpx+Akp1A==" spinCount="100000" sheet="1" objects="1" scenarios="1"/>
  <mergeCells count="62">
    <mergeCell ref="AQ36:BL36"/>
    <mergeCell ref="AQ37:BL37"/>
    <mergeCell ref="A8:BM8"/>
    <mergeCell ref="AQ9:BL9"/>
    <mergeCell ref="AQ10:BI10"/>
    <mergeCell ref="A12:BM12"/>
    <mergeCell ref="S14:BL14"/>
    <mergeCell ref="T15:V15"/>
    <mergeCell ref="W15:X15"/>
    <mergeCell ref="Y15:AL15"/>
    <mergeCell ref="AM15:AO15"/>
    <mergeCell ref="AQ15:AT15"/>
    <mergeCell ref="AU15:AV15"/>
    <mergeCell ref="AW15:BI15"/>
    <mergeCell ref="AW16:BI16"/>
    <mergeCell ref="S17:AK17"/>
    <mergeCell ref="A5:BM5"/>
    <mergeCell ref="AQ7:AS7"/>
    <mergeCell ref="AZ7:BL7"/>
    <mergeCell ref="L1:AZ1"/>
    <mergeCell ref="X13:AK13"/>
    <mergeCell ref="AQ13:BL13"/>
    <mergeCell ref="BC2:BM2"/>
    <mergeCell ref="BE4:BM4"/>
    <mergeCell ref="BI1:BM1"/>
    <mergeCell ref="S18:BI18"/>
    <mergeCell ref="AK19:BI19"/>
    <mergeCell ref="AN20:AU20"/>
    <mergeCell ref="BB20:BI20"/>
    <mergeCell ref="AO17:BI17"/>
    <mergeCell ref="AQ38:BL38"/>
    <mergeCell ref="AQ39:BL39"/>
    <mergeCell ref="AT40:AX40"/>
    <mergeCell ref="BE40:BI40"/>
    <mergeCell ref="AQ23:BI23"/>
    <mergeCell ref="AQ24:BI24"/>
    <mergeCell ref="AQ25:AX25"/>
    <mergeCell ref="BC25:BI25"/>
    <mergeCell ref="AQ26:BI26"/>
    <mergeCell ref="AQ27:BL27"/>
    <mergeCell ref="AQ28:BL28"/>
    <mergeCell ref="AQ30:AX30"/>
    <mergeCell ref="BC30:BI30"/>
    <mergeCell ref="AQ31:BL31"/>
    <mergeCell ref="AQ32:BL32"/>
    <mergeCell ref="AQ29:BL29"/>
    <mergeCell ref="AQ33:BL33"/>
    <mergeCell ref="AQ34:BI34"/>
    <mergeCell ref="AT35:AW35"/>
    <mergeCell ref="BB35:BI35"/>
    <mergeCell ref="A1:F1"/>
    <mergeCell ref="AK21:BI21"/>
    <mergeCell ref="S22:X22"/>
    <mergeCell ref="AB22:AG22"/>
    <mergeCell ref="AU22:AZ22"/>
    <mergeCell ref="BD22:BI22"/>
    <mergeCell ref="T16:V16"/>
    <mergeCell ref="W16:X16"/>
    <mergeCell ref="Y16:AL16"/>
    <mergeCell ref="AM16:AO16"/>
    <mergeCell ref="AQ16:AT16"/>
    <mergeCell ref="AU16:AV16"/>
  </mergeCells>
  <phoneticPr fontId="2"/>
  <dataValidations count="4">
    <dataValidation type="list" allowBlank="1" showInputMessage="1" showErrorMessage="1" sqref="AQ28:BL28" xr:uid="{00000000-0002-0000-0B00-000000000000}">
      <formula1>"有,無"</formula1>
    </dataValidation>
    <dataValidation type="list" allowBlank="1" showInputMessage="1" sqref="AQ32:BL32" xr:uid="{00000000-0002-0000-0B00-000001000000}">
      <formula1>"電圧制御方式,電流制御方式,その他(    )"</formula1>
    </dataValidation>
    <dataValidation type="list" allowBlank="1" showInputMessage="1" sqref="AQ27:BL27" xr:uid="{00000000-0002-0000-0B00-000002000000}">
      <formula1>"無効電力制御機能,力率一定制御機能,出力制御機能,その他(    )"</formula1>
    </dataValidation>
    <dataValidation type="list" allowBlank="1" showInputMessage="1" showErrorMessage="1" sqref="AQ39:BL39 AQ38:BL38" xr:uid="{00000000-0002-0000-0B00-000003000000}">
      <formula1>"（該当する場合、有無を選択下さい）,有,無"</formula1>
    </dataValidation>
  </dataValidations>
  <hyperlinks>
    <hyperlink ref="A1" location="はじめに!A1" display="＜はじめにへ" xr:uid="{00000000-0004-0000-0B00-000000000000}"/>
    <hyperlink ref="A1:D1" location="入力シート!Print_Area" display="＜入力シートへ" xr:uid="{00000000-0004-0000-0B00-000001000000}"/>
    <hyperlink ref="BI1:BM1" location="'おわりに '!Print_Area" display="おわりにへ＞" xr:uid="{00000000-0004-0000-0B00-000002000000}"/>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9A832EEE-3B3F-45F0-94B4-7F7230AC4B88}">
            <xm:f>入力シート!$E$81&lt;2</xm:f>
            <x14:dxf>
              <fill>
                <patternFill>
                  <bgColor theme="0" tint="-0.24994659260841701"/>
                </patternFill>
              </fill>
            </x14:dxf>
          </x14:cfRule>
          <xm:sqref>A2:BM16 A18:BM28 A17:AO17 BJ17:BM17 A30:BM35 A29:AQ29 BM29 A38:BM61 BM36:BM37 A36:AQ37</xm:sqref>
        </x14:conditionalFormatting>
        <x14:conditionalFormatting xmlns:xm="http://schemas.microsoft.com/office/excel/2006/main">
          <x14:cfRule type="expression" priority="1" id="{BCC6CBCE-A735-4FCB-B76E-F5BD0C2A7069}">
            <xm:f>'はじめに  '!$AV$46&lt;&gt;"はい"</xm:f>
            <x14:dxf>
              <fill>
                <patternFill>
                  <bgColor theme="0" tint="-0.24994659260841701"/>
                </patternFill>
              </fill>
            </x14:dxf>
          </x14:cfRule>
          <xm:sqref>A2:BM61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pageSetUpPr fitToPage="1"/>
  </sheetPr>
  <dimension ref="A1:BN62"/>
  <sheetViews>
    <sheetView showGridLines="0" view="pageBreakPreview" zoomScale="80" zoomScaleNormal="100" zoomScaleSheetLayoutView="80" workbookViewId="0">
      <pane ySplit="1" topLeftCell="A2" activePane="bottomLeft" state="frozen"/>
      <selection pane="bottomLeft" sqref="A1:F1"/>
    </sheetView>
  </sheetViews>
  <sheetFormatPr defaultColWidth="9" defaultRowHeight="13.5" x14ac:dyDescent="0.15"/>
  <cols>
    <col min="1" max="68" width="2" style="905" customWidth="1"/>
    <col min="69" max="134" width="2.125" style="905" customWidth="1"/>
    <col min="135" max="16384" width="9" style="905"/>
  </cols>
  <sheetData>
    <row r="1" spans="1:66" ht="20.100000000000001" customHeight="1" x14ac:dyDescent="0.15">
      <c r="A1" s="1240" t="s">
        <v>146</v>
      </c>
      <c r="B1" s="1240"/>
      <c r="C1" s="1240"/>
      <c r="D1" s="1240"/>
      <c r="E1" s="1240"/>
      <c r="F1" s="1240"/>
      <c r="G1" s="733"/>
      <c r="H1" s="733"/>
      <c r="I1" s="733"/>
      <c r="J1" s="733"/>
      <c r="K1" s="733"/>
      <c r="L1" s="1432" t="s">
        <v>147</v>
      </c>
      <c r="M1" s="1432"/>
      <c r="N1" s="1432"/>
      <c r="O1" s="1432"/>
      <c r="P1" s="1432"/>
      <c r="Q1" s="1432"/>
      <c r="R1" s="1432"/>
      <c r="S1" s="1432"/>
      <c r="T1" s="1432"/>
      <c r="U1" s="1432"/>
      <c r="V1" s="1432"/>
      <c r="W1" s="1432"/>
      <c r="X1" s="1432"/>
      <c r="Y1" s="1432"/>
      <c r="Z1" s="1432"/>
      <c r="AA1" s="1432"/>
      <c r="AB1" s="1432"/>
      <c r="AC1" s="1432"/>
      <c r="AD1" s="1432"/>
      <c r="AE1" s="1432"/>
      <c r="AF1" s="1432"/>
      <c r="AG1" s="1432"/>
      <c r="AH1" s="1432"/>
      <c r="AI1" s="1432"/>
      <c r="AJ1" s="1432"/>
      <c r="AK1" s="1432"/>
      <c r="AL1" s="1432"/>
      <c r="AM1" s="1432"/>
      <c r="AN1" s="1432"/>
      <c r="AO1" s="1432"/>
      <c r="AP1" s="1432"/>
      <c r="AQ1" s="1432"/>
      <c r="AR1" s="1432"/>
      <c r="AS1" s="1432"/>
      <c r="AT1" s="1432"/>
      <c r="AU1" s="1432"/>
      <c r="AV1" s="1432"/>
      <c r="AW1" s="1432"/>
      <c r="AX1" s="1432"/>
      <c r="AY1" s="1432"/>
      <c r="AZ1" s="1432"/>
      <c r="BA1" s="1432"/>
      <c r="BB1" s="1432"/>
      <c r="BI1" s="1319" t="s">
        <v>148</v>
      </c>
      <c r="BJ1" s="1319"/>
      <c r="BK1" s="1319"/>
      <c r="BL1" s="1319"/>
      <c r="BM1" s="1319"/>
    </row>
    <row r="2" spans="1:66" ht="20.100000000000001" customHeight="1" thickBot="1" x14ac:dyDescent="0.2">
      <c r="A2" s="880"/>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c r="AC2" s="880"/>
      <c r="AD2" s="880"/>
      <c r="AE2" s="880"/>
      <c r="AF2" s="880"/>
      <c r="AG2" s="880"/>
      <c r="AH2" s="880"/>
      <c r="AI2" s="880"/>
      <c r="AJ2" s="880"/>
      <c r="AK2" s="880"/>
      <c r="AL2" s="880"/>
      <c r="AM2" s="880"/>
      <c r="AN2" s="880"/>
      <c r="AO2" s="880"/>
      <c r="AP2" s="880"/>
      <c r="AQ2" s="880"/>
      <c r="AR2" s="880"/>
      <c r="AS2" s="880"/>
      <c r="AT2" s="880"/>
      <c r="AU2" s="880"/>
      <c r="AV2" s="880"/>
      <c r="AW2" s="880"/>
      <c r="AX2" s="880"/>
      <c r="AY2" s="880"/>
      <c r="AZ2" s="880"/>
      <c r="BA2" s="880"/>
      <c r="BB2" s="880"/>
      <c r="BC2" s="1382" t="s">
        <v>652</v>
      </c>
      <c r="BD2" s="1382"/>
      <c r="BE2" s="1382"/>
      <c r="BF2" s="1382"/>
      <c r="BG2" s="1382"/>
      <c r="BH2" s="1382"/>
      <c r="BI2" s="1382"/>
      <c r="BJ2" s="1382"/>
      <c r="BK2" s="1382"/>
      <c r="BL2" s="1382"/>
      <c r="BM2" s="1382"/>
      <c r="BN2" s="880"/>
    </row>
    <row r="3" spans="1:66" ht="20.100000000000001" hidden="1" customHeight="1" thickBot="1" x14ac:dyDescent="0.2">
      <c r="A3" s="880"/>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c r="AW3" s="880"/>
      <c r="AX3" s="880"/>
      <c r="AY3" s="880"/>
      <c r="AZ3" s="880"/>
      <c r="BA3" s="880"/>
      <c r="BB3" s="880"/>
      <c r="BC3" s="900"/>
      <c r="BD3" s="900"/>
      <c r="BE3" s="900"/>
      <c r="BF3" s="900"/>
      <c r="BG3" s="900"/>
      <c r="BH3" s="900"/>
      <c r="BI3" s="900"/>
      <c r="BJ3" s="900"/>
      <c r="BK3" s="900"/>
      <c r="BL3" s="900"/>
      <c r="BM3" s="900"/>
      <c r="BN3" s="880"/>
    </row>
    <row r="4" spans="1:66" ht="20.100000000000001" customHeight="1" x14ac:dyDescent="0.15">
      <c r="A4" s="901"/>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73"/>
      <c r="BA4" s="973"/>
      <c r="BB4" s="973"/>
      <c r="BC4" s="902"/>
      <c r="BD4" s="902"/>
      <c r="BE4" s="1448" t="str">
        <f>IF(入力シート!E10="","",入力シート!E10)</f>
        <v/>
      </c>
      <c r="BF4" s="1448"/>
      <c r="BG4" s="1448"/>
      <c r="BH4" s="1448"/>
      <c r="BI4" s="1448"/>
      <c r="BJ4" s="1448"/>
      <c r="BK4" s="1448"/>
      <c r="BL4" s="1448"/>
      <c r="BM4" s="1449"/>
      <c r="BN4" s="880"/>
    </row>
    <row r="5" spans="1:66" ht="20.100000000000001" customHeight="1" x14ac:dyDescent="0.15">
      <c r="A5" s="1351" t="s">
        <v>653</v>
      </c>
      <c r="B5" s="1352"/>
      <c r="C5" s="1352"/>
      <c r="D5" s="1352"/>
      <c r="E5" s="1352"/>
      <c r="F5" s="1352"/>
      <c r="G5" s="1352"/>
      <c r="H5" s="1352"/>
      <c r="I5" s="1352"/>
      <c r="J5" s="1352"/>
      <c r="K5" s="1352"/>
      <c r="L5" s="1352"/>
      <c r="M5" s="1352"/>
      <c r="N5" s="1352"/>
      <c r="O5" s="1352"/>
      <c r="P5" s="1352"/>
      <c r="Q5" s="1352"/>
      <c r="R5" s="1352"/>
      <c r="S5" s="1352"/>
      <c r="T5" s="1352"/>
      <c r="U5" s="1352"/>
      <c r="V5" s="1352"/>
      <c r="W5" s="1352"/>
      <c r="X5" s="1352"/>
      <c r="Y5" s="1352"/>
      <c r="Z5" s="1352"/>
      <c r="AA5" s="1352"/>
      <c r="AB5" s="1352"/>
      <c r="AC5" s="1352"/>
      <c r="AD5" s="1352"/>
      <c r="AE5" s="1352"/>
      <c r="AF5" s="1352"/>
      <c r="AG5" s="1352"/>
      <c r="AH5" s="1352"/>
      <c r="AI5" s="1352"/>
      <c r="AJ5" s="1352"/>
      <c r="AK5" s="1352"/>
      <c r="AL5" s="1352"/>
      <c r="AM5" s="1352"/>
      <c r="AN5" s="1352"/>
      <c r="AO5" s="1352"/>
      <c r="AP5" s="1352"/>
      <c r="AQ5" s="1352"/>
      <c r="AR5" s="1352"/>
      <c r="AS5" s="1352"/>
      <c r="AT5" s="1352"/>
      <c r="AU5" s="1352"/>
      <c r="AV5" s="1352"/>
      <c r="AW5" s="1352"/>
      <c r="AX5" s="1352"/>
      <c r="AY5" s="1352"/>
      <c r="AZ5" s="1352"/>
      <c r="BA5" s="1352"/>
      <c r="BB5" s="1352"/>
      <c r="BC5" s="1352"/>
      <c r="BD5" s="1352"/>
      <c r="BE5" s="1352"/>
      <c r="BF5" s="1352"/>
      <c r="BG5" s="1352"/>
      <c r="BH5" s="1352"/>
      <c r="BI5" s="1352"/>
      <c r="BJ5" s="1352"/>
      <c r="BK5" s="1352"/>
      <c r="BL5" s="1352"/>
      <c r="BM5" s="1353"/>
      <c r="BN5" s="880"/>
    </row>
    <row r="6" spans="1:66" ht="20.100000000000001" customHeight="1" x14ac:dyDescent="0.15">
      <c r="A6" s="848"/>
      <c r="B6" s="850"/>
      <c r="C6" s="850"/>
      <c r="D6" s="850"/>
      <c r="E6" s="850"/>
      <c r="F6" s="850"/>
      <c r="G6" s="850"/>
      <c r="H6" s="850"/>
      <c r="I6" s="850"/>
      <c r="J6" s="850"/>
      <c r="K6" s="850"/>
      <c r="L6" s="850"/>
      <c r="M6" s="850"/>
      <c r="N6" s="850"/>
      <c r="O6" s="850"/>
      <c r="P6" s="850"/>
      <c r="Q6" s="850"/>
      <c r="R6" s="850"/>
      <c r="S6" s="850"/>
      <c r="T6" s="850"/>
      <c r="U6" s="850"/>
      <c r="V6" s="850"/>
      <c r="W6" s="850"/>
      <c r="X6" s="850"/>
      <c r="Y6" s="850"/>
      <c r="Z6" s="850"/>
      <c r="AA6" s="850"/>
      <c r="AB6" s="850"/>
      <c r="AC6" s="850"/>
      <c r="AD6" s="850"/>
      <c r="AE6" s="850"/>
      <c r="AF6" s="850"/>
      <c r="AG6" s="850"/>
      <c r="AH6" s="850"/>
      <c r="AI6" s="850"/>
      <c r="AJ6" s="850"/>
      <c r="AK6" s="850"/>
      <c r="AL6" s="850"/>
      <c r="AM6" s="850"/>
      <c r="AN6" s="850"/>
      <c r="AO6" s="850"/>
      <c r="AP6" s="850"/>
      <c r="AQ6" s="850"/>
      <c r="AR6" s="850"/>
      <c r="AS6" s="850"/>
      <c r="AT6" s="850"/>
      <c r="AU6" s="850"/>
      <c r="AV6" s="850"/>
      <c r="AW6" s="850"/>
      <c r="AX6" s="850"/>
      <c r="AY6" s="850"/>
      <c r="AZ6" s="904"/>
      <c r="BA6" s="904"/>
      <c r="BB6" s="904"/>
      <c r="BC6" s="904"/>
      <c r="BD6" s="904"/>
      <c r="BE6" s="904"/>
      <c r="BF6" s="904"/>
      <c r="BG6" s="904"/>
      <c r="BH6" s="904"/>
      <c r="BI6" s="904"/>
      <c r="BJ6" s="904"/>
      <c r="BK6" s="904"/>
      <c r="BL6" s="904"/>
      <c r="BM6" s="849"/>
      <c r="BN6" s="880"/>
    </row>
    <row r="7" spans="1:66" ht="20.100000000000001" customHeight="1" x14ac:dyDescent="0.15">
      <c r="A7" s="848"/>
      <c r="B7" s="850"/>
      <c r="C7" s="850"/>
      <c r="D7" s="850"/>
      <c r="E7" s="850"/>
      <c r="F7" s="850"/>
      <c r="G7" s="850"/>
      <c r="H7" s="850"/>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0"/>
      <c r="AL7" s="850"/>
      <c r="AM7" s="850"/>
      <c r="AN7" s="850"/>
      <c r="AO7" s="850"/>
      <c r="AP7" s="850"/>
      <c r="AQ7" s="1198" t="str">
        <f>IF('様式３の２（直流発電設備）③'!AQ7="","",'様式３の２（直流発電設備）③'!AQ7)</f>
        <v/>
      </c>
      <c r="AR7" s="1198"/>
      <c r="AS7" s="1198"/>
      <c r="AT7" s="868" t="s">
        <v>654</v>
      </c>
      <c r="AU7" s="868"/>
      <c r="AV7" s="868"/>
      <c r="AW7" s="868"/>
      <c r="AX7" s="868"/>
      <c r="AY7" s="868"/>
      <c r="AZ7" s="1355" t="str">
        <f>IF(入力シート!E161="","",IF(入力シート!E161="選択してください","",入力シート!E161))</f>
        <v/>
      </c>
      <c r="BA7" s="1355"/>
      <c r="BB7" s="1355"/>
      <c r="BC7" s="1355"/>
      <c r="BD7" s="1355"/>
      <c r="BE7" s="1355"/>
      <c r="BF7" s="1355"/>
      <c r="BG7" s="1355"/>
      <c r="BH7" s="1355"/>
      <c r="BI7" s="1355"/>
      <c r="BJ7" s="1355"/>
      <c r="BK7" s="1355"/>
      <c r="BL7" s="1355"/>
      <c r="BM7" s="849"/>
      <c r="BN7" s="880"/>
    </row>
    <row r="8" spans="1:66" ht="20.100000000000001" customHeight="1" x14ac:dyDescent="0.15">
      <c r="A8" s="1213" t="s">
        <v>526</v>
      </c>
      <c r="B8" s="1214"/>
      <c r="C8" s="1214"/>
      <c r="D8" s="1214"/>
      <c r="E8" s="1214"/>
      <c r="F8" s="1214"/>
      <c r="G8" s="1214"/>
      <c r="H8" s="1214"/>
      <c r="I8" s="1214"/>
      <c r="J8" s="1214"/>
      <c r="K8" s="1214"/>
      <c r="L8" s="1214"/>
      <c r="M8" s="1214"/>
      <c r="N8" s="1214"/>
      <c r="O8" s="1214"/>
      <c r="P8" s="1214"/>
      <c r="Q8" s="1214"/>
      <c r="R8" s="1214"/>
      <c r="S8" s="1214"/>
      <c r="T8" s="1214"/>
      <c r="U8" s="1214"/>
      <c r="V8" s="1214"/>
      <c r="W8" s="1214"/>
      <c r="X8" s="1214"/>
      <c r="Y8" s="1214"/>
      <c r="Z8" s="1214"/>
      <c r="AA8" s="1214"/>
      <c r="AB8" s="1214"/>
      <c r="AC8" s="1214"/>
      <c r="AD8" s="1214"/>
      <c r="AE8" s="1214"/>
      <c r="AF8" s="1214"/>
      <c r="AG8" s="1214"/>
      <c r="AH8" s="1214"/>
      <c r="AI8" s="1214"/>
      <c r="AJ8" s="1214"/>
      <c r="AK8" s="1214"/>
      <c r="AL8" s="1214"/>
      <c r="AM8" s="1214"/>
      <c r="AN8" s="1214"/>
      <c r="AO8" s="1214"/>
      <c r="AP8" s="1214"/>
      <c r="AQ8" s="1214"/>
      <c r="AR8" s="1214"/>
      <c r="AS8" s="1214"/>
      <c r="AT8" s="1214"/>
      <c r="AU8" s="1214"/>
      <c r="AV8" s="1214"/>
      <c r="AW8" s="1214"/>
      <c r="AX8" s="1214"/>
      <c r="AY8" s="1214"/>
      <c r="AZ8" s="1214"/>
      <c r="BA8" s="1214"/>
      <c r="BB8" s="1214"/>
      <c r="BC8" s="1214"/>
      <c r="BD8" s="1214"/>
      <c r="BE8" s="1214"/>
      <c r="BF8" s="1214"/>
      <c r="BG8" s="1214"/>
      <c r="BH8" s="1214"/>
      <c r="BI8" s="1214"/>
      <c r="BJ8" s="1214"/>
      <c r="BK8" s="1214"/>
      <c r="BL8" s="1214"/>
      <c r="BM8" s="1215"/>
      <c r="BN8" s="880"/>
    </row>
    <row r="9" spans="1:66" ht="20.100000000000001" customHeight="1" x14ac:dyDescent="0.15">
      <c r="A9" s="848"/>
      <c r="B9" s="906" t="s">
        <v>655</v>
      </c>
      <c r="C9" s="907"/>
      <c r="D9" s="907"/>
      <c r="E9" s="907"/>
      <c r="F9" s="907"/>
      <c r="G9" s="907"/>
      <c r="H9" s="907"/>
      <c r="I9" s="907"/>
      <c r="J9" s="907"/>
      <c r="K9" s="907"/>
      <c r="L9" s="907"/>
      <c r="M9" s="907"/>
      <c r="N9" s="907"/>
      <c r="O9" s="907"/>
      <c r="P9" s="907"/>
      <c r="Q9" s="907"/>
      <c r="R9" s="907"/>
      <c r="S9" s="907"/>
      <c r="T9" s="907"/>
      <c r="U9" s="907"/>
      <c r="V9" s="907"/>
      <c r="W9" s="907"/>
      <c r="X9" s="907"/>
      <c r="Y9" s="907"/>
      <c r="Z9" s="907"/>
      <c r="AA9" s="907"/>
      <c r="AB9" s="907"/>
      <c r="AC9" s="907"/>
      <c r="AD9" s="907"/>
      <c r="AE9" s="907"/>
      <c r="AF9" s="907"/>
      <c r="AG9" s="907"/>
      <c r="AH9" s="907"/>
      <c r="AI9" s="907"/>
      <c r="AJ9" s="907"/>
      <c r="AK9" s="907"/>
      <c r="AL9" s="907"/>
      <c r="AM9" s="907"/>
      <c r="AN9" s="907"/>
      <c r="AO9" s="907"/>
      <c r="AP9" s="908"/>
      <c r="AQ9" s="1217" t="s">
        <v>265</v>
      </c>
      <c r="AR9" s="1218"/>
      <c r="AS9" s="1218"/>
      <c r="AT9" s="1218"/>
      <c r="AU9" s="1218"/>
      <c r="AV9" s="1218"/>
      <c r="AW9" s="1218"/>
      <c r="AX9" s="1218"/>
      <c r="AY9" s="1218"/>
      <c r="AZ9" s="1218"/>
      <c r="BA9" s="1218"/>
      <c r="BB9" s="1218"/>
      <c r="BC9" s="1218"/>
      <c r="BD9" s="1218"/>
      <c r="BE9" s="1218"/>
      <c r="BF9" s="1218"/>
      <c r="BG9" s="1218"/>
      <c r="BH9" s="1218"/>
      <c r="BI9" s="1218"/>
      <c r="BJ9" s="1218"/>
      <c r="BK9" s="1218"/>
      <c r="BL9" s="1219"/>
      <c r="BM9" s="849"/>
      <c r="BN9" s="880"/>
    </row>
    <row r="10" spans="1:66" ht="20.100000000000001" customHeight="1" x14ac:dyDescent="0.15">
      <c r="A10" s="848"/>
      <c r="B10" s="906" t="s">
        <v>656</v>
      </c>
      <c r="C10" s="907"/>
      <c r="D10" s="907"/>
      <c r="E10" s="907"/>
      <c r="F10" s="907"/>
      <c r="G10" s="907"/>
      <c r="H10" s="907"/>
      <c r="I10" s="907"/>
      <c r="J10" s="907"/>
      <c r="K10" s="907"/>
      <c r="L10" s="907"/>
      <c r="M10" s="907"/>
      <c r="N10" s="907"/>
      <c r="O10" s="907"/>
      <c r="P10" s="907"/>
      <c r="Q10" s="907"/>
      <c r="R10" s="907"/>
      <c r="S10" s="907"/>
      <c r="T10" s="907"/>
      <c r="U10" s="907"/>
      <c r="V10" s="907"/>
      <c r="W10" s="907"/>
      <c r="X10" s="907"/>
      <c r="Y10" s="907"/>
      <c r="Z10" s="907"/>
      <c r="AA10" s="907"/>
      <c r="AB10" s="907"/>
      <c r="AC10" s="907"/>
      <c r="AD10" s="907"/>
      <c r="AE10" s="907"/>
      <c r="AF10" s="907"/>
      <c r="AG10" s="907"/>
      <c r="AH10" s="907"/>
      <c r="AI10" s="907"/>
      <c r="AJ10" s="907"/>
      <c r="AK10" s="907"/>
      <c r="AL10" s="907"/>
      <c r="AM10" s="907"/>
      <c r="AN10" s="907"/>
      <c r="AO10" s="907"/>
      <c r="AP10" s="908"/>
      <c r="AQ10" s="1241">
        <f>IF(入力シート!E171="","",入力シート!E171)</f>
        <v>0</v>
      </c>
      <c r="AR10" s="1242"/>
      <c r="AS10" s="1242"/>
      <c r="AT10" s="1242"/>
      <c r="AU10" s="1242"/>
      <c r="AV10" s="1242"/>
      <c r="AW10" s="1242"/>
      <c r="AX10" s="1242"/>
      <c r="AY10" s="1242"/>
      <c r="AZ10" s="1242"/>
      <c r="BA10" s="1242"/>
      <c r="BB10" s="1242"/>
      <c r="BC10" s="1242"/>
      <c r="BD10" s="1242"/>
      <c r="BE10" s="1242"/>
      <c r="BF10" s="1242"/>
      <c r="BG10" s="1242"/>
      <c r="BH10" s="1242"/>
      <c r="BI10" s="1242"/>
      <c r="BJ10" s="852" t="s">
        <v>529</v>
      </c>
      <c r="BK10" s="852"/>
      <c r="BL10" s="853"/>
      <c r="BM10" s="849"/>
      <c r="BN10" s="880"/>
    </row>
    <row r="11" spans="1:66" ht="20.100000000000001" customHeight="1" x14ac:dyDescent="0.15">
      <c r="A11" s="848"/>
      <c r="B11" s="850"/>
      <c r="C11" s="850"/>
      <c r="D11" s="850"/>
      <c r="E11" s="850"/>
      <c r="F11" s="850"/>
      <c r="G11" s="850"/>
      <c r="H11" s="850"/>
      <c r="I11" s="850"/>
      <c r="J11" s="850"/>
      <c r="K11" s="850"/>
      <c r="L11" s="850"/>
      <c r="M11" s="850"/>
      <c r="N11" s="850"/>
      <c r="O11" s="850"/>
      <c r="P11" s="850"/>
      <c r="Q11" s="850"/>
      <c r="R11" s="850"/>
      <c r="S11" s="850"/>
      <c r="T11" s="850"/>
      <c r="U11" s="850"/>
      <c r="V11" s="850"/>
      <c r="W11" s="850"/>
      <c r="X11" s="850"/>
      <c r="Y11" s="850"/>
      <c r="Z11" s="850"/>
      <c r="AA11" s="850"/>
      <c r="AB11" s="850"/>
      <c r="AC11" s="850"/>
      <c r="AD11" s="850"/>
      <c r="AE11" s="850"/>
      <c r="AF11" s="850"/>
      <c r="AG11" s="850"/>
      <c r="AH11" s="850"/>
      <c r="AI11" s="850"/>
      <c r="AJ11" s="850"/>
      <c r="AK11" s="850"/>
      <c r="AL11" s="850"/>
      <c r="AM11" s="850"/>
      <c r="AN11" s="850"/>
      <c r="AO11" s="850"/>
      <c r="AP11" s="850"/>
      <c r="AQ11" s="850"/>
      <c r="AR11" s="850"/>
      <c r="AS11" s="850"/>
      <c r="AT11" s="850"/>
      <c r="AU11" s="850"/>
      <c r="AV11" s="850"/>
      <c r="AW11" s="850"/>
      <c r="AX11" s="850"/>
      <c r="AY11" s="850"/>
      <c r="AZ11" s="850"/>
      <c r="BA11" s="850"/>
      <c r="BB11" s="850"/>
      <c r="BC11" s="850"/>
      <c r="BD11" s="850"/>
      <c r="BE11" s="850"/>
      <c r="BF11" s="850"/>
      <c r="BG11" s="850"/>
      <c r="BH11" s="850"/>
      <c r="BI11" s="850"/>
      <c r="BJ11" s="850"/>
      <c r="BK11" s="850"/>
      <c r="BL11" s="850"/>
      <c r="BM11" s="849"/>
      <c r="BN11" s="880"/>
    </row>
    <row r="12" spans="1:66" ht="20.100000000000001" customHeight="1" x14ac:dyDescent="0.15">
      <c r="A12" s="1213" t="s">
        <v>657</v>
      </c>
      <c r="B12" s="1214"/>
      <c r="C12" s="1214"/>
      <c r="D12" s="1214"/>
      <c r="E12" s="1214"/>
      <c r="F12" s="1214"/>
      <c r="G12" s="1214"/>
      <c r="H12" s="1214"/>
      <c r="I12" s="1214"/>
      <c r="J12" s="1214"/>
      <c r="K12" s="1214"/>
      <c r="L12" s="1214"/>
      <c r="M12" s="1214"/>
      <c r="N12" s="1214"/>
      <c r="O12" s="1214"/>
      <c r="P12" s="1214"/>
      <c r="Q12" s="1214"/>
      <c r="R12" s="1214"/>
      <c r="S12" s="1214"/>
      <c r="T12" s="1214"/>
      <c r="U12" s="1214"/>
      <c r="V12" s="1214"/>
      <c r="W12" s="1214"/>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C12" s="1214"/>
      <c r="BD12" s="1214"/>
      <c r="BE12" s="1214"/>
      <c r="BF12" s="1214"/>
      <c r="BG12" s="1214"/>
      <c r="BH12" s="1214"/>
      <c r="BI12" s="1214"/>
      <c r="BJ12" s="1214"/>
      <c r="BK12" s="1214"/>
      <c r="BL12" s="1214"/>
      <c r="BM12" s="1215"/>
      <c r="BN12" s="880"/>
    </row>
    <row r="13" spans="1:66" ht="20.100000000000001" customHeight="1" x14ac:dyDescent="0.15">
      <c r="A13" s="848"/>
      <c r="B13" s="906" t="s">
        <v>658</v>
      </c>
      <c r="C13" s="907"/>
      <c r="D13" s="907"/>
      <c r="E13" s="907"/>
      <c r="F13" s="907"/>
      <c r="G13" s="907"/>
      <c r="H13" s="907"/>
      <c r="I13" s="907"/>
      <c r="J13" s="907"/>
      <c r="K13" s="907"/>
      <c r="L13" s="907"/>
      <c r="M13" s="907"/>
      <c r="N13" s="907"/>
      <c r="O13" s="907"/>
      <c r="P13" s="907"/>
      <c r="Q13" s="907"/>
      <c r="R13" s="907"/>
      <c r="S13" s="906" t="s">
        <v>659</v>
      </c>
      <c r="T13" s="907"/>
      <c r="U13" s="907"/>
      <c r="V13" s="907"/>
      <c r="W13" s="907"/>
      <c r="X13" s="1218" t="str">
        <f>IF(入力シート!E162="","",入力シート!E162)</f>
        <v/>
      </c>
      <c r="Y13" s="1218"/>
      <c r="Z13" s="1218"/>
      <c r="AA13" s="1218"/>
      <c r="AB13" s="1218"/>
      <c r="AC13" s="1218"/>
      <c r="AD13" s="1218"/>
      <c r="AE13" s="1218"/>
      <c r="AF13" s="1218"/>
      <c r="AG13" s="1218"/>
      <c r="AH13" s="1218"/>
      <c r="AI13" s="1218"/>
      <c r="AJ13" s="1218"/>
      <c r="AK13" s="1218"/>
      <c r="AL13" s="907" t="s">
        <v>660</v>
      </c>
      <c r="AM13" s="907"/>
      <c r="AN13" s="907"/>
      <c r="AO13" s="907"/>
      <c r="AP13" s="907"/>
      <c r="AQ13" s="1218" t="str">
        <f>IF(入力シート!E163="","",入力シート!E163)</f>
        <v/>
      </c>
      <c r="AR13" s="1218"/>
      <c r="AS13" s="1218"/>
      <c r="AT13" s="1218"/>
      <c r="AU13" s="1218"/>
      <c r="AV13" s="1218"/>
      <c r="AW13" s="1218"/>
      <c r="AX13" s="1218"/>
      <c r="AY13" s="1218"/>
      <c r="AZ13" s="1218"/>
      <c r="BA13" s="1218"/>
      <c r="BB13" s="1218"/>
      <c r="BC13" s="1218"/>
      <c r="BD13" s="1218"/>
      <c r="BE13" s="1218"/>
      <c r="BF13" s="1218"/>
      <c r="BG13" s="1218"/>
      <c r="BH13" s="1218"/>
      <c r="BI13" s="1218"/>
      <c r="BJ13" s="1218"/>
      <c r="BK13" s="1218"/>
      <c r="BL13" s="1219"/>
      <c r="BM13" s="849"/>
      <c r="BN13" s="880"/>
    </row>
    <row r="14" spans="1:66" ht="20.100000000000001" customHeight="1" x14ac:dyDescent="0.15">
      <c r="A14" s="848"/>
      <c r="B14" s="906" t="s">
        <v>661</v>
      </c>
      <c r="C14" s="907"/>
      <c r="D14" s="907"/>
      <c r="E14" s="907"/>
      <c r="F14" s="907"/>
      <c r="G14" s="907"/>
      <c r="H14" s="907"/>
      <c r="I14" s="907"/>
      <c r="J14" s="907"/>
      <c r="K14" s="907"/>
      <c r="L14" s="907"/>
      <c r="M14" s="907"/>
      <c r="N14" s="907"/>
      <c r="O14" s="907"/>
      <c r="P14" s="907"/>
      <c r="Q14" s="907"/>
      <c r="R14" s="907"/>
      <c r="S14" s="1309" t="str">
        <f>IF(入力シート!E174="","",IF(入力シート!E174="選択してください","",入力シート!E174))</f>
        <v/>
      </c>
      <c r="T14" s="1248"/>
      <c r="U14" s="1248"/>
      <c r="V14" s="1248"/>
      <c r="W14" s="1248"/>
      <c r="X14" s="1248"/>
      <c r="Y14" s="1248"/>
      <c r="Z14" s="1248"/>
      <c r="AA14" s="1248"/>
      <c r="AB14" s="1248"/>
      <c r="AC14" s="1248"/>
      <c r="AD14" s="1248"/>
      <c r="AE14" s="1248"/>
      <c r="AF14" s="1248"/>
      <c r="AG14" s="1248"/>
      <c r="AH14" s="1248"/>
      <c r="AI14" s="1248"/>
      <c r="AJ14" s="1248"/>
      <c r="AK14" s="1248"/>
      <c r="AL14" s="1248"/>
      <c r="AM14" s="1248"/>
      <c r="AN14" s="1248"/>
      <c r="AO14" s="1248"/>
      <c r="AP14" s="1248"/>
      <c r="AQ14" s="1248"/>
      <c r="AR14" s="1248"/>
      <c r="AS14" s="1248"/>
      <c r="AT14" s="1248"/>
      <c r="AU14" s="1248"/>
      <c r="AV14" s="1248"/>
      <c r="AW14" s="1248"/>
      <c r="AX14" s="1248"/>
      <c r="AY14" s="1248"/>
      <c r="AZ14" s="1248"/>
      <c r="BA14" s="1248"/>
      <c r="BB14" s="1248"/>
      <c r="BC14" s="1248"/>
      <c r="BD14" s="1248"/>
      <c r="BE14" s="1248"/>
      <c r="BF14" s="1248"/>
      <c r="BG14" s="1248"/>
      <c r="BH14" s="1248"/>
      <c r="BI14" s="1248"/>
      <c r="BJ14" s="1248"/>
      <c r="BK14" s="1248"/>
      <c r="BL14" s="1274"/>
      <c r="BM14" s="849"/>
      <c r="BN14" s="880"/>
    </row>
    <row r="15" spans="1:66" ht="20.100000000000001" customHeight="1" x14ac:dyDescent="0.15">
      <c r="A15" s="848"/>
      <c r="B15" s="906" t="s">
        <v>662</v>
      </c>
      <c r="C15" s="907"/>
      <c r="D15" s="907"/>
      <c r="E15" s="907"/>
      <c r="F15" s="907"/>
      <c r="G15" s="907"/>
      <c r="H15" s="907"/>
      <c r="I15" s="907"/>
      <c r="J15" s="907"/>
      <c r="K15" s="907"/>
      <c r="L15" s="907"/>
      <c r="M15" s="907"/>
      <c r="N15" s="907"/>
      <c r="O15" s="907"/>
      <c r="P15" s="907"/>
      <c r="Q15" s="907"/>
      <c r="R15" s="907"/>
      <c r="S15" s="963"/>
      <c r="T15" s="1387" t="s">
        <v>827</v>
      </c>
      <c r="U15" s="1387"/>
      <c r="V15" s="1387"/>
      <c r="W15" s="1437" t="s">
        <v>124</v>
      </c>
      <c r="X15" s="1437"/>
      <c r="Y15" s="1387" t="str">
        <f>IF(入力シート!H176="","",入力シート!H176)</f>
        <v/>
      </c>
      <c r="Z15" s="1387"/>
      <c r="AA15" s="1387"/>
      <c r="AB15" s="1387"/>
      <c r="AC15" s="1387"/>
      <c r="AD15" s="1387"/>
      <c r="AE15" s="1387"/>
      <c r="AF15" s="1387"/>
      <c r="AG15" s="1387"/>
      <c r="AH15" s="1387"/>
      <c r="AI15" s="1387"/>
      <c r="AJ15" s="1387"/>
      <c r="AK15" s="1387"/>
      <c r="AL15" s="1387"/>
      <c r="AM15" s="1387" t="s">
        <v>826</v>
      </c>
      <c r="AN15" s="1387"/>
      <c r="AO15" s="1387"/>
      <c r="AP15" s="964"/>
      <c r="AQ15" s="1387" t="s">
        <v>828</v>
      </c>
      <c r="AR15" s="1387"/>
      <c r="AS15" s="1387"/>
      <c r="AT15" s="1387"/>
      <c r="AU15" s="1437" t="s">
        <v>767</v>
      </c>
      <c r="AV15" s="1437"/>
      <c r="AW15" s="1387" t="str">
        <f>IF(入力シート!H175="","",入力シート!H175)</f>
        <v/>
      </c>
      <c r="AX15" s="1387"/>
      <c r="AY15" s="1387"/>
      <c r="AZ15" s="1387"/>
      <c r="BA15" s="1387"/>
      <c r="BB15" s="1387"/>
      <c r="BC15" s="1387"/>
      <c r="BD15" s="1387"/>
      <c r="BE15" s="1387"/>
      <c r="BF15" s="1387"/>
      <c r="BG15" s="1387"/>
      <c r="BH15" s="1387"/>
      <c r="BI15" s="1387"/>
      <c r="BJ15" s="907" t="s">
        <v>825</v>
      </c>
      <c r="BK15" s="907"/>
      <c r="BL15" s="908"/>
      <c r="BM15" s="849"/>
      <c r="BN15" s="880"/>
    </row>
    <row r="16" spans="1:66" ht="20.100000000000001" customHeight="1" x14ac:dyDescent="0.15">
      <c r="A16" s="848"/>
      <c r="B16" s="906" t="s">
        <v>663</v>
      </c>
      <c r="C16" s="907"/>
      <c r="D16" s="907"/>
      <c r="E16" s="907"/>
      <c r="F16" s="907"/>
      <c r="G16" s="907"/>
      <c r="H16" s="907"/>
      <c r="I16" s="907"/>
      <c r="J16" s="907"/>
      <c r="K16" s="907"/>
      <c r="L16" s="907"/>
      <c r="M16" s="907"/>
      <c r="N16" s="907"/>
      <c r="O16" s="907"/>
      <c r="P16" s="907"/>
      <c r="Q16" s="907"/>
      <c r="R16" s="907"/>
      <c r="S16" s="963"/>
      <c r="T16" s="1387" t="s">
        <v>827</v>
      </c>
      <c r="U16" s="1387"/>
      <c r="V16" s="1387"/>
      <c r="W16" s="1437" t="s">
        <v>124</v>
      </c>
      <c r="X16" s="1437"/>
      <c r="Y16" s="1387" t="str">
        <f>IF(入力シート!H169="","",入力シート!H169)</f>
        <v/>
      </c>
      <c r="Z16" s="1387"/>
      <c r="AA16" s="1387"/>
      <c r="AB16" s="1387"/>
      <c r="AC16" s="1387"/>
      <c r="AD16" s="1387"/>
      <c r="AE16" s="1387"/>
      <c r="AF16" s="1387"/>
      <c r="AG16" s="1387"/>
      <c r="AH16" s="1387"/>
      <c r="AI16" s="1387"/>
      <c r="AJ16" s="1387"/>
      <c r="AK16" s="1387"/>
      <c r="AL16" s="1387"/>
      <c r="AM16" s="1387" t="s">
        <v>874</v>
      </c>
      <c r="AN16" s="1387"/>
      <c r="AO16" s="1387"/>
      <c r="AP16" s="964"/>
      <c r="AQ16" s="1387" t="s">
        <v>828</v>
      </c>
      <c r="AR16" s="1387"/>
      <c r="AS16" s="1387"/>
      <c r="AT16" s="1387"/>
      <c r="AU16" s="1437" t="s">
        <v>767</v>
      </c>
      <c r="AV16" s="1437"/>
      <c r="AW16" s="1387" t="str">
        <f>IF(入力シート!H168="","",入力シート!H168)</f>
        <v/>
      </c>
      <c r="AX16" s="1387"/>
      <c r="AY16" s="1387"/>
      <c r="AZ16" s="1387"/>
      <c r="BA16" s="1387"/>
      <c r="BB16" s="1387"/>
      <c r="BC16" s="1387"/>
      <c r="BD16" s="1387"/>
      <c r="BE16" s="1387"/>
      <c r="BF16" s="1387"/>
      <c r="BG16" s="1387"/>
      <c r="BH16" s="1387"/>
      <c r="BI16" s="1387"/>
      <c r="BJ16" s="907" t="s">
        <v>544</v>
      </c>
      <c r="BK16" s="907"/>
      <c r="BL16" s="908"/>
      <c r="BM16" s="849"/>
      <c r="BN16" s="880"/>
    </row>
    <row r="17" spans="1:66" ht="20.100000000000001" customHeight="1" x14ac:dyDescent="0.15">
      <c r="A17" s="848"/>
      <c r="B17" s="906" t="s">
        <v>664</v>
      </c>
      <c r="C17" s="907"/>
      <c r="D17" s="907"/>
      <c r="E17" s="907"/>
      <c r="F17" s="907"/>
      <c r="G17" s="907"/>
      <c r="H17" s="907"/>
      <c r="I17" s="907"/>
      <c r="J17" s="907"/>
      <c r="K17" s="907"/>
      <c r="L17" s="907"/>
      <c r="M17" s="907"/>
      <c r="N17" s="907"/>
      <c r="O17" s="907"/>
      <c r="P17" s="907"/>
      <c r="Q17" s="907"/>
      <c r="R17" s="907"/>
      <c r="S17" s="1435"/>
      <c r="T17" s="1436"/>
      <c r="U17" s="1436"/>
      <c r="V17" s="1436"/>
      <c r="W17" s="1436"/>
      <c r="X17" s="1436"/>
      <c r="Y17" s="1436"/>
      <c r="Z17" s="1436"/>
      <c r="AA17" s="1436"/>
      <c r="AB17" s="1436"/>
      <c r="AC17" s="1436"/>
      <c r="AD17" s="1436"/>
      <c r="AE17" s="1436"/>
      <c r="AF17" s="1436"/>
      <c r="AG17" s="1436"/>
      <c r="AH17" s="1436"/>
      <c r="AI17" s="1436"/>
      <c r="AJ17" s="1436"/>
      <c r="AK17" s="1436"/>
      <c r="AL17" s="907" t="s">
        <v>665</v>
      </c>
      <c r="AM17" s="907"/>
      <c r="AN17" s="907"/>
      <c r="AO17" s="1442"/>
      <c r="AP17" s="1442"/>
      <c r="AQ17" s="1442"/>
      <c r="AR17" s="1442"/>
      <c r="AS17" s="1442"/>
      <c r="AT17" s="1442"/>
      <c r="AU17" s="1442"/>
      <c r="AV17" s="1442"/>
      <c r="AW17" s="1442"/>
      <c r="AX17" s="1442"/>
      <c r="AY17" s="1442"/>
      <c r="AZ17" s="1442"/>
      <c r="BA17" s="1442"/>
      <c r="BB17" s="1442"/>
      <c r="BC17" s="1442"/>
      <c r="BD17" s="1442"/>
      <c r="BE17" s="1442"/>
      <c r="BF17" s="1442"/>
      <c r="BG17" s="1442"/>
      <c r="BH17" s="1442"/>
      <c r="BI17" s="1442"/>
      <c r="BJ17" s="907" t="s">
        <v>544</v>
      </c>
      <c r="BK17" s="907"/>
      <c r="BL17" s="908"/>
      <c r="BM17" s="849"/>
      <c r="BN17" s="880"/>
    </row>
    <row r="18" spans="1:66" ht="20.100000000000001" customHeight="1" x14ac:dyDescent="0.15">
      <c r="A18" s="848"/>
      <c r="B18" s="906" t="s">
        <v>666</v>
      </c>
      <c r="C18" s="907"/>
      <c r="D18" s="907"/>
      <c r="E18" s="907"/>
      <c r="F18" s="907"/>
      <c r="G18" s="907"/>
      <c r="H18" s="907"/>
      <c r="I18" s="907"/>
      <c r="J18" s="907"/>
      <c r="K18" s="907"/>
      <c r="L18" s="907"/>
      <c r="M18" s="907"/>
      <c r="N18" s="907"/>
      <c r="O18" s="907"/>
      <c r="P18" s="907"/>
      <c r="Q18" s="907"/>
      <c r="R18" s="907"/>
      <c r="S18" s="1435"/>
      <c r="T18" s="1436"/>
      <c r="U18" s="1436"/>
      <c r="V18" s="1436"/>
      <c r="W18" s="1436"/>
      <c r="X18" s="1436"/>
      <c r="Y18" s="1436"/>
      <c r="Z18" s="1436"/>
      <c r="AA18" s="1436"/>
      <c r="AB18" s="1436"/>
      <c r="AC18" s="1436"/>
      <c r="AD18" s="1436"/>
      <c r="AE18" s="1436"/>
      <c r="AF18" s="1436"/>
      <c r="AG18" s="1436"/>
      <c r="AH18" s="1436"/>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C18" s="1436"/>
      <c r="BD18" s="1436"/>
      <c r="BE18" s="1436"/>
      <c r="BF18" s="1436"/>
      <c r="BG18" s="1436"/>
      <c r="BH18" s="1436"/>
      <c r="BI18" s="1436"/>
      <c r="BJ18" s="907" t="s">
        <v>535</v>
      </c>
      <c r="BK18" s="907"/>
      <c r="BL18" s="908"/>
      <c r="BM18" s="849"/>
      <c r="BN18" s="880"/>
    </row>
    <row r="19" spans="1:66" ht="20.100000000000001" customHeight="1" x14ac:dyDescent="0.15">
      <c r="A19" s="848"/>
      <c r="B19" s="906" t="s">
        <v>667</v>
      </c>
      <c r="C19" s="907"/>
      <c r="D19" s="907"/>
      <c r="E19" s="907"/>
      <c r="F19" s="907"/>
      <c r="G19" s="907"/>
      <c r="H19" s="907"/>
      <c r="I19" s="907"/>
      <c r="J19" s="907"/>
      <c r="K19" s="907"/>
      <c r="L19" s="907"/>
      <c r="M19" s="907"/>
      <c r="N19" s="907"/>
      <c r="O19" s="907"/>
      <c r="P19" s="907"/>
      <c r="Q19" s="907"/>
      <c r="R19" s="907"/>
      <c r="S19" s="907"/>
      <c r="T19" s="907"/>
      <c r="U19" s="907"/>
      <c r="V19" s="907"/>
      <c r="W19" s="907"/>
      <c r="X19" s="907"/>
      <c r="Y19" s="907"/>
      <c r="Z19" s="907"/>
      <c r="AA19" s="907"/>
      <c r="AB19" s="907"/>
      <c r="AC19" s="907"/>
      <c r="AD19" s="907"/>
      <c r="AE19" s="907"/>
      <c r="AF19" s="907"/>
      <c r="AG19" s="907"/>
      <c r="AH19" s="907"/>
      <c r="AI19" s="907"/>
      <c r="AJ19" s="907"/>
      <c r="AK19" s="1320" t="str">
        <f>IF(入力シート!E177="","",入力シート!E177)</f>
        <v/>
      </c>
      <c r="AL19" s="1321"/>
      <c r="AM19" s="1321"/>
      <c r="AN19" s="1321"/>
      <c r="AO19" s="1321"/>
      <c r="AP19" s="1321"/>
      <c r="AQ19" s="1321"/>
      <c r="AR19" s="1321"/>
      <c r="AS19" s="1321"/>
      <c r="AT19" s="1321"/>
      <c r="AU19" s="1321"/>
      <c r="AV19" s="1321"/>
      <c r="AW19" s="1321"/>
      <c r="AX19" s="1321"/>
      <c r="AY19" s="1321"/>
      <c r="AZ19" s="1321"/>
      <c r="BA19" s="1321"/>
      <c r="BB19" s="1321"/>
      <c r="BC19" s="1321"/>
      <c r="BD19" s="1321"/>
      <c r="BE19" s="1321"/>
      <c r="BF19" s="1321"/>
      <c r="BG19" s="1321"/>
      <c r="BH19" s="1321"/>
      <c r="BI19" s="1321"/>
      <c r="BJ19" s="907" t="s">
        <v>540</v>
      </c>
      <c r="BK19" s="907"/>
      <c r="BL19" s="908"/>
      <c r="BM19" s="849"/>
      <c r="BN19" s="880"/>
    </row>
    <row r="20" spans="1:66" ht="20.100000000000001" customHeight="1" x14ac:dyDescent="0.15">
      <c r="A20" s="848"/>
      <c r="B20" s="906" t="s">
        <v>668</v>
      </c>
      <c r="C20" s="907"/>
      <c r="D20" s="907"/>
      <c r="E20" s="907"/>
      <c r="F20" s="907"/>
      <c r="G20" s="907"/>
      <c r="H20" s="907"/>
      <c r="I20" s="907"/>
      <c r="J20" s="907"/>
      <c r="K20" s="907"/>
      <c r="L20" s="907"/>
      <c r="M20" s="907"/>
      <c r="N20" s="907"/>
      <c r="O20" s="907"/>
      <c r="P20" s="907"/>
      <c r="Q20" s="907"/>
      <c r="R20" s="907"/>
      <c r="S20" s="907"/>
      <c r="T20" s="907"/>
      <c r="U20" s="907"/>
      <c r="V20" s="907"/>
      <c r="W20" s="907"/>
      <c r="X20" s="907"/>
      <c r="Y20" s="907"/>
      <c r="Z20" s="907"/>
      <c r="AA20" s="907"/>
      <c r="AB20" s="907"/>
      <c r="AC20" s="907"/>
      <c r="AD20" s="907"/>
      <c r="AE20" s="907"/>
      <c r="AF20" s="907"/>
      <c r="AG20" s="907"/>
      <c r="AH20" s="907"/>
      <c r="AI20" s="907"/>
      <c r="AJ20" s="907"/>
      <c r="AK20" s="906" t="s">
        <v>554</v>
      </c>
      <c r="AL20" s="907"/>
      <c r="AM20" s="907"/>
      <c r="AN20" s="1387" t="str">
        <f>IF(入力シート!E178="","",入力シート!E178)</f>
        <v/>
      </c>
      <c r="AO20" s="1387"/>
      <c r="AP20" s="1387"/>
      <c r="AQ20" s="1387"/>
      <c r="AR20" s="1387"/>
      <c r="AS20" s="1387"/>
      <c r="AT20" s="1387"/>
      <c r="AU20" s="1387"/>
      <c r="AV20" s="907" t="s">
        <v>669</v>
      </c>
      <c r="AW20" s="880"/>
      <c r="AX20" s="907"/>
      <c r="AY20" s="907"/>
      <c r="AZ20" s="907"/>
      <c r="BA20" s="907"/>
      <c r="BB20" s="1387" t="str">
        <f>IF(入力シート!H178="","",入力シート!H178)</f>
        <v/>
      </c>
      <c r="BC20" s="1387"/>
      <c r="BD20" s="1387"/>
      <c r="BE20" s="1387"/>
      <c r="BF20" s="1387"/>
      <c r="BG20" s="1387"/>
      <c r="BH20" s="1387"/>
      <c r="BI20" s="1387"/>
      <c r="BJ20" s="907" t="s">
        <v>540</v>
      </c>
      <c r="BK20" s="907"/>
      <c r="BL20" s="908"/>
      <c r="BM20" s="849"/>
      <c r="BN20" s="880"/>
    </row>
    <row r="21" spans="1:66" ht="20.100000000000001" customHeight="1" x14ac:dyDescent="0.15">
      <c r="A21" s="848"/>
      <c r="B21" s="906" t="s">
        <v>670</v>
      </c>
      <c r="C21" s="907"/>
      <c r="D21" s="907"/>
      <c r="E21" s="907"/>
      <c r="F21" s="907"/>
      <c r="G21" s="907"/>
      <c r="H21" s="907"/>
      <c r="I21" s="907"/>
      <c r="J21" s="907"/>
      <c r="K21" s="907"/>
      <c r="L21" s="907"/>
      <c r="M21" s="907"/>
      <c r="N21" s="907"/>
      <c r="O21" s="907"/>
      <c r="P21" s="907"/>
      <c r="Q21" s="907"/>
      <c r="R21" s="907"/>
      <c r="S21" s="907"/>
      <c r="T21" s="907"/>
      <c r="U21" s="907"/>
      <c r="V21" s="907"/>
      <c r="W21" s="907"/>
      <c r="X21" s="907"/>
      <c r="Y21" s="907"/>
      <c r="Z21" s="907"/>
      <c r="AA21" s="907"/>
      <c r="AB21" s="907"/>
      <c r="AC21" s="907"/>
      <c r="AD21" s="907"/>
      <c r="AE21" s="907"/>
      <c r="AF21" s="907"/>
      <c r="AG21" s="907"/>
      <c r="AH21" s="907"/>
      <c r="AI21" s="907"/>
      <c r="AJ21" s="907"/>
      <c r="AK21" s="1435"/>
      <c r="AL21" s="1436"/>
      <c r="AM21" s="1436"/>
      <c r="AN21" s="1436"/>
      <c r="AO21" s="1436"/>
      <c r="AP21" s="1436"/>
      <c r="AQ21" s="1436"/>
      <c r="AR21" s="1436"/>
      <c r="AS21" s="1436"/>
      <c r="AT21" s="1436"/>
      <c r="AU21" s="1436"/>
      <c r="AV21" s="1436"/>
      <c r="AW21" s="1436"/>
      <c r="AX21" s="1436"/>
      <c r="AY21" s="1436"/>
      <c r="AZ21" s="1436"/>
      <c r="BA21" s="1436"/>
      <c r="BB21" s="1436"/>
      <c r="BC21" s="1436"/>
      <c r="BD21" s="1436"/>
      <c r="BE21" s="1436"/>
      <c r="BF21" s="1436"/>
      <c r="BG21" s="1436"/>
      <c r="BH21" s="1436"/>
      <c r="BI21" s="1436"/>
      <c r="BJ21" s="907" t="s">
        <v>557</v>
      </c>
      <c r="BK21" s="907"/>
      <c r="BL21" s="908"/>
      <c r="BM21" s="849"/>
      <c r="BN21" s="880"/>
    </row>
    <row r="22" spans="1:66" ht="20.100000000000001" customHeight="1" x14ac:dyDescent="0.15">
      <c r="A22" s="848"/>
      <c r="B22" s="906" t="s">
        <v>671</v>
      </c>
      <c r="C22" s="907"/>
      <c r="D22" s="907"/>
      <c r="E22" s="907"/>
      <c r="F22" s="907"/>
      <c r="G22" s="907"/>
      <c r="H22" s="907"/>
      <c r="I22" s="907"/>
      <c r="J22" s="907"/>
      <c r="K22" s="907"/>
      <c r="L22" s="907"/>
      <c r="M22" s="907"/>
      <c r="N22" s="907"/>
      <c r="O22" s="907"/>
      <c r="P22" s="907"/>
      <c r="Q22" s="907"/>
      <c r="R22" s="907"/>
      <c r="S22" s="1320" t="str">
        <f>IF(入力シート!E180="","",入力シート!E180)</f>
        <v/>
      </c>
      <c r="T22" s="1321"/>
      <c r="U22" s="1321"/>
      <c r="V22" s="1321"/>
      <c r="W22" s="1321"/>
      <c r="X22" s="1321"/>
      <c r="Y22" s="907" t="s">
        <v>556</v>
      </c>
      <c r="Z22" s="907"/>
      <c r="AA22" s="907"/>
      <c r="AB22" s="1321" t="str">
        <f>IF(入力シート!H180="","",入力シート!H180)</f>
        <v/>
      </c>
      <c r="AC22" s="1321"/>
      <c r="AD22" s="1321"/>
      <c r="AE22" s="1321"/>
      <c r="AF22" s="1321"/>
      <c r="AG22" s="1321"/>
      <c r="AH22" s="907" t="s">
        <v>557</v>
      </c>
      <c r="AI22" s="907"/>
      <c r="AJ22" s="908"/>
      <c r="AK22" s="974" t="s">
        <v>672</v>
      </c>
      <c r="AL22" s="974"/>
      <c r="AM22" s="974"/>
      <c r="AN22" s="974"/>
      <c r="AO22" s="974"/>
      <c r="AP22" s="974"/>
      <c r="AQ22" s="974"/>
      <c r="AR22" s="974"/>
      <c r="AS22" s="974"/>
      <c r="AT22" s="974"/>
      <c r="AU22" s="1320" t="str">
        <f>IF(入力シート!E179="","",入力シート!E179)</f>
        <v/>
      </c>
      <c r="AV22" s="1321"/>
      <c r="AW22" s="1321"/>
      <c r="AX22" s="1321"/>
      <c r="AY22" s="1321"/>
      <c r="AZ22" s="1321"/>
      <c r="BA22" s="907" t="s">
        <v>556</v>
      </c>
      <c r="BB22" s="907"/>
      <c r="BC22" s="907"/>
      <c r="BD22" s="1321" t="str">
        <f>IF(入力シート!H179="","",入力シート!H179)</f>
        <v/>
      </c>
      <c r="BE22" s="1321"/>
      <c r="BF22" s="1321"/>
      <c r="BG22" s="1321"/>
      <c r="BH22" s="1321"/>
      <c r="BI22" s="1321"/>
      <c r="BJ22" s="907" t="s">
        <v>557</v>
      </c>
      <c r="BK22" s="907"/>
      <c r="BL22" s="908"/>
      <c r="BM22" s="849"/>
      <c r="BN22" s="880"/>
    </row>
    <row r="23" spans="1:66" ht="20.100000000000001" customHeight="1" x14ac:dyDescent="0.15">
      <c r="A23" s="848"/>
      <c r="B23" s="940" t="s">
        <v>673</v>
      </c>
      <c r="C23" s="916"/>
      <c r="D23" s="916"/>
      <c r="E23" s="916"/>
      <c r="F23" s="916"/>
      <c r="G23" s="916"/>
      <c r="H23" s="916"/>
      <c r="I23" s="916"/>
      <c r="J23" s="916"/>
      <c r="K23" s="916"/>
      <c r="L23" s="916"/>
      <c r="M23" s="916"/>
      <c r="N23" s="916"/>
      <c r="O23" s="916"/>
      <c r="P23" s="916"/>
      <c r="Q23" s="916"/>
      <c r="R23" s="917"/>
      <c r="S23" s="975" t="s">
        <v>674</v>
      </c>
      <c r="T23" s="936"/>
      <c r="U23" s="936"/>
      <c r="V23" s="936"/>
      <c r="W23" s="936"/>
      <c r="X23" s="936"/>
      <c r="Y23" s="936"/>
      <c r="Z23" s="936"/>
      <c r="AA23" s="936"/>
      <c r="AB23" s="936"/>
      <c r="AC23" s="936"/>
      <c r="AD23" s="936"/>
      <c r="AE23" s="936"/>
      <c r="AF23" s="936"/>
      <c r="AG23" s="936"/>
      <c r="AH23" s="936"/>
      <c r="AI23" s="936"/>
      <c r="AJ23" s="936"/>
      <c r="AK23" s="936"/>
      <c r="AL23" s="936"/>
      <c r="AM23" s="936"/>
      <c r="AN23" s="936"/>
      <c r="AO23" s="911"/>
      <c r="AP23" s="911"/>
      <c r="AQ23" s="1446" t="str">
        <f>IF(入力シート!E181="","",入力シート!E181)</f>
        <v/>
      </c>
      <c r="AR23" s="1447"/>
      <c r="AS23" s="1447"/>
      <c r="AT23" s="1447"/>
      <c r="AU23" s="1447"/>
      <c r="AV23" s="1447"/>
      <c r="AW23" s="1447"/>
      <c r="AX23" s="1447"/>
      <c r="AY23" s="1447"/>
      <c r="AZ23" s="1447"/>
      <c r="BA23" s="1447"/>
      <c r="BB23" s="1447"/>
      <c r="BC23" s="1447"/>
      <c r="BD23" s="1447"/>
      <c r="BE23" s="1447"/>
      <c r="BF23" s="1447"/>
      <c r="BG23" s="1447"/>
      <c r="BH23" s="1447"/>
      <c r="BI23" s="1447"/>
      <c r="BJ23" s="911" t="s">
        <v>561</v>
      </c>
      <c r="BK23" s="911"/>
      <c r="BL23" s="912"/>
      <c r="BM23" s="849"/>
      <c r="BN23" s="880"/>
    </row>
    <row r="24" spans="1:66" ht="20.100000000000001" customHeight="1" x14ac:dyDescent="0.15">
      <c r="A24" s="848"/>
      <c r="B24" s="976"/>
      <c r="C24" s="866"/>
      <c r="D24" s="866"/>
      <c r="E24" s="866"/>
      <c r="F24" s="866"/>
      <c r="G24" s="866"/>
      <c r="H24" s="866"/>
      <c r="I24" s="866"/>
      <c r="J24" s="866"/>
      <c r="K24" s="866"/>
      <c r="L24" s="866"/>
      <c r="M24" s="866"/>
      <c r="N24" s="866"/>
      <c r="O24" s="866"/>
      <c r="P24" s="866"/>
      <c r="Q24" s="866"/>
      <c r="R24" s="977"/>
      <c r="S24" s="978" t="s">
        <v>675</v>
      </c>
      <c r="T24" s="938"/>
      <c r="U24" s="938"/>
      <c r="V24" s="938"/>
      <c r="W24" s="938"/>
      <c r="X24" s="938"/>
      <c r="Y24" s="938"/>
      <c r="Z24" s="938"/>
      <c r="AA24" s="938"/>
      <c r="AB24" s="938"/>
      <c r="AC24" s="938"/>
      <c r="AD24" s="938"/>
      <c r="AE24" s="938"/>
      <c r="AF24" s="938"/>
      <c r="AG24" s="938"/>
      <c r="AH24" s="938"/>
      <c r="AI24" s="938"/>
      <c r="AJ24" s="938"/>
      <c r="AK24" s="938"/>
      <c r="AL24" s="938"/>
      <c r="AM24" s="938"/>
      <c r="AN24" s="938"/>
      <c r="AO24" s="915"/>
      <c r="AP24" s="915"/>
      <c r="AQ24" s="1390" t="str">
        <f>IF(入力シート!E182="","",入力シート!E182)</f>
        <v/>
      </c>
      <c r="AR24" s="1391"/>
      <c r="AS24" s="1391"/>
      <c r="AT24" s="1391"/>
      <c r="AU24" s="1391"/>
      <c r="AV24" s="1391"/>
      <c r="AW24" s="1391"/>
      <c r="AX24" s="1391"/>
      <c r="AY24" s="1391"/>
      <c r="AZ24" s="1391"/>
      <c r="BA24" s="1391"/>
      <c r="BB24" s="1391"/>
      <c r="BC24" s="1391"/>
      <c r="BD24" s="1391"/>
      <c r="BE24" s="1391"/>
      <c r="BF24" s="1391"/>
      <c r="BG24" s="1391"/>
      <c r="BH24" s="1391"/>
      <c r="BI24" s="1391"/>
      <c r="BJ24" s="915" t="s">
        <v>561</v>
      </c>
      <c r="BK24" s="915"/>
      <c r="BL24" s="968"/>
      <c r="BM24" s="849"/>
      <c r="BN24" s="880"/>
    </row>
    <row r="25" spans="1:66" ht="20.100000000000001" customHeight="1" x14ac:dyDescent="0.15">
      <c r="A25" s="848"/>
      <c r="B25" s="940" t="s">
        <v>676</v>
      </c>
      <c r="C25" s="916"/>
      <c r="D25" s="916"/>
      <c r="E25" s="916"/>
      <c r="F25" s="916"/>
      <c r="G25" s="916"/>
      <c r="H25" s="916"/>
      <c r="I25" s="916"/>
      <c r="J25" s="916"/>
      <c r="K25" s="916"/>
      <c r="L25" s="916"/>
      <c r="M25" s="916"/>
      <c r="N25" s="916"/>
      <c r="O25" s="916"/>
      <c r="P25" s="916"/>
      <c r="Q25" s="916"/>
      <c r="R25" s="917"/>
      <c r="S25" s="975" t="s">
        <v>677</v>
      </c>
      <c r="T25" s="936"/>
      <c r="U25" s="936"/>
      <c r="V25" s="936"/>
      <c r="W25" s="936"/>
      <c r="X25" s="936"/>
      <c r="Y25" s="936"/>
      <c r="Z25" s="936"/>
      <c r="AA25" s="936"/>
      <c r="AB25" s="936"/>
      <c r="AC25" s="936"/>
      <c r="AD25" s="936"/>
      <c r="AE25" s="936"/>
      <c r="AF25" s="936"/>
      <c r="AG25" s="936"/>
      <c r="AH25" s="936"/>
      <c r="AI25" s="936"/>
      <c r="AJ25" s="936"/>
      <c r="AK25" s="936"/>
      <c r="AL25" s="936"/>
      <c r="AM25" s="936"/>
      <c r="AN25" s="936"/>
      <c r="AO25" s="911"/>
      <c r="AP25" s="911"/>
      <c r="AQ25" s="1416" t="str">
        <f>IF(入力シート!E183="","",入力シート!E183)</f>
        <v/>
      </c>
      <c r="AR25" s="1417"/>
      <c r="AS25" s="1417"/>
      <c r="AT25" s="1417"/>
      <c r="AU25" s="1417"/>
      <c r="AV25" s="1417"/>
      <c r="AW25" s="1417"/>
      <c r="AX25" s="1417"/>
      <c r="AY25" s="936" t="s">
        <v>556</v>
      </c>
      <c r="AZ25" s="936"/>
      <c r="BA25" s="936"/>
      <c r="BB25" s="936"/>
      <c r="BC25" s="1417" t="str">
        <f>IF(入力シート!H183="","",入力シート!H183)</f>
        <v/>
      </c>
      <c r="BD25" s="1417"/>
      <c r="BE25" s="1417"/>
      <c r="BF25" s="1417"/>
      <c r="BG25" s="1417"/>
      <c r="BH25" s="1417"/>
      <c r="BI25" s="1417"/>
      <c r="BJ25" s="936" t="s">
        <v>557</v>
      </c>
      <c r="BK25" s="936"/>
      <c r="BL25" s="937"/>
      <c r="BM25" s="854"/>
      <c r="BN25" s="880"/>
    </row>
    <row r="26" spans="1:66" ht="20.100000000000001" customHeight="1" x14ac:dyDescent="0.15">
      <c r="A26" s="848"/>
      <c r="B26" s="976"/>
      <c r="C26" s="866"/>
      <c r="D26" s="866"/>
      <c r="E26" s="866"/>
      <c r="F26" s="866"/>
      <c r="G26" s="866"/>
      <c r="H26" s="866"/>
      <c r="I26" s="866"/>
      <c r="J26" s="866"/>
      <c r="K26" s="866"/>
      <c r="L26" s="866"/>
      <c r="M26" s="866"/>
      <c r="N26" s="866"/>
      <c r="O26" s="866"/>
      <c r="P26" s="866"/>
      <c r="Q26" s="866"/>
      <c r="R26" s="977"/>
      <c r="S26" s="978" t="s">
        <v>678</v>
      </c>
      <c r="T26" s="938"/>
      <c r="U26" s="938"/>
      <c r="V26" s="938"/>
      <c r="W26" s="938"/>
      <c r="X26" s="938"/>
      <c r="Y26" s="938"/>
      <c r="Z26" s="938"/>
      <c r="AA26" s="938"/>
      <c r="AB26" s="938"/>
      <c r="AC26" s="938"/>
      <c r="AD26" s="938"/>
      <c r="AE26" s="938"/>
      <c r="AF26" s="938"/>
      <c r="AG26" s="938"/>
      <c r="AH26" s="938"/>
      <c r="AI26" s="938"/>
      <c r="AJ26" s="938"/>
      <c r="AK26" s="938"/>
      <c r="AL26" s="938"/>
      <c r="AM26" s="938"/>
      <c r="AN26" s="938"/>
      <c r="AO26" s="915"/>
      <c r="AP26" s="915"/>
      <c r="AQ26" s="1390" t="str">
        <f>IF(入力シート!$E$81&gt;2,入力シート!E184,"")</f>
        <v/>
      </c>
      <c r="AR26" s="1391"/>
      <c r="AS26" s="1391"/>
      <c r="AT26" s="1391"/>
      <c r="AU26" s="1391"/>
      <c r="AV26" s="1391"/>
      <c r="AW26" s="1391"/>
      <c r="AX26" s="1391"/>
      <c r="AY26" s="1391"/>
      <c r="AZ26" s="1391"/>
      <c r="BA26" s="1391"/>
      <c r="BB26" s="1391"/>
      <c r="BC26" s="1391"/>
      <c r="BD26" s="1391"/>
      <c r="BE26" s="1391"/>
      <c r="BF26" s="1391"/>
      <c r="BG26" s="1391"/>
      <c r="BH26" s="1391"/>
      <c r="BI26" s="1391"/>
      <c r="BJ26" s="938" t="s">
        <v>557</v>
      </c>
      <c r="BK26" s="938"/>
      <c r="BL26" s="939"/>
      <c r="BM26" s="854"/>
      <c r="BN26" s="880"/>
    </row>
    <row r="27" spans="1:66" ht="20.100000000000001" customHeight="1" x14ac:dyDescent="0.15">
      <c r="A27" s="848"/>
      <c r="B27" s="881" t="s">
        <v>679</v>
      </c>
      <c r="C27" s="852"/>
      <c r="D27" s="852"/>
      <c r="E27" s="852"/>
      <c r="F27" s="852"/>
      <c r="G27" s="852"/>
      <c r="H27" s="852"/>
      <c r="I27" s="852"/>
      <c r="J27" s="852"/>
      <c r="K27" s="852"/>
      <c r="L27" s="852"/>
      <c r="M27" s="852"/>
      <c r="N27" s="852"/>
      <c r="O27" s="852"/>
      <c r="P27" s="852"/>
      <c r="Q27" s="852"/>
      <c r="R27" s="852"/>
      <c r="S27" s="852"/>
      <c r="T27" s="852"/>
      <c r="U27" s="852"/>
      <c r="V27" s="852"/>
      <c r="W27" s="852"/>
      <c r="X27" s="852"/>
      <c r="Y27" s="852"/>
      <c r="Z27" s="852"/>
      <c r="AA27" s="852"/>
      <c r="AB27" s="852"/>
      <c r="AC27" s="852"/>
      <c r="AD27" s="852"/>
      <c r="AE27" s="852"/>
      <c r="AF27" s="852"/>
      <c r="AG27" s="852"/>
      <c r="AH27" s="852"/>
      <c r="AI27" s="852"/>
      <c r="AJ27" s="852"/>
      <c r="AK27" s="852"/>
      <c r="AL27" s="852"/>
      <c r="AM27" s="852"/>
      <c r="AN27" s="852"/>
      <c r="AO27" s="907"/>
      <c r="AP27" s="907"/>
      <c r="AQ27" s="1439"/>
      <c r="AR27" s="1440"/>
      <c r="AS27" s="1440"/>
      <c r="AT27" s="1440"/>
      <c r="AU27" s="1440"/>
      <c r="AV27" s="1440"/>
      <c r="AW27" s="1440"/>
      <c r="AX27" s="1440"/>
      <c r="AY27" s="1440"/>
      <c r="AZ27" s="1440"/>
      <c r="BA27" s="1440"/>
      <c r="BB27" s="1440"/>
      <c r="BC27" s="1440"/>
      <c r="BD27" s="1440"/>
      <c r="BE27" s="1440"/>
      <c r="BF27" s="1440"/>
      <c r="BG27" s="1440"/>
      <c r="BH27" s="1440"/>
      <c r="BI27" s="1440"/>
      <c r="BJ27" s="1440"/>
      <c r="BK27" s="1440"/>
      <c r="BL27" s="1441"/>
      <c r="BM27" s="849"/>
      <c r="BN27" s="880"/>
    </row>
    <row r="28" spans="1:66" ht="20.100000000000001" customHeight="1" x14ac:dyDescent="0.15">
      <c r="A28" s="848"/>
      <c r="B28" s="881" t="s">
        <v>680</v>
      </c>
      <c r="C28" s="852"/>
      <c r="D28" s="852"/>
      <c r="E28" s="852"/>
      <c r="F28" s="852"/>
      <c r="G28" s="852"/>
      <c r="H28" s="852"/>
      <c r="I28" s="852"/>
      <c r="J28" s="852"/>
      <c r="K28" s="852"/>
      <c r="L28" s="852"/>
      <c r="M28" s="852"/>
      <c r="N28" s="852"/>
      <c r="O28" s="852"/>
      <c r="P28" s="852"/>
      <c r="Q28" s="852"/>
      <c r="R28" s="852"/>
      <c r="S28" s="852"/>
      <c r="T28" s="852"/>
      <c r="U28" s="852"/>
      <c r="V28" s="852"/>
      <c r="W28" s="852"/>
      <c r="X28" s="852"/>
      <c r="Y28" s="852"/>
      <c r="Z28" s="852"/>
      <c r="AA28" s="852"/>
      <c r="AB28" s="852"/>
      <c r="AC28" s="852"/>
      <c r="AD28" s="852"/>
      <c r="AE28" s="852"/>
      <c r="AF28" s="852"/>
      <c r="AG28" s="852"/>
      <c r="AH28" s="852"/>
      <c r="AI28" s="852"/>
      <c r="AJ28" s="852"/>
      <c r="AK28" s="852"/>
      <c r="AL28" s="852"/>
      <c r="AM28" s="852"/>
      <c r="AN28" s="852"/>
      <c r="AO28" s="907"/>
      <c r="AP28" s="907"/>
      <c r="AQ28" s="1439"/>
      <c r="AR28" s="1440"/>
      <c r="AS28" s="1440"/>
      <c r="AT28" s="1440"/>
      <c r="AU28" s="1440"/>
      <c r="AV28" s="1440"/>
      <c r="AW28" s="1440"/>
      <c r="AX28" s="1440"/>
      <c r="AY28" s="1440"/>
      <c r="AZ28" s="1440"/>
      <c r="BA28" s="1440"/>
      <c r="BB28" s="1440"/>
      <c r="BC28" s="1440"/>
      <c r="BD28" s="1440"/>
      <c r="BE28" s="1440"/>
      <c r="BF28" s="1440"/>
      <c r="BG28" s="1440"/>
      <c r="BH28" s="1440"/>
      <c r="BI28" s="1440"/>
      <c r="BJ28" s="1440"/>
      <c r="BK28" s="1440"/>
      <c r="BL28" s="1441"/>
      <c r="BM28" s="849"/>
      <c r="BN28" s="880"/>
    </row>
    <row r="29" spans="1:66" ht="20.100000000000001" customHeight="1" x14ac:dyDescent="0.15">
      <c r="A29" s="848"/>
      <c r="B29" s="881" t="s">
        <v>681</v>
      </c>
      <c r="C29" s="852"/>
      <c r="D29" s="852"/>
      <c r="E29" s="852"/>
      <c r="F29" s="852"/>
      <c r="G29" s="852"/>
      <c r="H29" s="852"/>
      <c r="I29" s="852"/>
      <c r="J29" s="852"/>
      <c r="K29" s="852"/>
      <c r="L29" s="852"/>
      <c r="M29" s="852"/>
      <c r="N29" s="852"/>
      <c r="O29" s="852"/>
      <c r="P29" s="852"/>
      <c r="Q29" s="852"/>
      <c r="R29" s="852"/>
      <c r="S29" s="852"/>
      <c r="T29" s="852"/>
      <c r="U29" s="852"/>
      <c r="V29" s="852"/>
      <c r="W29" s="852"/>
      <c r="X29" s="852"/>
      <c r="Y29" s="852"/>
      <c r="Z29" s="852"/>
      <c r="AA29" s="852"/>
      <c r="AB29" s="852"/>
      <c r="AC29" s="852"/>
      <c r="AD29" s="852"/>
      <c r="AE29" s="852"/>
      <c r="AF29" s="852"/>
      <c r="AG29" s="852"/>
      <c r="AH29" s="852"/>
      <c r="AI29" s="852"/>
      <c r="AJ29" s="852"/>
      <c r="AK29" s="852"/>
      <c r="AL29" s="852"/>
      <c r="AM29" s="852"/>
      <c r="AN29" s="852"/>
      <c r="AO29" s="907"/>
      <c r="AP29" s="907"/>
      <c r="AQ29" s="1443" t="s">
        <v>1012</v>
      </c>
      <c r="AR29" s="1444"/>
      <c r="AS29" s="1444"/>
      <c r="AT29" s="1444"/>
      <c r="AU29" s="1444"/>
      <c r="AV29" s="1444"/>
      <c r="AW29" s="1444"/>
      <c r="AX29" s="1444"/>
      <c r="AY29" s="1444"/>
      <c r="AZ29" s="1444"/>
      <c r="BA29" s="1444"/>
      <c r="BB29" s="1444"/>
      <c r="BC29" s="1444"/>
      <c r="BD29" s="1444"/>
      <c r="BE29" s="1444"/>
      <c r="BF29" s="1444"/>
      <c r="BG29" s="1444"/>
      <c r="BH29" s="1444"/>
      <c r="BI29" s="1444"/>
      <c r="BJ29" s="1444"/>
      <c r="BK29" s="1444"/>
      <c r="BL29" s="1445"/>
      <c r="BM29" s="849"/>
      <c r="BN29" s="880"/>
    </row>
    <row r="30" spans="1:66" ht="20.100000000000001" customHeight="1" x14ac:dyDescent="0.15">
      <c r="A30" s="848"/>
      <c r="B30" s="940" t="s">
        <v>682</v>
      </c>
      <c r="C30" s="916"/>
      <c r="D30" s="916"/>
      <c r="E30" s="916"/>
      <c r="F30" s="916"/>
      <c r="G30" s="916"/>
      <c r="H30" s="916"/>
      <c r="I30" s="916"/>
      <c r="J30" s="916"/>
      <c r="K30" s="916"/>
      <c r="L30" s="916"/>
      <c r="M30" s="916"/>
      <c r="N30" s="916"/>
      <c r="O30" s="916"/>
      <c r="P30" s="916"/>
      <c r="Q30" s="916"/>
      <c r="R30" s="916"/>
      <c r="S30" s="916"/>
      <c r="T30" s="916"/>
      <c r="U30" s="916"/>
      <c r="V30" s="916"/>
      <c r="W30" s="916"/>
      <c r="X30" s="916"/>
      <c r="Y30" s="916"/>
      <c r="Z30" s="916"/>
      <c r="AA30" s="916"/>
      <c r="AB30" s="916"/>
      <c r="AC30" s="916"/>
      <c r="AD30" s="916"/>
      <c r="AE30" s="916"/>
      <c r="AF30" s="916"/>
      <c r="AG30" s="916"/>
      <c r="AH30" s="916"/>
      <c r="AI30" s="916"/>
      <c r="AJ30" s="916"/>
      <c r="AK30" s="916"/>
      <c r="AL30" s="916"/>
      <c r="AM30" s="916"/>
      <c r="AN30" s="916"/>
      <c r="AO30" s="884"/>
      <c r="AP30" s="885"/>
      <c r="AQ30" s="1409"/>
      <c r="AR30" s="1410"/>
      <c r="AS30" s="1410"/>
      <c r="AT30" s="1410"/>
      <c r="AU30" s="1410"/>
      <c r="AV30" s="1410"/>
      <c r="AW30" s="1410"/>
      <c r="AX30" s="1410"/>
      <c r="AY30" s="936" t="s">
        <v>576</v>
      </c>
      <c r="AZ30" s="936"/>
      <c r="BA30" s="936"/>
      <c r="BB30" s="936"/>
      <c r="BC30" s="1410"/>
      <c r="BD30" s="1410"/>
      <c r="BE30" s="1410"/>
      <c r="BF30" s="1410"/>
      <c r="BG30" s="1410"/>
      <c r="BH30" s="1410"/>
      <c r="BI30" s="1410"/>
      <c r="BJ30" s="936" t="s">
        <v>577</v>
      </c>
      <c r="BK30" s="936"/>
      <c r="BL30" s="937"/>
      <c r="BM30" s="849"/>
      <c r="BN30" s="880"/>
    </row>
    <row r="31" spans="1:66" ht="20.100000000000001" customHeight="1" x14ac:dyDescent="0.15">
      <c r="A31" s="848"/>
      <c r="B31" s="940" t="s">
        <v>683</v>
      </c>
      <c r="C31" s="916"/>
      <c r="D31" s="916"/>
      <c r="E31" s="916"/>
      <c r="F31" s="916"/>
      <c r="G31" s="916"/>
      <c r="H31" s="916"/>
      <c r="I31" s="916"/>
      <c r="J31" s="916"/>
      <c r="K31" s="916"/>
      <c r="L31" s="916"/>
      <c r="M31" s="916"/>
      <c r="N31" s="916"/>
      <c r="O31" s="916"/>
      <c r="P31" s="916"/>
      <c r="Q31" s="916"/>
      <c r="R31" s="916"/>
      <c r="S31" s="916"/>
      <c r="T31" s="916"/>
      <c r="U31" s="916"/>
      <c r="V31" s="916"/>
      <c r="W31" s="916"/>
      <c r="X31" s="916"/>
      <c r="Y31" s="916"/>
      <c r="Z31" s="916"/>
      <c r="AA31" s="916"/>
      <c r="AB31" s="916"/>
      <c r="AC31" s="916"/>
      <c r="AD31" s="916"/>
      <c r="AE31" s="916"/>
      <c r="AF31" s="916"/>
      <c r="AG31" s="916"/>
      <c r="AH31" s="916"/>
      <c r="AI31" s="916"/>
      <c r="AJ31" s="916"/>
      <c r="AK31" s="916"/>
      <c r="AL31" s="916"/>
      <c r="AM31" s="916"/>
      <c r="AN31" s="916"/>
      <c r="AO31" s="884"/>
      <c r="AP31" s="884"/>
      <c r="AQ31" s="1309" t="str">
        <f>IF(入力シート!E185="","",IF(入力シート!E185="選択してください","",入力シート!E185))</f>
        <v/>
      </c>
      <c r="AR31" s="1248"/>
      <c r="AS31" s="1248"/>
      <c r="AT31" s="1248"/>
      <c r="AU31" s="1248"/>
      <c r="AV31" s="1248"/>
      <c r="AW31" s="1248"/>
      <c r="AX31" s="1248"/>
      <c r="AY31" s="1248"/>
      <c r="AZ31" s="1248"/>
      <c r="BA31" s="1248"/>
      <c r="BB31" s="1248"/>
      <c r="BC31" s="1248"/>
      <c r="BD31" s="1248"/>
      <c r="BE31" s="1248"/>
      <c r="BF31" s="1248"/>
      <c r="BG31" s="1248"/>
      <c r="BH31" s="1248"/>
      <c r="BI31" s="1248"/>
      <c r="BJ31" s="1248"/>
      <c r="BK31" s="1248"/>
      <c r="BL31" s="1274"/>
      <c r="BM31" s="849"/>
      <c r="BN31" s="880"/>
    </row>
    <row r="32" spans="1:66" ht="20.100000000000001" customHeight="1" x14ac:dyDescent="0.15">
      <c r="A32" s="848"/>
      <c r="B32" s="881" t="s">
        <v>684</v>
      </c>
      <c r="C32" s="852"/>
      <c r="D32" s="852"/>
      <c r="E32" s="852"/>
      <c r="F32" s="852"/>
      <c r="G32" s="852"/>
      <c r="H32" s="852"/>
      <c r="I32" s="852"/>
      <c r="J32" s="852"/>
      <c r="K32" s="852"/>
      <c r="L32" s="852"/>
      <c r="M32" s="852"/>
      <c r="N32" s="852"/>
      <c r="O32" s="852"/>
      <c r="P32" s="852"/>
      <c r="Q32" s="852"/>
      <c r="R32" s="852"/>
      <c r="S32" s="852"/>
      <c r="T32" s="852"/>
      <c r="U32" s="852"/>
      <c r="V32" s="852"/>
      <c r="W32" s="852"/>
      <c r="X32" s="852"/>
      <c r="Y32" s="852"/>
      <c r="Z32" s="852"/>
      <c r="AA32" s="852"/>
      <c r="AB32" s="852"/>
      <c r="AC32" s="852"/>
      <c r="AD32" s="852"/>
      <c r="AE32" s="852"/>
      <c r="AF32" s="852"/>
      <c r="AG32" s="852"/>
      <c r="AH32" s="852"/>
      <c r="AI32" s="852"/>
      <c r="AJ32" s="852"/>
      <c r="AK32" s="852"/>
      <c r="AL32" s="852"/>
      <c r="AM32" s="852"/>
      <c r="AN32" s="852"/>
      <c r="AO32" s="907"/>
      <c r="AP32" s="907"/>
      <c r="AQ32" s="1439"/>
      <c r="AR32" s="1440"/>
      <c r="AS32" s="1440"/>
      <c r="AT32" s="1440"/>
      <c r="AU32" s="1440"/>
      <c r="AV32" s="1440"/>
      <c r="AW32" s="1440"/>
      <c r="AX32" s="1440"/>
      <c r="AY32" s="1440"/>
      <c r="AZ32" s="1440"/>
      <c r="BA32" s="1440"/>
      <c r="BB32" s="1440"/>
      <c r="BC32" s="1440"/>
      <c r="BD32" s="1440"/>
      <c r="BE32" s="1440"/>
      <c r="BF32" s="1440"/>
      <c r="BG32" s="1440"/>
      <c r="BH32" s="1440"/>
      <c r="BI32" s="1440"/>
      <c r="BJ32" s="1440"/>
      <c r="BK32" s="1440"/>
      <c r="BL32" s="1441"/>
      <c r="BM32" s="849"/>
      <c r="BN32" s="880"/>
    </row>
    <row r="33" spans="1:66" ht="20.100000000000001" customHeight="1" x14ac:dyDescent="0.15">
      <c r="A33" s="848"/>
      <c r="B33" s="881" t="s">
        <v>685</v>
      </c>
      <c r="C33" s="852"/>
      <c r="D33" s="852"/>
      <c r="E33" s="852"/>
      <c r="F33" s="852"/>
      <c r="G33" s="852"/>
      <c r="H33" s="852"/>
      <c r="I33" s="852"/>
      <c r="J33" s="852"/>
      <c r="K33" s="852"/>
      <c r="L33" s="852"/>
      <c r="M33" s="852"/>
      <c r="N33" s="852"/>
      <c r="O33" s="852"/>
      <c r="P33" s="852"/>
      <c r="Q33" s="852"/>
      <c r="R33" s="852"/>
      <c r="S33" s="852"/>
      <c r="T33" s="852"/>
      <c r="U33" s="852"/>
      <c r="V33" s="852"/>
      <c r="W33" s="852"/>
      <c r="X33" s="852"/>
      <c r="Y33" s="852"/>
      <c r="Z33" s="852"/>
      <c r="AA33" s="852"/>
      <c r="AB33" s="852"/>
      <c r="AC33" s="852"/>
      <c r="AD33" s="852"/>
      <c r="AE33" s="852"/>
      <c r="AF33" s="852"/>
      <c r="AG33" s="852"/>
      <c r="AH33" s="852"/>
      <c r="AI33" s="852"/>
      <c r="AJ33" s="852"/>
      <c r="AK33" s="852"/>
      <c r="AL33" s="852"/>
      <c r="AM33" s="852"/>
      <c r="AN33" s="852"/>
      <c r="AO33" s="907"/>
      <c r="AP33" s="907"/>
      <c r="AQ33" s="1309" t="str">
        <f>IF(入力シート!E186="","",IF(入力シート!E186="選択してください","",入力シート!E186))</f>
        <v/>
      </c>
      <c r="AR33" s="1248"/>
      <c r="AS33" s="1248"/>
      <c r="AT33" s="1248"/>
      <c r="AU33" s="1248"/>
      <c r="AV33" s="1248"/>
      <c r="AW33" s="1248"/>
      <c r="AX33" s="1248"/>
      <c r="AY33" s="1248"/>
      <c r="AZ33" s="1248"/>
      <c r="BA33" s="1248"/>
      <c r="BB33" s="1248"/>
      <c r="BC33" s="1248"/>
      <c r="BD33" s="1248"/>
      <c r="BE33" s="1248"/>
      <c r="BF33" s="1248"/>
      <c r="BG33" s="1248"/>
      <c r="BH33" s="1248"/>
      <c r="BI33" s="1248"/>
      <c r="BJ33" s="1248"/>
      <c r="BK33" s="1248"/>
      <c r="BL33" s="1274"/>
      <c r="BM33" s="849"/>
      <c r="BN33" s="880"/>
    </row>
    <row r="34" spans="1:66" ht="20.100000000000001" customHeight="1" x14ac:dyDescent="0.15">
      <c r="A34" s="848"/>
      <c r="B34" s="940" t="s">
        <v>686</v>
      </c>
      <c r="C34" s="916"/>
      <c r="D34" s="916"/>
      <c r="E34" s="916"/>
      <c r="F34" s="916"/>
      <c r="G34" s="916"/>
      <c r="H34" s="916"/>
      <c r="I34" s="916"/>
      <c r="J34" s="916"/>
      <c r="K34" s="916"/>
      <c r="L34" s="916"/>
      <c r="M34" s="916"/>
      <c r="N34" s="916"/>
      <c r="O34" s="916"/>
      <c r="P34" s="916"/>
      <c r="Q34" s="916"/>
      <c r="R34" s="916"/>
      <c r="S34" s="916"/>
      <c r="T34" s="916"/>
      <c r="U34" s="916"/>
      <c r="V34" s="916"/>
      <c r="W34" s="916"/>
      <c r="X34" s="916"/>
      <c r="Y34" s="916"/>
      <c r="Z34" s="916"/>
      <c r="AA34" s="916"/>
      <c r="AB34" s="916"/>
      <c r="AC34" s="916"/>
      <c r="AD34" s="916"/>
      <c r="AE34" s="916"/>
      <c r="AF34" s="916"/>
      <c r="AG34" s="916"/>
      <c r="AH34" s="916"/>
      <c r="AI34" s="916"/>
      <c r="AJ34" s="917"/>
      <c r="AK34" s="981" t="s">
        <v>583</v>
      </c>
      <c r="AL34" s="982"/>
      <c r="AM34" s="982"/>
      <c r="AN34" s="982"/>
      <c r="AO34" s="951"/>
      <c r="AP34" s="952"/>
      <c r="AQ34" s="1409"/>
      <c r="AR34" s="1410"/>
      <c r="AS34" s="1410"/>
      <c r="AT34" s="1410"/>
      <c r="AU34" s="1410"/>
      <c r="AV34" s="1410"/>
      <c r="AW34" s="1410"/>
      <c r="AX34" s="1410"/>
      <c r="AY34" s="1410"/>
      <c r="AZ34" s="1410"/>
      <c r="BA34" s="1410"/>
      <c r="BB34" s="1410"/>
      <c r="BC34" s="1410"/>
      <c r="BD34" s="1410"/>
      <c r="BE34" s="1410"/>
      <c r="BF34" s="1410"/>
      <c r="BG34" s="1410"/>
      <c r="BH34" s="1410"/>
      <c r="BI34" s="1410"/>
      <c r="BJ34" s="936" t="s">
        <v>540</v>
      </c>
      <c r="BK34" s="936"/>
      <c r="BL34" s="937"/>
      <c r="BM34" s="849"/>
      <c r="BN34" s="880"/>
    </row>
    <row r="35" spans="1:66" ht="20.100000000000001" customHeight="1" x14ac:dyDescent="0.15">
      <c r="A35" s="848"/>
      <c r="B35" s="976"/>
      <c r="C35" s="866"/>
      <c r="D35" s="866"/>
      <c r="E35" s="866"/>
      <c r="F35" s="866"/>
      <c r="G35" s="866"/>
      <c r="H35" s="866"/>
      <c r="I35" s="866"/>
      <c r="J35" s="866"/>
      <c r="K35" s="866"/>
      <c r="L35" s="866"/>
      <c r="M35" s="866"/>
      <c r="N35" s="866"/>
      <c r="O35" s="866"/>
      <c r="P35" s="866"/>
      <c r="Q35" s="866"/>
      <c r="R35" s="866"/>
      <c r="S35" s="866"/>
      <c r="T35" s="866"/>
      <c r="U35" s="866"/>
      <c r="V35" s="866"/>
      <c r="W35" s="866"/>
      <c r="X35" s="866"/>
      <c r="Y35" s="866"/>
      <c r="Z35" s="866"/>
      <c r="AA35" s="866"/>
      <c r="AB35" s="866"/>
      <c r="AC35" s="866"/>
      <c r="AD35" s="866"/>
      <c r="AE35" s="866"/>
      <c r="AF35" s="866"/>
      <c r="AG35" s="866"/>
      <c r="AH35" s="866"/>
      <c r="AI35" s="866"/>
      <c r="AJ35" s="977"/>
      <c r="AK35" s="983" t="s">
        <v>585</v>
      </c>
      <c r="AL35" s="984"/>
      <c r="AM35" s="984"/>
      <c r="AN35" s="984"/>
      <c r="AO35" s="954"/>
      <c r="AP35" s="955"/>
      <c r="AQ35" s="938"/>
      <c r="AR35" s="938" t="s">
        <v>586</v>
      </c>
      <c r="AS35" s="938"/>
      <c r="AT35" s="1413"/>
      <c r="AU35" s="1413"/>
      <c r="AV35" s="1413"/>
      <c r="AW35" s="1413"/>
      <c r="AX35" s="938" t="s">
        <v>587</v>
      </c>
      <c r="AY35" s="938"/>
      <c r="AZ35" s="938"/>
      <c r="BA35" s="938"/>
      <c r="BB35" s="1413"/>
      <c r="BC35" s="1413"/>
      <c r="BD35" s="1413"/>
      <c r="BE35" s="1413"/>
      <c r="BF35" s="1413"/>
      <c r="BG35" s="1413"/>
      <c r="BH35" s="1413"/>
      <c r="BI35" s="1413"/>
      <c r="BJ35" s="938" t="s">
        <v>540</v>
      </c>
      <c r="BK35" s="938"/>
      <c r="BL35" s="939"/>
      <c r="BM35" s="849"/>
      <c r="BN35" s="880"/>
    </row>
    <row r="36" spans="1:66" ht="20.100000000000001" customHeight="1" x14ac:dyDescent="0.15">
      <c r="A36" s="848"/>
      <c r="B36" s="881" t="s">
        <v>688</v>
      </c>
      <c r="C36" s="852"/>
      <c r="D36" s="852"/>
      <c r="E36" s="852"/>
      <c r="F36" s="852"/>
      <c r="G36" s="852"/>
      <c r="H36" s="852"/>
      <c r="I36" s="852"/>
      <c r="J36" s="852"/>
      <c r="K36" s="852"/>
      <c r="L36" s="852"/>
      <c r="M36" s="852"/>
      <c r="N36" s="852"/>
      <c r="O36" s="852"/>
      <c r="P36" s="852"/>
      <c r="Q36" s="852"/>
      <c r="R36" s="852"/>
      <c r="S36" s="852"/>
      <c r="T36" s="852"/>
      <c r="U36" s="852"/>
      <c r="V36" s="852"/>
      <c r="W36" s="852"/>
      <c r="X36" s="852"/>
      <c r="Y36" s="852"/>
      <c r="Z36" s="852"/>
      <c r="AA36" s="852"/>
      <c r="AB36" s="852"/>
      <c r="AC36" s="852"/>
      <c r="AD36" s="852"/>
      <c r="AE36" s="852"/>
      <c r="AF36" s="852"/>
      <c r="AG36" s="852"/>
      <c r="AH36" s="852"/>
      <c r="AI36" s="852"/>
      <c r="AJ36" s="852"/>
      <c r="AK36" s="852"/>
      <c r="AL36" s="852"/>
      <c r="AM36" s="852"/>
      <c r="AN36" s="852"/>
      <c r="AO36" s="907"/>
      <c r="AP36" s="907"/>
      <c r="AQ36" s="1438"/>
      <c r="AR36" s="1393"/>
      <c r="AS36" s="1393"/>
      <c r="AT36" s="1393"/>
      <c r="AU36" s="1393"/>
      <c r="AV36" s="1393"/>
      <c r="AW36" s="1393"/>
      <c r="AX36" s="1393"/>
      <c r="AY36" s="1393"/>
      <c r="AZ36" s="1393"/>
      <c r="BA36" s="1393"/>
      <c r="BB36" s="1393"/>
      <c r="BC36" s="1393"/>
      <c r="BD36" s="1393"/>
      <c r="BE36" s="1393"/>
      <c r="BF36" s="1393"/>
      <c r="BG36" s="1393"/>
      <c r="BH36" s="1393"/>
      <c r="BI36" s="1393"/>
      <c r="BJ36" s="1393"/>
      <c r="BK36" s="1393"/>
      <c r="BL36" s="1394"/>
      <c r="BM36" s="849"/>
      <c r="BN36" s="880"/>
    </row>
    <row r="37" spans="1:66" ht="20.100000000000001" customHeight="1" x14ac:dyDescent="0.15">
      <c r="A37" s="848"/>
      <c r="B37" s="881" t="s">
        <v>689</v>
      </c>
      <c r="C37" s="852"/>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852"/>
      <c r="AB37" s="852"/>
      <c r="AC37" s="852"/>
      <c r="AD37" s="852"/>
      <c r="AE37" s="852"/>
      <c r="AF37" s="852"/>
      <c r="AG37" s="852"/>
      <c r="AH37" s="852"/>
      <c r="AI37" s="852"/>
      <c r="AJ37" s="852"/>
      <c r="AK37" s="852"/>
      <c r="AL37" s="852"/>
      <c r="AM37" s="852"/>
      <c r="AN37" s="852"/>
      <c r="AO37" s="907"/>
      <c r="AP37" s="907"/>
      <c r="AQ37" s="1438"/>
      <c r="AR37" s="1393"/>
      <c r="AS37" s="1393"/>
      <c r="AT37" s="1393"/>
      <c r="AU37" s="1393"/>
      <c r="AV37" s="1393"/>
      <c r="AW37" s="1393"/>
      <c r="AX37" s="1393"/>
      <c r="AY37" s="1393"/>
      <c r="AZ37" s="1393"/>
      <c r="BA37" s="1393"/>
      <c r="BB37" s="1393"/>
      <c r="BC37" s="1393"/>
      <c r="BD37" s="1393"/>
      <c r="BE37" s="1393"/>
      <c r="BF37" s="1393"/>
      <c r="BG37" s="1393"/>
      <c r="BH37" s="1393"/>
      <c r="BI37" s="1393"/>
      <c r="BJ37" s="1393"/>
      <c r="BK37" s="1393"/>
      <c r="BL37" s="1394"/>
      <c r="BM37" s="849"/>
      <c r="BN37" s="880"/>
    </row>
    <row r="38" spans="1:66" ht="20.100000000000001" customHeight="1" x14ac:dyDescent="0.15">
      <c r="A38" s="848"/>
      <c r="B38" s="881" t="s">
        <v>690</v>
      </c>
      <c r="C38" s="852"/>
      <c r="D38" s="852"/>
      <c r="E38" s="852"/>
      <c r="F38" s="852"/>
      <c r="G38" s="852"/>
      <c r="H38" s="852"/>
      <c r="I38" s="852"/>
      <c r="J38" s="852"/>
      <c r="K38" s="852"/>
      <c r="L38" s="852"/>
      <c r="M38" s="852"/>
      <c r="N38" s="852"/>
      <c r="O38" s="852"/>
      <c r="P38" s="852"/>
      <c r="Q38" s="852"/>
      <c r="R38" s="852"/>
      <c r="S38" s="852"/>
      <c r="T38" s="852"/>
      <c r="U38" s="852"/>
      <c r="V38" s="852"/>
      <c r="W38" s="852"/>
      <c r="X38" s="852"/>
      <c r="Y38" s="852"/>
      <c r="Z38" s="852"/>
      <c r="AA38" s="852"/>
      <c r="AB38" s="852"/>
      <c r="AC38" s="852"/>
      <c r="AD38" s="852"/>
      <c r="AE38" s="852"/>
      <c r="AF38" s="852"/>
      <c r="AG38" s="852"/>
      <c r="AH38" s="852"/>
      <c r="AI38" s="852"/>
      <c r="AJ38" s="852"/>
      <c r="AK38" s="852"/>
      <c r="AL38" s="852"/>
      <c r="AM38" s="852"/>
      <c r="AN38" s="852"/>
      <c r="AO38" s="907"/>
      <c r="AP38" s="907"/>
      <c r="AQ38" s="1438"/>
      <c r="AR38" s="1393"/>
      <c r="AS38" s="1393"/>
      <c r="AT38" s="1393"/>
      <c r="AU38" s="1393"/>
      <c r="AV38" s="1393"/>
      <c r="AW38" s="1393"/>
      <c r="AX38" s="1393"/>
      <c r="AY38" s="1393"/>
      <c r="AZ38" s="1393"/>
      <c r="BA38" s="1393"/>
      <c r="BB38" s="1393"/>
      <c r="BC38" s="1393"/>
      <c r="BD38" s="1393"/>
      <c r="BE38" s="1393"/>
      <c r="BF38" s="1393"/>
      <c r="BG38" s="1393"/>
      <c r="BH38" s="1393"/>
      <c r="BI38" s="1393"/>
      <c r="BJ38" s="1393"/>
      <c r="BK38" s="1393"/>
      <c r="BL38" s="1394"/>
      <c r="BM38" s="849"/>
      <c r="BN38" s="880"/>
    </row>
    <row r="39" spans="1:66" ht="20.100000000000001" customHeight="1" x14ac:dyDescent="0.15">
      <c r="A39" s="848"/>
      <c r="B39" s="881" t="s">
        <v>691</v>
      </c>
      <c r="C39" s="852"/>
      <c r="D39" s="852"/>
      <c r="E39" s="852"/>
      <c r="F39" s="852"/>
      <c r="G39" s="852"/>
      <c r="H39" s="852"/>
      <c r="I39" s="852"/>
      <c r="J39" s="852"/>
      <c r="K39" s="852"/>
      <c r="L39" s="852"/>
      <c r="M39" s="852"/>
      <c r="N39" s="852"/>
      <c r="O39" s="852"/>
      <c r="P39" s="852"/>
      <c r="Q39" s="852"/>
      <c r="R39" s="852"/>
      <c r="S39" s="852"/>
      <c r="T39" s="852"/>
      <c r="U39" s="852"/>
      <c r="V39" s="852"/>
      <c r="W39" s="852"/>
      <c r="X39" s="852"/>
      <c r="Y39" s="852"/>
      <c r="Z39" s="852"/>
      <c r="AA39" s="852"/>
      <c r="AB39" s="852"/>
      <c r="AC39" s="852"/>
      <c r="AD39" s="852"/>
      <c r="AE39" s="852"/>
      <c r="AF39" s="852"/>
      <c r="AG39" s="852"/>
      <c r="AH39" s="852"/>
      <c r="AI39" s="852"/>
      <c r="AJ39" s="852"/>
      <c r="AK39" s="852"/>
      <c r="AL39" s="852"/>
      <c r="AM39" s="852"/>
      <c r="AN39" s="852"/>
      <c r="AO39" s="907"/>
      <c r="AP39" s="907"/>
      <c r="AQ39" s="1438"/>
      <c r="AR39" s="1393"/>
      <c r="AS39" s="1393"/>
      <c r="AT39" s="1393"/>
      <c r="AU39" s="1393"/>
      <c r="AV39" s="1393"/>
      <c r="AW39" s="1393"/>
      <c r="AX39" s="1393"/>
      <c r="AY39" s="1393"/>
      <c r="AZ39" s="1393"/>
      <c r="BA39" s="1393"/>
      <c r="BB39" s="1393"/>
      <c r="BC39" s="1393"/>
      <c r="BD39" s="1393"/>
      <c r="BE39" s="1393"/>
      <c r="BF39" s="1393"/>
      <c r="BG39" s="1393"/>
      <c r="BH39" s="1393"/>
      <c r="BI39" s="1393"/>
      <c r="BJ39" s="1393"/>
      <c r="BK39" s="1393"/>
      <c r="BL39" s="1394"/>
      <c r="BM39" s="849"/>
      <c r="BN39" s="880"/>
    </row>
    <row r="40" spans="1:66" ht="20.100000000000001" customHeight="1" x14ac:dyDescent="0.15">
      <c r="A40" s="848"/>
      <c r="B40" s="881" t="s">
        <v>692</v>
      </c>
      <c r="C40" s="852"/>
      <c r="D40" s="852"/>
      <c r="E40" s="852"/>
      <c r="F40" s="852"/>
      <c r="G40" s="852"/>
      <c r="H40" s="852"/>
      <c r="I40" s="852"/>
      <c r="J40" s="852"/>
      <c r="K40" s="852"/>
      <c r="L40" s="852"/>
      <c r="M40" s="852"/>
      <c r="N40" s="852"/>
      <c r="O40" s="852"/>
      <c r="P40" s="852"/>
      <c r="Q40" s="852"/>
      <c r="R40" s="852"/>
      <c r="S40" s="852"/>
      <c r="T40" s="852"/>
      <c r="U40" s="852"/>
      <c r="V40" s="852"/>
      <c r="W40" s="852"/>
      <c r="X40" s="852"/>
      <c r="Y40" s="852"/>
      <c r="Z40" s="852"/>
      <c r="AA40" s="852"/>
      <c r="AB40" s="852"/>
      <c r="AC40" s="852"/>
      <c r="AD40" s="852"/>
      <c r="AE40" s="852"/>
      <c r="AF40" s="852"/>
      <c r="AG40" s="852"/>
      <c r="AH40" s="852"/>
      <c r="AI40" s="852"/>
      <c r="AJ40" s="852"/>
      <c r="AK40" s="852"/>
      <c r="AL40" s="852"/>
      <c r="AM40" s="852"/>
      <c r="AN40" s="852"/>
      <c r="AO40" s="907"/>
      <c r="AP40" s="907"/>
      <c r="AQ40" s="881" t="s">
        <v>693</v>
      </c>
      <c r="AR40" s="852"/>
      <c r="AS40" s="852"/>
      <c r="AT40" s="1321" t="str">
        <f>IF(入力シート!H168="","",入力シート!H168)</f>
        <v/>
      </c>
      <c r="AU40" s="1321"/>
      <c r="AV40" s="1321"/>
      <c r="AW40" s="1321"/>
      <c r="AX40" s="1321"/>
      <c r="AY40" s="852" t="s">
        <v>694</v>
      </c>
      <c r="AZ40" s="852"/>
      <c r="BA40" s="852"/>
      <c r="BB40" s="881" t="s">
        <v>695</v>
      </c>
      <c r="BC40" s="852"/>
      <c r="BD40" s="852"/>
      <c r="BE40" s="1321" t="str">
        <f>IF(OR(入力シート!E198="",入力シート!E171="",入力シート!H168=""),"",ROUNDDOWN(入力シート!E198/(入力シート!E171*入力シート!H168),0))</f>
        <v/>
      </c>
      <c r="BF40" s="1321"/>
      <c r="BG40" s="1321"/>
      <c r="BH40" s="1321"/>
      <c r="BI40" s="1321"/>
      <c r="BJ40" s="852" t="s">
        <v>696</v>
      </c>
      <c r="BK40" s="852"/>
      <c r="BL40" s="853"/>
      <c r="BM40" s="849"/>
      <c r="BN40" s="880"/>
    </row>
    <row r="41" spans="1:66" ht="20.100000000000001" customHeight="1" x14ac:dyDescent="0.15">
      <c r="A41" s="848"/>
      <c r="B41" s="856" t="s">
        <v>697</v>
      </c>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56"/>
      <c r="AF41" s="856"/>
      <c r="AG41" s="856"/>
      <c r="AH41" s="856"/>
      <c r="AI41" s="856"/>
      <c r="AJ41" s="856"/>
      <c r="AK41" s="856"/>
      <c r="AL41" s="856"/>
      <c r="AM41" s="856"/>
      <c r="AN41" s="856"/>
      <c r="AO41" s="850"/>
      <c r="AP41" s="850"/>
      <c r="AQ41" s="850"/>
      <c r="AR41" s="850"/>
      <c r="AS41" s="850"/>
      <c r="AT41" s="850"/>
      <c r="AU41" s="850"/>
      <c r="AV41" s="850"/>
      <c r="AW41" s="850"/>
      <c r="AX41" s="850"/>
      <c r="AY41" s="850"/>
      <c r="AZ41" s="850"/>
      <c r="BA41" s="850"/>
      <c r="BB41" s="850"/>
      <c r="BC41" s="850"/>
      <c r="BD41" s="850"/>
      <c r="BE41" s="850"/>
      <c r="BF41" s="850"/>
      <c r="BG41" s="850"/>
      <c r="BH41" s="850"/>
      <c r="BI41" s="850"/>
      <c r="BJ41" s="850"/>
      <c r="BK41" s="850"/>
      <c r="BL41" s="850"/>
      <c r="BM41" s="849"/>
      <c r="BN41" s="880"/>
    </row>
    <row r="42" spans="1:66" ht="20.100000000000001" customHeight="1" x14ac:dyDescent="0.15">
      <c r="A42" s="848"/>
      <c r="B42" s="856" t="s">
        <v>698</v>
      </c>
      <c r="C42" s="856"/>
      <c r="D42" s="856"/>
      <c r="E42" s="856"/>
      <c r="F42" s="856"/>
      <c r="G42" s="856"/>
      <c r="H42" s="856"/>
      <c r="I42" s="856"/>
      <c r="J42" s="856"/>
      <c r="K42" s="856"/>
      <c r="L42" s="856"/>
      <c r="M42" s="856"/>
      <c r="N42" s="856"/>
      <c r="O42" s="856"/>
      <c r="P42" s="856"/>
      <c r="Q42" s="856"/>
      <c r="R42" s="856"/>
      <c r="S42" s="856"/>
      <c r="T42" s="856"/>
      <c r="U42" s="856"/>
      <c r="V42" s="856"/>
      <c r="W42" s="856"/>
      <c r="X42" s="856"/>
      <c r="Y42" s="856"/>
      <c r="Z42" s="856"/>
      <c r="AA42" s="856"/>
      <c r="AB42" s="856"/>
      <c r="AC42" s="856"/>
      <c r="AD42" s="856"/>
      <c r="AE42" s="856"/>
      <c r="AF42" s="856"/>
      <c r="AG42" s="856"/>
      <c r="AH42" s="856"/>
      <c r="AI42" s="856"/>
      <c r="AJ42" s="856"/>
      <c r="AK42" s="856"/>
      <c r="AL42" s="856"/>
      <c r="AM42" s="856"/>
      <c r="AN42" s="856"/>
      <c r="AO42" s="850"/>
      <c r="AP42" s="850"/>
      <c r="AQ42" s="850"/>
      <c r="AR42" s="850"/>
      <c r="AS42" s="850"/>
      <c r="AT42" s="850"/>
      <c r="AU42" s="850"/>
      <c r="AV42" s="850"/>
      <c r="AW42" s="850"/>
      <c r="AX42" s="850"/>
      <c r="AY42" s="850"/>
      <c r="AZ42" s="850"/>
      <c r="BA42" s="850"/>
      <c r="BB42" s="850"/>
      <c r="BC42" s="850"/>
      <c r="BD42" s="850"/>
      <c r="BE42" s="850"/>
      <c r="BF42" s="850"/>
      <c r="BG42" s="850"/>
      <c r="BH42" s="850"/>
      <c r="BI42" s="850"/>
      <c r="BJ42" s="850"/>
      <c r="BK42" s="850"/>
      <c r="BL42" s="850"/>
      <c r="BM42" s="849"/>
      <c r="BN42" s="880"/>
    </row>
    <row r="43" spans="1:66" ht="20.100000000000001" customHeight="1" x14ac:dyDescent="0.15">
      <c r="A43" s="848"/>
      <c r="B43" s="856" t="s">
        <v>699</v>
      </c>
      <c r="C43" s="856"/>
      <c r="D43" s="856"/>
      <c r="E43" s="856"/>
      <c r="F43" s="856"/>
      <c r="G43" s="856"/>
      <c r="H43" s="856"/>
      <c r="I43" s="856"/>
      <c r="J43" s="856"/>
      <c r="K43" s="856"/>
      <c r="L43" s="856"/>
      <c r="M43" s="856"/>
      <c r="N43" s="856"/>
      <c r="O43" s="856"/>
      <c r="P43" s="856"/>
      <c r="Q43" s="856"/>
      <c r="R43" s="856"/>
      <c r="S43" s="856"/>
      <c r="T43" s="856"/>
      <c r="U43" s="856"/>
      <c r="V43" s="856"/>
      <c r="W43" s="856"/>
      <c r="X43" s="856"/>
      <c r="Y43" s="856"/>
      <c r="Z43" s="856"/>
      <c r="AA43" s="856"/>
      <c r="AB43" s="856"/>
      <c r="AC43" s="856"/>
      <c r="AD43" s="856"/>
      <c r="AE43" s="856"/>
      <c r="AF43" s="856"/>
      <c r="AG43" s="856"/>
      <c r="AH43" s="856"/>
      <c r="AI43" s="856"/>
      <c r="AJ43" s="856"/>
      <c r="AK43" s="856"/>
      <c r="AL43" s="856"/>
      <c r="AM43" s="856"/>
      <c r="AN43" s="856"/>
      <c r="AO43" s="850"/>
      <c r="AP43" s="850"/>
      <c r="AQ43" s="850"/>
      <c r="AR43" s="850"/>
      <c r="AS43" s="850"/>
      <c r="AT43" s="850"/>
      <c r="AU43" s="850"/>
      <c r="AV43" s="850"/>
      <c r="AW43" s="850"/>
      <c r="AX43" s="850"/>
      <c r="AY43" s="850"/>
      <c r="AZ43" s="850"/>
      <c r="BA43" s="850"/>
      <c r="BB43" s="850"/>
      <c r="BC43" s="850"/>
      <c r="BD43" s="850"/>
      <c r="BE43" s="850"/>
      <c r="BF43" s="850"/>
      <c r="BG43" s="850"/>
      <c r="BH43" s="850"/>
      <c r="BI43" s="850"/>
      <c r="BJ43" s="850"/>
      <c r="BK43" s="850"/>
      <c r="BL43" s="850"/>
      <c r="BM43" s="849"/>
      <c r="BN43" s="880"/>
    </row>
    <row r="44" spans="1:66" ht="20.100000000000001" customHeight="1" x14ac:dyDescent="0.15">
      <c r="A44" s="848"/>
      <c r="B44" s="856"/>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5"/>
      <c r="AC44" s="985"/>
      <c r="AD44" s="985"/>
      <c r="AE44" s="985"/>
      <c r="AF44" s="985"/>
      <c r="AG44" s="985"/>
      <c r="AH44" s="985"/>
      <c r="AI44" s="985"/>
      <c r="AJ44" s="985"/>
      <c r="AK44" s="985"/>
      <c r="AL44" s="985"/>
      <c r="AM44" s="985"/>
      <c r="AN44" s="985"/>
      <c r="AO44" s="880"/>
      <c r="AP44" s="880"/>
      <c r="AQ44" s="880"/>
      <c r="AR44" s="880"/>
      <c r="AS44" s="880"/>
      <c r="AT44" s="880"/>
      <c r="AU44" s="880"/>
      <c r="AV44" s="880"/>
      <c r="AW44" s="880"/>
      <c r="AX44" s="880"/>
      <c r="AY44" s="880"/>
      <c r="AZ44" s="880"/>
      <c r="BA44" s="880"/>
      <c r="BB44" s="880"/>
      <c r="BC44" s="880"/>
      <c r="BD44" s="880"/>
      <c r="BE44" s="880"/>
      <c r="BF44" s="880"/>
      <c r="BG44" s="880"/>
      <c r="BH44" s="850"/>
      <c r="BI44" s="850"/>
      <c r="BJ44" s="850"/>
      <c r="BK44" s="850"/>
      <c r="BL44" s="850"/>
      <c r="BM44" s="849"/>
      <c r="BN44" s="880"/>
    </row>
    <row r="45" spans="1:66" ht="20.100000000000001" customHeight="1" x14ac:dyDescent="0.15">
      <c r="A45" s="848"/>
      <c r="B45" s="880"/>
      <c r="C45" s="880"/>
      <c r="D45" s="880"/>
      <c r="E45" s="880"/>
      <c r="F45" s="880"/>
      <c r="G45" s="880"/>
      <c r="H45" s="880"/>
      <c r="I45" s="880"/>
      <c r="J45" s="880"/>
      <c r="K45" s="880"/>
      <c r="L45" s="880"/>
      <c r="M45" s="880"/>
      <c r="N45" s="880"/>
      <c r="O45" s="880"/>
      <c r="P45" s="880"/>
      <c r="Q45" s="880"/>
      <c r="R45" s="880"/>
      <c r="S45" s="880"/>
      <c r="T45" s="880"/>
      <c r="U45" s="880"/>
      <c r="V45" s="880"/>
      <c r="W45" s="880"/>
      <c r="X45" s="880"/>
      <c r="Y45" s="880"/>
      <c r="Z45" s="880"/>
      <c r="AA45" s="880"/>
      <c r="AB45" s="880"/>
      <c r="AC45" s="880"/>
      <c r="AD45" s="880"/>
      <c r="AE45" s="880"/>
      <c r="AF45" s="880"/>
      <c r="AG45" s="880"/>
      <c r="AH45" s="880"/>
      <c r="AI45" s="880"/>
      <c r="AJ45" s="880"/>
      <c r="AK45" s="880"/>
      <c r="AL45" s="880"/>
      <c r="AM45" s="880"/>
      <c r="AN45" s="880"/>
      <c r="AO45" s="880"/>
      <c r="AP45" s="880"/>
      <c r="AQ45" s="880"/>
      <c r="AR45" s="880"/>
      <c r="AS45" s="880"/>
      <c r="AT45" s="880"/>
      <c r="AU45" s="880"/>
      <c r="AV45" s="880"/>
      <c r="AW45" s="880"/>
      <c r="AX45" s="880"/>
      <c r="AY45" s="880"/>
      <c r="AZ45" s="880"/>
      <c r="BA45" s="880"/>
      <c r="BB45" s="880"/>
      <c r="BC45" s="880"/>
      <c r="BD45" s="880"/>
      <c r="BE45" s="880"/>
      <c r="BF45" s="880"/>
      <c r="BG45" s="880"/>
      <c r="BH45" s="850"/>
      <c r="BI45" s="850"/>
      <c r="BJ45" s="850"/>
      <c r="BK45" s="850"/>
      <c r="BL45" s="850"/>
      <c r="BM45" s="849"/>
      <c r="BN45" s="880"/>
    </row>
    <row r="46" spans="1:66" ht="20.100000000000001" customHeight="1" x14ac:dyDescent="0.15">
      <c r="A46" s="848"/>
      <c r="B46" s="850" t="s">
        <v>700</v>
      </c>
      <c r="C46" s="850"/>
      <c r="D46" s="850"/>
      <c r="E46" s="850"/>
      <c r="F46" s="850"/>
      <c r="G46" s="850"/>
      <c r="H46" s="850"/>
      <c r="I46" s="850"/>
      <c r="J46" s="850"/>
      <c r="K46" s="850"/>
      <c r="L46" s="850"/>
      <c r="M46" s="850"/>
      <c r="N46" s="850"/>
      <c r="O46" s="850"/>
      <c r="P46" s="850"/>
      <c r="Q46" s="850"/>
      <c r="R46" s="850"/>
      <c r="S46" s="850"/>
      <c r="T46" s="850"/>
      <c r="U46" s="850"/>
      <c r="V46" s="850"/>
      <c r="W46" s="850"/>
      <c r="X46" s="850"/>
      <c r="Y46" s="850"/>
      <c r="Z46" s="850"/>
      <c r="AA46" s="850"/>
      <c r="AB46" s="850"/>
      <c r="AC46" s="850"/>
      <c r="AD46" s="850"/>
      <c r="AE46" s="850"/>
      <c r="AF46" s="850"/>
      <c r="AG46" s="850"/>
      <c r="AH46" s="850"/>
      <c r="AI46" s="850"/>
      <c r="AJ46" s="850"/>
      <c r="AK46" s="850"/>
      <c r="AL46" s="850"/>
      <c r="AM46" s="850"/>
      <c r="AN46" s="850"/>
      <c r="AO46" s="850"/>
      <c r="AP46" s="850"/>
      <c r="AQ46" s="850"/>
      <c r="AR46" s="850"/>
      <c r="AS46" s="850"/>
      <c r="AT46" s="850"/>
      <c r="AU46" s="850"/>
      <c r="AV46" s="850"/>
      <c r="AW46" s="850"/>
      <c r="AX46" s="850"/>
      <c r="AY46" s="850"/>
      <c r="AZ46" s="850"/>
      <c r="BA46" s="850"/>
      <c r="BB46" s="850"/>
      <c r="BC46" s="850"/>
      <c r="BD46" s="850"/>
      <c r="BE46" s="850"/>
      <c r="BF46" s="850"/>
      <c r="BG46" s="850"/>
      <c r="BH46" s="850"/>
      <c r="BI46" s="850"/>
      <c r="BJ46" s="850"/>
      <c r="BK46" s="850"/>
      <c r="BL46" s="850"/>
      <c r="BM46" s="849"/>
      <c r="BN46" s="880"/>
    </row>
    <row r="47" spans="1:66" ht="20.100000000000001" customHeight="1" x14ac:dyDescent="0.15">
      <c r="A47" s="848"/>
      <c r="B47" s="850"/>
      <c r="C47" s="856" t="s">
        <v>701</v>
      </c>
      <c r="D47" s="850"/>
      <c r="E47" s="850"/>
      <c r="F47" s="850"/>
      <c r="G47" s="850"/>
      <c r="H47" s="850"/>
      <c r="I47" s="850"/>
      <c r="J47" s="850"/>
      <c r="K47" s="850"/>
      <c r="L47" s="850"/>
      <c r="M47" s="850"/>
      <c r="N47" s="850"/>
      <c r="O47" s="850"/>
      <c r="P47" s="850"/>
      <c r="Q47" s="850"/>
      <c r="R47" s="850"/>
      <c r="S47" s="850"/>
      <c r="T47" s="850"/>
      <c r="U47" s="850"/>
      <c r="V47" s="850"/>
      <c r="W47" s="850"/>
      <c r="X47" s="850"/>
      <c r="Y47" s="850"/>
      <c r="Z47" s="850"/>
      <c r="AA47" s="850"/>
      <c r="AB47" s="850"/>
      <c r="AC47" s="850"/>
      <c r="AD47" s="850"/>
      <c r="AE47" s="850"/>
      <c r="AF47" s="850"/>
      <c r="AG47" s="850"/>
      <c r="AH47" s="850"/>
      <c r="AI47" s="850"/>
      <c r="AJ47" s="850"/>
      <c r="AK47" s="850"/>
      <c r="AL47" s="850"/>
      <c r="AM47" s="850"/>
      <c r="AN47" s="850"/>
      <c r="AO47" s="850"/>
      <c r="AP47" s="850"/>
      <c r="AQ47" s="850"/>
      <c r="AR47" s="850"/>
      <c r="AS47" s="850"/>
      <c r="AT47" s="850"/>
      <c r="AU47" s="850"/>
      <c r="AV47" s="850"/>
      <c r="AW47" s="850"/>
      <c r="AX47" s="850"/>
      <c r="AY47" s="850"/>
      <c r="AZ47" s="850"/>
      <c r="BA47" s="850"/>
      <c r="BB47" s="850"/>
      <c r="BC47" s="850"/>
      <c r="BD47" s="850"/>
      <c r="BE47" s="850"/>
      <c r="BF47" s="850"/>
      <c r="BG47" s="850"/>
      <c r="BH47" s="850"/>
      <c r="BI47" s="850"/>
      <c r="BJ47" s="850"/>
      <c r="BK47" s="850"/>
      <c r="BL47" s="850"/>
      <c r="BM47" s="849"/>
      <c r="BN47" s="880"/>
    </row>
    <row r="48" spans="1:66" ht="20.100000000000001" customHeight="1" x14ac:dyDescent="0.15">
      <c r="A48" s="848"/>
      <c r="B48" s="850"/>
      <c r="C48" s="856" t="s">
        <v>702</v>
      </c>
      <c r="D48" s="850"/>
      <c r="E48" s="850"/>
      <c r="F48" s="850"/>
      <c r="G48" s="850"/>
      <c r="H48" s="850"/>
      <c r="I48" s="850"/>
      <c r="J48" s="850"/>
      <c r="K48" s="850"/>
      <c r="L48" s="850"/>
      <c r="M48" s="850"/>
      <c r="N48" s="850"/>
      <c r="O48" s="850"/>
      <c r="P48" s="850"/>
      <c r="Q48" s="850"/>
      <c r="R48" s="850"/>
      <c r="S48" s="850"/>
      <c r="T48" s="850"/>
      <c r="U48" s="850"/>
      <c r="V48" s="850"/>
      <c r="W48" s="850"/>
      <c r="X48" s="850"/>
      <c r="Y48" s="850"/>
      <c r="Z48" s="850"/>
      <c r="AA48" s="850"/>
      <c r="AB48" s="850"/>
      <c r="AC48" s="850"/>
      <c r="AD48" s="850"/>
      <c r="AE48" s="850"/>
      <c r="AF48" s="850"/>
      <c r="AG48" s="850"/>
      <c r="AH48" s="850"/>
      <c r="AI48" s="850"/>
      <c r="AJ48" s="850"/>
      <c r="AK48" s="850"/>
      <c r="AL48" s="850"/>
      <c r="AM48" s="850"/>
      <c r="AN48" s="850"/>
      <c r="AO48" s="850"/>
      <c r="AP48" s="850"/>
      <c r="AQ48" s="850"/>
      <c r="AR48" s="850"/>
      <c r="AS48" s="850"/>
      <c r="AT48" s="850"/>
      <c r="AU48" s="850"/>
      <c r="AV48" s="850"/>
      <c r="AW48" s="850"/>
      <c r="AX48" s="850"/>
      <c r="AY48" s="850"/>
      <c r="AZ48" s="850"/>
      <c r="BA48" s="850"/>
      <c r="BB48" s="850"/>
      <c r="BC48" s="850"/>
      <c r="BD48" s="850"/>
      <c r="BE48" s="850"/>
      <c r="BF48" s="850"/>
      <c r="BG48" s="850"/>
      <c r="BH48" s="850"/>
      <c r="BI48" s="850"/>
      <c r="BJ48" s="850"/>
      <c r="BK48" s="850"/>
      <c r="BL48" s="850"/>
      <c r="BM48" s="849"/>
      <c r="BN48" s="880"/>
    </row>
    <row r="49" spans="1:66" ht="20.100000000000001" customHeight="1" x14ac:dyDescent="0.15">
      <c r="A49" s="848"/>
      <c r="B49" s="850"/>
      <c r="C49" s="856" t="s">
        <v>703</v>
      </c>
      <c r="D49" s="850"/>
      <c r="E49" s="850"/>
      <c r="F49" s="850"/>
      <c r="G49" s="850"/>
      <c r="H49" s="850"/>
      <c r="I49" s="850"/>
      <c r="J49" s="850"/>
      <c r="K49" s="850"/>
      <c r="L49" s="850"/>
      <c r="M49" s="850"/>
      <c r="N49" s="850"/>
      <c r="O49" s="850"/>
      <c r="P49" s="850"/>
      <c r="Q49" s="850"/>
      <c r="R49" s="850"/>
      <c r="S49" s="850"/>
      <c r="T49" s="850"/>
      <c r="U49" s="850"/>
      <c r="V49" s="850"/>
      <c r="W49" s="850"/>
      <c r="X49" s="850"/>
      <c r="Y49" s="850"/>
      <c r="Z49" s="850"/>
      <c r="AA49" s="850"/>
      <c r="AB49" s="850"/>
      <c r="AC49" s="850"/>
      <c r="AD49" s="850"/>
      <c r="AE49" s="850"/>
      <c r="AF49" s="850"/>
      <c r="AG49" s="850"/>
      <c r="AH49" s="850"/>
      <c r="AI49" s="850"/>
      <c r="AJ49" s="850"/>
      <c r="AK49" s="850"/>
      <c r="AL49" s="850"/>
      <c r="AM49" s="850"/>
      <c r="AN49" s="850"/>
      <c r="AO49" s="850"/>
      <c r="AP49" s="850"/>
      <c r="AQ49" s="850"/>
      <c r="AR49" s="850"/>
      <c r="AS49" s="850"/>
      <c r="AT49" s="850"/>
      <c r="AU49" s="850"/>
      <c r="AV49" s="850"/>
      <c r="AW49" s="850"/>
      <c r="AX49" s="850"/>
      <c r="AY49" s="850"/>
      <c r="AZ49" s="850"/>
      <c r="BA49" s="850"/>
      <c r="BB49" s="850"/>
      <c r="BC49" s="850"/>
      <c r="BD49" s="850"/>
      <c r="BE49" s="850"/>
      <c r="BF49" s="850"/>
      <c r="BG49" s="850"/>
      <c r="BH49" s="850"/>
      <c r="BI49" s="850"/>
      <c r="BJ49" s="850"/>
      <c r="BK49" s="850"/>
      <c r="BL49" s="850"/>
      <c r="BM49" s="849"/>
      <c r="BN49" s="880"/>
    </row>
    <row r="50" spans="1:66" ht="20.100000000000001" customHeight="1" x14ac:dyDescent="0.15">
      <c r="A50" s="848"/>
      <c r="B50" s="850"/>
      <c r="C50" s="856"/>
      <c r="D50" s="850"/>
      <c r="E50" s="850"/>
      <c r="F50" s="850"/>
      <c r="G50" s="850"/>
      <c r="H50" s="850"/>
      <c r="I50" s="850"/>
      <c r="J50" s="850"/>
      <c r="K50" s="850"/>
      <c r="L50" s="850"/>
      <c r="M50" s="850"/>
      <c r="N50" s="850"/>
      <c r="O50" s="850"/>
      <c r="P50" s="850"/>
      <c r="Q50" s="850"/>
      <c r="R50" s="850"/>
      <c r="S50" s="850"/>
      <c r="T50" s="850"/>
      <c r="U50" s="850"/>
      <c r="V50" s="850"/>
      <c r="W50" s="850"/>
      <c r="X50" s="850"/>
      <c r="Y50" s="850"/>
      <c r="Z50" s="850"/>
      <c r="AA50" s="850"/>
      <c r="AB50" s="850"/>
      <c r="AC50" s="850"/>
      <c r="AD50" s="850"/>
      <c r="AE50" s="850"/>
      <c r="AF50" s="850"/>
      <c r="AG50" s="850"/>
      <c r="AH50" s="850"/>
      <c r="AI50" s="850"/>
      <c r="AJ50" s="850"/>
      <c r="AK50" s="850"/>
      <c r="AL50" s="850"/>
      <c r="AM50" s="850"/>
      <c r="AN50" s="850"/>
      <c r="AO50" s="850"/>
      <c r="AP50" s="850"/>
      <c r="AQ50" s="850"/>
      <c r="AR50" s="850"/>
      <c r="AS50" s="850"/>
      <c r="AT50" s="850"/>
      <c r="AU50" s="850"/>
      <c r="AV50" s="850"/>
      <c r="AW50" s="850"/>
      <c r="AX50" s="850"/>
      <c r="AY50" s="850"/>
      <c r="AZ50" s="850"/>
      <c r="BA50" s="850"/>
      <c r="BB50" s="850"/>
      <c r="BC50" s="850"/>
      <c r="BD50" s="850"/>
      <c r="BE50" s="850"/>
      <c r="BF50" s="850"/>
      <c r="BG50" s="850"/>
      <c r="BH50" s="850"/>
      <c r="BI50" s="850"/>
      <c r="BJ50" s="850"/>
      <c r="BK50" s="850"/>
      <c r="BL50" s="850"/>
      <c r="BM50" s="849"/>
      <c r="BN50" s="880"/>
    </row>
    <row r="51" spans="1:66" ht="20.100000000000001" customHeight="1" x14ac:dyDescent="0.15">
      <c r="A51" s="848"/>
      <c r="B51" s="850"/>
      <c r="C51" s="850"/>
      <c r="D51" s="850"/>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c r="AH51" s="850"/>
      <c r="AI51" s="850"/>
      <c r="AJ51" s="850"/>
      <c r="AK51" s="850"/>
      <c r="AL51" s="850"/>
      <c r="AM51" s="850"/>
      <c r="AN51" s="850"/>
      <c r="AO51" s="850"/>
      <c r="AP51" s="850"/>
      <c r="AQ51" s="850"/>
      <c r="AR51" s="850"/>
      <c r="AS51" s="850"/>
      <c r="AT51" s="850"/>
      <c r="AU51" s="850"/>
      <c r="AV51" s="850"/>
      <c r="AW51" s="850"/>
      <c r="AX51" s="850"/>
      <c r="AY51" s="850"/>
      <c r="AZ51" s="850"/>
      <c r="BA51" s="850"/>
      <c r="BB51" s="850"/>
      <c r="BC51" s="850"/>
      <c r="BD51" s="850"/>
      <c r="BE51" s="850"/>
      <c r="BF51" s="850"/>
      <c r="BG51" s="850"/>
      <c r="BH51" s="850"/>
      <c r="BI51" s="850"/>
      <c r="BJ51" s="850"/>
      <c r="BK51" s="850"/>
      <c r="BL51" s="850"/>
      <c r="BM51" s="849"/>
      <c r="BN51" s="880"/>
    </row>
    <row r="52" spans="1:66" ht="20.100000000000001" customHeight="1" x14ac:dyDescent="0.15">
      <c r="A52" s="848"/>
      <c r="B52" s="850"/>
      <c r="C52" s="850"/>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c r="AH52" s="850"/>
      <c r="AI52" s="850"/>
      <c r="AJ52" s="850"/>
      <c r="AK52" s="850"/>
      <c r="AL52" s="850"/>
      <c r="AM52" s="850"/>
      <c r="AN52" s="850"/>
      <c r="AO52" s="850"/>
      <c r="AP52" s="850"/>
      <c r="AQ52" s="850"/>
      <c r="AR52" s="850"/>
      <c r="AS52" s="850"/>
      <c r="AT52" s="850"/>
      <c r="AU52" s="850"/>
      <c r="AV52" s="850"/>
      <c r="AW52" s="850"/>
      <c r="AX52" s="850"/>
      <c r="AY52" s="850"/>
      <c r="AZ52" s="850"/>
      <c r="BA52" s="850"/>
      <c r="BB52" s="850"/>
      <c r="BC52" s="850"/>
      <c r="BD52" s="850"/>
      <c r="BE52" s="850"/>
      <c r="BF52" s="850"/>
      <c r="BG52" s="850"/>
      <c r="BH52" s="850"/>
      <c r="BI52" s="850"/>
      <c r="BJ52" s="850"/>
      <c r="BK52" s="850"/>
      <c r="BL52" s="850"/>
      <c r="BM52" s="849"/>
      <c r="BN52" s="880"/>
    </row>
    <row r="53" spans="1:66" ht="20.100000000000001" customHeight="1" x14ac:dyDescent="0.15">
      <c r="A53" s="848"/>
      <c r="B53" s="850"/>
      <c r="C53" s="850"/>
      <c r="D53" s="850"/>
      <c r="E53" s="850"/>
      <c r="F53" s="850"/>
      <c r="G53" s="850"/>
      <c r="H53" s="850"/>
      <c r="I53" s="850"/>
      <c r="J53" s="850"/>
      <c r="K53" s="850"/>
      <c r="L53" s="850"/>
      <c r="M53" s="850"/>
      <c r="N53" s="850"/>
      <c r="O53" s="850"/>
      <c r="P53" s="850"/>
      <c r="Q53" s="850"/>
      <c r="R53" s="850"/>
      <c r="S53" s="850"/>
      <c r="T53" s="850"/>
      <c r="U53" s="850"/>
      <c r="V53" s="850"/>
      <c r="W53" s="850"/>
      <c r="X53" s="850"/>
      <c r="Y53" s="850"/>
      <c r="Z53" s="850"/>
      <c r="AA53" s="850"/>
      <c r="AB53" s="850"/>
      <c r="AC53" s="850"/>
      <c r="AD53" s="850"/>
      <c r="AE53" s="850"/>
      <c r="AF53" s="850"/>
      <c r="AG53" s="850"/>
      <c r="AH53" s="850"/>
      <c r="AI53" s="850"/>
      <c r="AJ53" s="850"/>
      <c r="AK53" s="850"/>
      <c r="AL53" s="850"/>
      <c r="AM53" s="850"/>
      <c r="AN53" s="850"/>
      <c r="AO53" s="850"/>
      <c r="AP53" s="850"/>
      <c r="AQ53" s="850"/>
      <c r="AR53" s="850"/>
      <c r="AS53" s="850"/>
      <c r="AT53" s="850"/>
      <c r="AU53" s="850"/>
      <c r="AV53" s="850"/>
      <c r="AW53" s="850"/>
      <c r="AX53" s="850"/>
      <c r="AY53" s="850"/>
      <c r="AZ53" s="850"/>
      <c r="BA53" s="850"/>
      <c r="BB53" s="850"/>
      <c r="BC53" s="850"/>
      <c r="BD53" s="850"/>
      <c r="BE53" s="850"/>
      <c r="BF53" s="850"/>
      <c r="BG53" s="850"/>
      <c r="BH53" s="850"/>
      <c r="BI53" s="850"/>
      <c r="BJ53" s="850"/>
      <c r="BK53" s="850"/>
      <c r="BL53" s="850"/>
      <c r="BM53" s="849"/>
      <c r="BN53" s="880"/>
    </row>
    <row r="54" spans="1:66" ht="20.100000000000001" customHeight="1" x14ac:dyDescent="0.15">
      <c r="A54" s="848"/>
      <c r="B54" s="850"/>
      <c r="C54" s="850"/>
      <c r="D54" s="850"/>
      <c r="E54" s="850"/>
      <c r="F54" s="850"/>
      <c r="G54" s="850"/>
      <c r="H54" s="850"/>
      <c r="I54" s="850"/>
      <c r="J54" s="850"/>
      <c r="K54" s="850"/>
      <c r="L54" s="850"/>
      <c r="M54" s="850"/>
      <c r="N54" s="850"/>
      <c r="O54" s="850"/>
      <c r="P54" s="850"/>
      <c r="Q54" s="850"/>
      <c r="R54" s="850"/>
      <c r="S54" s="850"/>
      <c r="T54" s="850"/>
      <c r="U54" s="850"/>
      <c r="V54" s="850"/>
      <c r="W54" s="850"/>
      <c r="X54" s="850"/>
      <c r="Y54" s="850"/>
      <c r="Z54" s="850"/>
      <c r="AA54" s="850"/>
      <c r="AB54" s="850"/>
      <c r="AC54" s="850"/>
      <c r="AD54" s="850"/>
      <c r="AE54" s="850"/>
      <c r="AF54" s="850"/>
      <c r="AG54" s="850"/>
      <c r="AH54" s="850"/>
      <c r="AI54" s="850"/>
      <c r="AJ54" s="850"/>
      <c r="AK54" s="850"/>
      <c r="AL54" s="850"/>
      <c r="AM54" s="850"/>
      <c r="AN54" s="850"/>
      <c r="AO54" s="850"/>
      <c r="AP54" s="850"/>
      <c r="AQ54" s="850"/>
      <c r="AR54" s="850"/>
      <c r="AS54" s="850"/>
      <c r="AT54" s="850"/>
      <c r="AU54" s="850"/>
      <c r="AV54" s="850"/>
      <c r="AW54" s="850"/>
      <c r="AX54" s="850"/>
      <c r="AY54" s="850"/>
      <c r="AZ54" s="850"/>
      <c r="BA54" s="850"/>
      <c r="BB54" s="850"/>
      <c r="BC54" s="850"/>
      <c r="BD54" s="850"/>
      <c r="BE54" s="850"/>
      <c r="BF54" s="850"/>
      <c r="BG54" s="850"/>
      <c r="BH54" s="850"/>
      <c r="BI54" s="850"/>
      <c r="BJ54" s="850"/>
      <c r="BK54" s="850"/>
      <c r="BL54" s="850"/>
      <c r="BM54" s="849"/>
      <c r="BN54" s="880"/>
    </row>
    <row r="55" spans="1:66" ht="20.100000000000001" customHeight="1" x14ac:dyDescent="0.15">
      <c r="A55" s="848"/>
      <c r="B55" s="850"/>
      <c r="C55" s="850"/>
      <c r="D55" s="850"/>
      <c r="E55" s="850"/>
      <c r="F55" s="850"/>
      <c r="G55" s="850"/>
      <c r="H55" s="850"/>
      <c r="I55" s="850"/>
      <c r="J55" s="850"/>
      <c r="K55" s="850"/>
      <c r="L55" s="850"/>
      <c r="M55" s="850"/>
      <c r="N55" s="850"/>
      <c r="O55" s="850"/>
      <c r="P55" s="850"/>
      <c r="Q55" s="850"/>
      <c r="R55" s="850"/>
      <c r="S55" s="850"/>
      <c r="T55" s="850"/>
      <c r="U55" s="850"/>
      <c r="V55" s="850"/>
      <c r="W55" s="850"/>
      <c r="X55" s="850"/>
      <c r="Y55" s="850"/>
      <c r="Z55" s="850"/>
      <c r="AA55" s="850"/>
      <c r="AB55" s="850"/>
      <c r="AC55" s="850"/>
      <c r="AD55" s="850"/>
      <c r="AE55" s="850"/>
      <c r="AF55" s="850"/>
      <c r="AG55" s="850"/>
      <c r="AH55" s="850"/>
      <c r="AI55" s="850"/>
      <c r="AJ55" s="850"/>
      <c r="AK55" s="850"/>
      <c r="AL55" s="850"/>
      <c r="AM55" s="850"/>
      <c r="AN55" s="850"/>
      <c r="AO55" s="850"/>
      <c r="AP55" s="850"/>
      <c r="AQ55" s="850"/>
      <c r="AR55" s="850"/>
      <c r="AS55" s="850"/>
      <c r="AT55" s="850"/>
      <c r="AU55" s="850"/>
      <c r="AV55" s="850"/>
      <c r="AW55" s="850"/>
      <c r="AX55" s="850"/>
      <c r="AY55" s="850"/>
      <c r="AZ55" s="850"/>
      <c r="BA55" s="850"/>
      <c r="BB55" s="850"/>
      <c r="BC55" s="850"/>
      <c r="BD55" s="850"/>
      <c r="BE55" s="850"/>
      <c r="BF55" s="850"/>
      <c r="BG55" s="850"/>
      <c r="BH55" s="850"/>
      <c r="BI55" s="850"/>
      <c r="BJ55" s="850"/>
      <c r="BK55" s="850"/>
      <c r="BL55" s="850"/>
      <c r="BM55" s="849"/>
      <c r="BN55" s="880"/>
    </row>
    <row r="56" spans="1:66" ht="20.100000000000001" customHeight="1" x14ac:dyDescent="0.15">
      <c r="A56" s="848"/>
      <c r="B56" s="850"/>
      <c r="C56" s="850"/>
      <c r="D56" s="850"/>
      <c r="E56" s="850"/>
      <c r="F56" s="850"/>
      <c r="G56" s="850"/>
      <c r="H56" s="850"/>
      <c r="I56" s="850"/>
      <c r="J56" s="850"/>
      <c r="K56" s="850"/>
      <c r="L56" s="850"/>
      <c r="M56" s="850"/>
      <c r="N56" s="850"/>
      <c r="O56" s="850"/>
      <c r="P56" s="850"/>
      <c r="Q56" s="850"/>
      <c r="R56" s="850"/>
      <c r="S56" s="850"/>
      <c r="T56" s="850"/>
      <c r="U56" s="850"/>
      <c r="V56" s="850"/>
      <c r="W56" s="850"/>
      <c r="X56" s="850"/>
      <c r="Y56" s="850"/>
      <c r="Z56" s="850"/>
      <c r="AA56" s="850"/>
      <c r="AB56" s="850"/>
      <c r="AC56" s="850"/>
      <c r="AD56" s="850"/>
      <c r="AE56" s="850"/>
      <c r="AF56" s="850"/>
      <c r="AG56" s="850"/>
      <c r="AH56" s="850"/>
      <c r="AI56" s="850"/>
      <c r="AJ56" s="850"/>
      <c r="AK56" s="850"/>
      <c r="AL56" s="850"/>
      <c r="AM56" s="850"/>
      <c r="AN56" s="850"/>
      <c r="AO56" s="850"/>
      <c r="AP56" s="850"/>
      <c r="AQ56" s="850"/>
      <c r="AR56" s="850"/>
      <c r="AS56" s="850"/>
      <c r="AT56" s="850"/>
      <c r="AU56" s="850"/>
      <c r="AV56" s="850"/>
      <c r="AW56" s="850"/>
      <c r="AX56" s="850"/>
      <c r="AY56" s="850"/>
      <c r="AZ56" s="850"/>
      <c r="BA56" s="850"/>
      <c r="BB56" s="850"/>
      <c r="BC56" s="850"/>
      <c r="BD56" s="850"/>
      <c r="BE56" s="850"/>
      <c r="BF56" s="850"/>
      <c r="BG56" s="850"/>
      <c r="BH56" s="850"/>
      <c r="BI56" s="850"/>
      <c r="BJ56" s="850"/>
      <c r="BK56" s="850"/>
      <c r="BL56" s="850"/>
      <c r="BM56" s="849"/>
      <c r="BN56" s="880"/>
    </row>
    <row r="57" spans="1:66" ht="20.100000000000001" customHeight="1" x14ac:dyDescent="0.15">
      <c r="A57" s="848"/>
      <c r="B57" s="850"/>
      <c r="C57" s="850"/>
      <c r="D57" s="850"/>
      <c r="E57" s="850"/>
      <c r="F57" s="850"/>
      <c r="G57" s="850"/>
      <c r="H57" s="850"/>
      <c r="I57" s="850"/>
      <c r="J57" s="850"/>
      <c r="K57" s="850"/>
      <c r="L57" s="850"/>
      <c r="M57" s="850"/>
      <c r="N57" s="850"/>
      <c r="O57" s="850"/>
      <c r="P57" s="850"/>
      <c r="Q57" s="850"/>
      <c r="R57" s="850"/>
      <c r="S57" s="850"/>
      <c r="T57" s="850"/>
      <c r="U57" s="850"/>
      <c r="V57" s="850"/>
      <c r="W57" s="850"/>
      <c r="X57" s="850"/>
      <c r="Y57" s="850"/>
      <c r="Z57" s="850"/>
      <c r="AA57" s="850"/>
      <c r="AB57" s="850"/>
      <c r="AC57" s="850"/>
      <c r="AD57" s="850"/>
      <c r="AE57" s="850"/>
      <c r="AF57" s="850"/>
      <c r="AG57" s="850"/>
      <c r="AH57" s="850"/>
      <c r="AI57" s="850"/>
      <c r="AJ57" s="850"/>
      <c r="AK57" s="850"/>
      <c r="AL57" s="850"/>
      <c r="AM57" s="850"/>
      <c r="AN57" s="850"/>
      <c r="AO57" s="850"/>
      <c r="AP57" s="850"/>
      <c r="AQ57" s="850"/>
      <c r="AR57" s="850"/>
      <c r="AS57" s="850"/>
      <c r="AT57" s="850"/>
      <c r="AU57" s="850"/>
      <c r="AV57" s="850"/>
      <c r="AW57" s="850"/>
      <c r="AX57" s="850"/>
      <c r="AY57" s="850"/>
      <c r="AZ57" s="850"/>
      <c r="BA57" s="850"/>
      <c r="BB57" s="850"/>
      <c r="BC57" s="850"/>
      <c r="BD57" s="850"/>
      <c r="BE57" s="850"/>
      <c r="BF57" s="850"/>
      <c r="BG57" s="850"/>
      <c r="BH57" s="850"/>
      <c r="BI57" s="850"/>
      <c r="BJ57" s="850"/>
      <c r="BK57" s="850"/>
      <c r="BL57" s="850"/>
      <c r="BM57" s="849"/>
      <c r="BN57" s="880"/>
    </row>
    <row r="58" spans="1:66" ht="20.100000000000001" customHeight="1" x14ac:dyDescent="0.15">
      <c r="A58" s="848"/>
      <c r="B58" s="850"/>
      <c r="C58" s="850"/>
      <c r="D58" s="850"/>
      <c r="E58" s="850"/>
      <c r="F58" s="850"/>
      <c r="G58" s="850"/>
      <c r="H58" s="850"/>
      <c r="I58" s="850"/>
      <c r="J58" s="850"/>
      <c r="K58" s="850"/>
      <c r="L58" s="850"/>
      <c r="M58" s="850"/>
      <c r="N58" s="850"/>
      <c r="O58" s="850"/>
      <c r="P58" s="850"/>
      <c r="Q58" s="850"/>
      <c r="R58" s="850"/>
      <c r="S58" s="850"/>
      <c r="T58" s="850"/>
      <c r="U58" s="850"/>
      <c r="V58" s="850"/>
      <c r="W58" s="850"/>
      <c r="X58" s="850"/>
      <c r="Y58" s="850"/>
      <c r="Z58" s="850"/>
      <c r="AA58" s="850"/>
      <c r="AB58" s="850"/>
      <c r="AC58" s="850"/>
      <c r="AD58" s="850"/>
      <c r="AE58" s="850"/>
      <c r="AF58" s="850"/>
      <c r="AG58" s="850"/>
      <c r="AH58" s="850"/>
      <c r="AI58" s="850"/>
      <c r="AJ58" s="850"/>
      <c r="AK58" s="850"/>
      <c r="AL58" s="850"/>
      <c r="AM58" s="850"/>
      <c r="AN58" s="850"/>
      <c r="AO58" s="850"/>
      <c r="AP58" s="850"/>
      <c r="AQ58" s="850"/>
      <c r="AR58" s="850"/>
      <c r="AS58" s="850"/>
      <c r="AT58" s="850"/>
      <c r="AU58" s="850"/>
      <c r="AV58" s="850"/>
      <c r="AW58" s="850"/>
      <c r="AX58" s="850"/>
      <c r="AY58" s="850"/>
      <c r="AZ58" s="850"/>
      <c r="BA58" s="850"/>
      <c r="BB58" s="850"/>
      <c r="BC58" s="850"/>
      <c r="BD58" s="850"/>
      <c r="BE58" s="850"/>
      <c r="BF58" s="850"/>
      <c r="BG58" s="850"/>
      <c r="BH58" s="850"/>
      <c r="BI58" s="850"/>
      <c r="BJ58" s="850"/>
      <c r="BK58" s="850"/>
      <c r="BL58" s="850"/>
      <c r="BM58" s="849"/>
      <c r="BN58" s="880"/>
    </row>
    <row r="59" spans="1:66" ht="20.100000000000001" customHeight="1" x14ac:dyDescent="0.15">
      <c r="A59" s="848"/>
      <c r="B59" s="850"/>
      <c r="C59" s="850"/>
      <c r="D59" s="850"/>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c r="AI59" s="850"/>
      <c r="AJ59" s="850"/>
      <c r="AK59" s="850"/>
      <c r="AL59" s="850"/>
      <c r="AM59" s="850"/>
      <c r="AN59" s="850"/>
      <c r="AO59" s="850"/>
      <c r="AP59" s="850"/>
      <c r="AQ59" s="850"/>
      <c r="AR59" s="850"/>
      <c r="AS59" s="850"/>
      <c r="AT59" s="850"/>
      <c r="AU59" s="850"/>
      <c r="AV59" s="850"/>
      <c r="AW59" s="850"/>
      <c r="AX59" s="850"/>
      <c r="AY59" s="850"/>
      <c r="AZ59" s="850"/>
      <c r="BA59" s="850"/>
      <c r="BB59" s="850"/>
      <c r="BC59" s="850"/>
      <c r="BD59" s="850"/>
      <c r="BE59" s="850"/>
      <c r="BF59" s="850"/>
      <c r="BG59" s="850"/>
      <c r="BH59" s="850"/>
      <c r="BI59" s="850"/>
      <c r="BJ59" s="850"/>
      <c r="BK59" s="850"/>
      <c r="BL59" s="850"/>
      <c r="BM59" s="849"/>
      <c r="BN59" s="880"/>
    </row>
    <row r="60" spans="1:66" ht="20.100000000000001" customHeight="1" x14ac:dyDescent="0.15">
      <c r="A60" s="848"/>
      <c r="B60" s="850"/>
      <c r="C60" s="850"/>
      <c r="D60" s="850"/>
      <c r="E60" s="850"/>
      <c r="F60" s="850"/>
      <c r="G60" s="850"/>
      <c r="H60" s="850"/>
      <c r="I60" s="850"/>
      <c r="J60" s="850"/>
      <c r="K60" s="850"/>
      <c r="L60" s="850"/>
      <c r="M60" s="850"/>
      <c r="N60" s="850"/>
      <c r="O60" s="850"/>
      <c r="P60" s="850"/>
      <c r="Q60" s="850"/>
      <c r="R60" s="850"/>
      <c r="S60" s="850"/>
      <c r="T60" s="850"/>
      <c r="U60" s="850"/>
      <c r="V60" s="850"/>
      <c r="W60" s="850"/>
      <c r="X60" s="850"/>
      <c r="Y60" s="850"/>
      <c r="Z60" s="850"/>
      <c r="AA60" s="850"/>
      <c r="AB60" s="850"/>
      <c r="AC60" s="850"/>
      <c r="AD60" s="850"/>
      <c r="AE60" s="850"/>
      <c r="AF60" s="850"/>
      <c r="AG60" s="850"/>
      <c r="AH60" s="850"/>
      <c r="AI60" s="850"/>
      <c r="AJ60" s="850"/>
      <c r="AK60" s="850"/>
      <c r="AL60" s="850"/>
      <c r="AM60" s="850"/>
      <c r="AN60" s="850"/>
      <c r="AO60" s="850"/>
      <c r="AP60" s="850"/>
      <c r="AQ60" s="850"/>
      <c r="AR60" s="850"/>
      <c r="AS60" s="850"/>
      <c r="AT60" s="850"/>
      <c r="AU60" s="850"/>
      <c r="AV60" s="850"/>
      <c r="AW60" s="850"/>
      <c r="AX60" s="850"/>
      <c r="AY60" s="850"/>
      <c r="AZ60" s="850"/>
      <c r="BA60" s="850"/>
      <c r="BB60" s="850"/>
      <c r="BC60" s="850"/>
      <c r="BD60" s="850"/>
      <c r="BE60" s="850"/>
      <c r="BF60" s="850"/>
      <c r="BG60" s="850"/>
      <c r="BH60" s="850"/>
      <c r="BI60" s="850"/>
      <c r="BJ60" s="850"/>
      <c r="BK60" s="850"/>
      <c r="BL60" s="850"/>
      <c r="BM60" s="849"/>
      <c r="BN60" s="880"/>
    </row>
    <row r="61" spans="1:66" ht="14.25" thickBot="1" x14ac:dyDescent="0.2">
      <c r="A61" s="958"/>
      <c r="B61" s="959"/>
      <c r="C61" s="959"/>
      <c r="D61" s="959"/>
      <c r="E61" s="959"/>
      <c r="F61" s="959"/>
      <c r="G61" s="959"/>
      <c r="H61" s="959"/>
      <c r="I61" s="959"/>
      <c r="J61" s="959"/>
      <c r="K61" s="959"/>
      <c r="L61" s="959"/>
      <c r="M61" s="959"/>
      <c r="N61" s="959"/>
      <c r="O61" s="959"/>
      <c r="P61" s="959"/>
      <c r="Q61" s="959"/>
      <c r="R61" s="959"/>
      <c r="S61" s="959"/>
      <c r="T61" s="959"/>
      <c r="U61" s="959"/>
      <c r="V61" s="959"/>
      <c r="W61" s="959"/>
      <c r="X61" s="959"/>
      <c r="Y61" s="959"/>
      <c r="Z61" s="959"/>
      <c r="AA61" s="959"/>
      <c r="AB61" s="959"/>
      <c r="AC61" s="959"/>
      <c r="AD61" s="959"/>
      <c r="AE61" s="959"/>
      <c r="AF61" s="959"/>
      <c r="AG61" s="959"/>
      <c r="AH61" s="959"/>
      <c r="AI61" s="959"/>
      <c r="AJ61" s="959"/>
      <c r="AK61" s="959"/>
      <c r="AL61" s="959"/>
      <c r="AM61" s="959"/>
      <c r="AN61" s="959"/>
      <c r="AO61" s="959"/>
      <c r="AP61" s="959"/>
      <c r="AQ61" s="959"/>
      <c r="AR61" s="959"/>
      <c r="AS61" s="959"/>
      <c r="AT61" s="959"/>
      <c r="AU61" s="959"/>
      <c r="AV61" s="959"/>
      <c r="AW61" s="959"/>
      <c r="AX61" s="959"/>
      <c r="AY61" s="959"/>
      <c r="AZ61" s="959"/>
      <c r="BA61" s="959"/>
      <c r="BB61" s="959"/>
      <c r="BC61" s="959"/>
      <c r="BD61" s="959"/>
      <c r="BE61" s="959"/>
      <c r="BF61" s="959"/>
      <c r="BG61" s="959"/>
      <c r="BH61" s="959"/>
      <c r="BI61" s="959"/>
      <c r="BJ61" s="959"/>
      <c r="BK61" s="959"/>
      <c r="BL61" s="959"/>
      <c r="BM61" s="960"/>
      <c r="BN61" s="850"/>
    </row>
    <row r="62" spans="1:66" x14ac:dyDescent="0.15">
      <c r="A62" s="850"/>
      <c r="B62" s="850"/>
      <c r="C62" s="850"/>
      <c r="D62" s="850"/>
      <c r="E62" s="850"/>
      <c r="F62" s="850"/>
      <c r="G62" s="850"/>
      <c r="H62" s="850"/>
      <c r="I62" s="850"/>
      <c r="J62" s="850"/>
      <c r="K62" s="850"/>
      <c r="L62" s="850"/>
      <c r="M62" s="850"/>
      <c r="N62" s="850"/>
      <c r="O62" s="850"/>
      <c r="P62" s="850"/>
      <c r="Q62" s="850"/>
      <c r="R62" s="850"/>
      <c r="S62" s="850"/>
      <c r="T62" s="850"/>
      <c r="U62" s="850"/>
      <c r="V62" s="850"/>
      <c r="W62" s="850"/>
      <c r="X62" s="850"/>
      <c r="Y62" s="850"/>
      <c r="Z62" s="850"/>
      <c r="AA62" s="850"/>
      <c r="AB62" s="850"/>
      <c r="AC62" s="850"/>
      <c r="AD62" s="850"/>
      <c r="AE62" s="850"/>
      <c r="AF62" s="850"/>
      <c r="AG62" s="850"/>
      <c r="AH62" s="850"/>
      <c r="AI62" s="850"/>
      <c r="AJ62" s="850"/>
      <c r="AK62" s="850"/>
      <c r="AL62" s="850"/>
      <c r="AM62" s="850"/>
      <c r="AN62" s="850"/>
      <c r="AO62" s="850"/>
      <c r="AP62" s="850"/>
      <c r="AQ62" s="850"/>
      <c r="AR62" s="850"/>
      <c r="AS62" s="850"/>
      <c r="AT62" s="850"/>
      <c r="AU62" s="850"/>
      <c r="AV62" s="850"/>
      <c r="AW62" s="850"/>
      <c r="AX62" s="850"/>
      <c r="AY62" s="850"/>
      <c r="AZ62" s="850"/>
      <c r="BA62" s="850"/>
      <c r="BB62" s="850"/>
      <c r="BC62" s="850"/>
      <c r="BD62" s="850"/>
      <c r="BE62" s="850"/>
      <c r="BF62" s="850"/>
      <c r="BG62" s="850"/>
      <c r="BH62" s="850"/>
      <c r="BI62" s="850"/>
      <c r="BJ62" s="850"/>
      <c r="BK62" s="850"/>
      <c r="BL62" s="850"/>
      <c r="BM62" s="850"/>
    </row>
  </sheetData>
  <sheetProtection algorithmName="SHA-512" hashValue="YVi//yDm0Rakm+LlBvOA7RQuLLsfQvdjCKIokqSN3pguvz5BYEn9WJnITS0lz4Mmoy7h7CBZ39CyPkAXjwVvSQ==" saltValue="UeIhvhqe7VYVQc40qj/aAw==" spinCount="100000" sheet="1" objects="1" scenarios="1"/>
  <mergeCells count="62">
    <mergeCell ref="AQ36:BL36"/>
    <mergeCell ref="AQ37:BL37"/>
    <mergeCell ref="A8:BM8"/>
    <mergeCell ref="AQ9:BL9"/>
    <mergeCell ref="AQ10:BI10"/>
    <mergeCell ref="A12:BM12"/>
    <mergeCell ref="S14:BL14"/>
    <mergeCell ref="T15:V15"/>
    <mergeCell ref="W15:X15"/>
    <mergeCell ref="Y15:AL15"/>
    <mergeCell ref="AM15:AO15"/>
    <mergeCell ref="AQ15:AT15"/>
    <mergeCell ref="AU15:AV15"/>
    <mergeCell ref="AW15:BI15"/>
    <mergeCell ref="AW16:BI16"/>
    <mergeCell ref="S17:AK17"/>
    <mergeCell ref="A5:BM5"/>
    <mergeCell ref="AQ7:AS7"/>
    <mergeCell ref="AZ7:BL7"/>
    <mergeCell ref="L1:BB1"/>
    <mergeCell ref="X13:AK13"/>
    <mergeCell ref="AQ13:BL13"/>
    <mergeCell ref="BC2:BM2"/>
    <mergeCell ref="BE4:BM4"/>
    <mergeCell ref="BI1:BM1"/>
    <mergeCell ref="S18:BI18"/>
    <mergeCell ref="AK19:BI19"/>
    <mergeCell ref="AN20:AU20"/>
    <mergeCell ref="BB20:BI20"/>
    <mergeCell ref="AO17:BI17"/>
    <mergeCell ref="AQ38:BL38"/>
    <mergeCell ref="AQ39:BL39"/>
    <mergeCell ref="AT40:AX40"/>
    <mergeCell ref="BE40:BI40"/>
    <mergeCell ref="AQ23:BI23"/>
    <mergeCell ref="AQ24:BI24"/>
    <mergeCell ref="AQ25:AX25"/>
    <mergeCell ref="BC25:BI25"/>
    <mergeCell ref="AQ26:BI26"/>
    <mergeCell ref="AQ27:BL27"/>
    <mergeCell ref="AQ28:BL28"/>
    <mergeCell ref="AQ30:AX30"/>
    <mergeCell ref="BC30:BI30"/>
    <mergeCell ref="AQ31:BL31"/>
    <mergeCell ref="AQ32:BL32"/>
    <mergeCell ref="AQ29:BL29"/>
    <mergeCell ref="AQ33:BL33"/>
    <mergeCell ref="AQ34:BI34"/>
    <mergeCell ref="AT35:AW35"/>
    <mergeCell ref="BB35:BI35"/>
    <mergeCell ref="A1:F1"/>
    <mergeCell ref="AK21:BI21"/>
    <mergeCell ref="S22:X22"/>
    <mergeCell ref="AB22:AG22"/>
    <mergeCell ref="AU22:AZ22"/>
    <mergeCell ref="BD22:BI22"/>
    <mergeCell ref="T16:V16"/>
    <mergeCell ref="W16:X16"/>
    <mergeCell ref="Y16:AL16"/>
    <mergeCell ref="AM16:AO16"/>
    <mergeCell ref="AQ16:AT16"/>
    <mergeCell ref="AU16:AV16"/>
  </mergeCells>
  <phoneticPr fontId="2"/>
  <dataValidations count="4">
    <dataValidation type="list" allowBlank="1" showInputMessage="1" showErrorMessage="1" sqref="AQ28:BL28" xr:uid="{00000000-0002-0000-0C00-000000000000}">
      <formula1>"有,無"</formula1>
    </dataValidation>
    <dataValidation type="list" allowBlank="1" showInputMessage="1" sqref="AQ32:BL32" xr:uid="{00000000-0002-0000-0C00-000001000000}">
      <formula1>"電圧制御方式,電流制御方式,その他(    )"</formula1>
    </dataValidation>
    <dataValidation type="list" allowBlank="1" showInputMessage="1" sqref="AQ27:BL27" xr:uid="{00000000-0002-0000-0C00-000002000000}">
      <formula1>"無効電力制御機能,力率一定制御機能,出力制御機能,その他(    )"</formula1>
    </dataValidation>
    <dataValidation type="list" allowBlank="1" showInputMessage="1" showErrorMessage="1" sqref="AQ38:BL39" xr:uid="{00000000-0002-0000-0C00-000003000000}">
      <formula1>"（該当する場合、有無を選択下さい）,有,無"</formula1>
    </dataValidation>
  </dataValidations>
  <hyperlinks>
    <hyperlink ref="A1" location="はじめに!A1" display="＜はじめにへ" xr:uid="{00000000-0004-0000-0C00-000000000000}"/>
    <hyperlink ref="A1:D1" location="入力シート!Print_Area" display="＜入力シートへ" xr:uid="{00000000-0004-0000-0C00-000001000000}"/>
    <hyperlink ref="BI1:BM1" location="'おわりに '!Print_Area" display="おわりにへ＞" xr:uid="{00000000-0004-0000-0C00-000002000000}"/>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4" id="{F76B8502-4242-4146-B7FC-B0306719ED27}">
            <xm:f>入力シート!$E$81=1</xm:f>
            <x14:dxf>
              <fill>
                <patternFill>
                  <bgColor theme="0" tint="-0.24994659260841701"/>
                </patternFill>
              </fill>
            </x14:dxf>
          </x14:cfRule>
          <xm:sqref>L1</xm:sqref>
        </x14:conditionalFormatting>
        <x14:conditionalFormatting xmlns:xm="http://schemas.microsoft.com/office/excel/2006/main">
          <x14:cfRule type="expression" priority="2" id="{46EA0229-0A58-4EE9-8643-A6F18A1C8699}">
            <xm:f>入力シート!$E$81&lt;3</xm:f>
            <x14:dxf>
              <fill>
                <patternFill>
                  <bgColor theme="0" tint="-0.24994659260841701"/>
                </patternFill>
              </fill>
            </x14:dxf>
          </x14:cfRule>
          <xm:sqref>A2:BM16 A18:BM28 A17:AO17 BJ17:BM17 A30:BM35 A29:AQ29 BM29 A38:BM61 BM36:BM37 A36:AQ37</xm:sqref>
        </x14:conditionalFormatting>
        <x14:conditionalFormatting xmlns:xm="http://schemas.microsoft.com/office/excel/2006/main">
          <x14:cfRule type="expression" priority="1" id="{A7EDA972-7AE9-4A4B-81AF-3606A2A1C518}">
            <xm:f>'はじめに  '!$AV$46&lt;&gt;"はい"</xm:f>
            <x14:dxf>
              <fill>
                <patternFill>
                  <bgColor theme="0" tint="-0.24994659260841701"/>
                </patternFill>
              </fill>
            </x14:dxf>
          </x14:cfRule>
          <xm:sqref>A2:BM61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W77"/>
  <sheetViews>
    <sheetView showGridLines="0" view="pageBreakPreview" zoomScale="80" zoomScaleNormal="80" zoomScaleSheetLayoutView="80" workbookViewId="0">
      <pane ySplit="1" topLeftCell="A2" activePane="bottomLeft" state="frozen"/>
      <selection activeCell="U1" sqref="U1:V1"/>
      <selection pane="bottomLeft"/>
    </sheetView>
  </sheetViews>
  <sheetFormatPr defaultColWidth="2.625" defaultRowHeight="14.25" customHeight="1" x14ac:dyDescent="0.15"/>
  <cols>
    <col min="1" max="29" width="2" style="991" customWidth="1"/>
    <col min="30" max="31" width="5.625" style="991" customWidth="1"/>
    <col min="32" max="65" width="2" style="991" customWidth="1"/>
    <col min="66" max="68" width="2.625" style="991" customWidth="1"/>
    <col min="69" max="75" width="2.625" style="991" hidden="1" customWidth="1"/>
    <col min="76" max="79" width="2.625" style="991" customWidth="1"/>
    <col min="80" max="16384" width="2.625" style="991"/>
  </cols>
  <sheetData>
    <row r="1" spans="1:75" ht="20.100000000000001" customHeight="1" x14ac:dyDescent="0.15">
      <c r="A1" s="967" t="s">
        <v>1001</v>
      </c>
      <c r="B1" s="967"/>
      <c r="C1" s="967"/>
      <c r="D1" s="967"/>
      <c r="E1" s="967"/>
      <c r="F1" s="1500"/>
      <c r="G1" s="1500"/>
      <c r="H1" s="1500"/>
      <c r="I1" s="1500"/>
      <c r="J1" s="1500"/>
      <c r="K1" s="1500"/>
      <c r="L1" s="1500"/>
      <c r="M1" s="987"/>
      <c r="N1" s="987"/>
      <c r="O1" s="987"/>
      <c r="P1" s="987"/>
      <c r="Q1" s="987"/>
      <c r="R1" s="987"/>
      <c r="S1" s="987"/>
      <c r="T1" s="987"/>
      <c r="U1" s="987"/>
      <c r="V1" s="987"/>
      <c r="W1" s="987"/>
      <c r="X1" s="987"/>
      <c r="Y1" s="987"/>
      <c r="Z1" s="987"/>
      <c r="AA1" s="987"/>
      <c r="AB1" s="987"/>
      <c r="AC1" s="988" t="s">
        <v>1223</v>
      </c>
      <c r="AD1" s="1456">
        <f>IF(AND('はじめに  '!AV57="はい",'はじめに  '!AV59="はい"),SUM(BS:BS,BW:BW),IF('はじめに  '!AV57="はい",SUM(BS:BS),IF('はじめに  '!AV59="はい",SUM(BW:BW),0)))</f>
        <v>0</v>
      </c>
      <c r="AE1" s="1456"/>
      <c r="AF1" s="989" t="s">
        <v>1224</v>
      </c>
      <c r="AG1" s="990"/>
      <c r="AH1" s="990"/>
      <c r="AI1" s="990"/>
      <c r="AJ1" s="990"/>
      <c r="AK1" s="990"/>
      <c r="AL1" s="990"/>
      <c r="AM1" s="990"/>
      <c r="AN1" s="990"/>
      <c r="BI1" s="1420" t="s">
        <v>1000</v>
      </c>
      <c r="BJ1" s="1420"/>
      <c r="BK1" s="1420"/>
      <c r="BL1" s="1420"/>
      <c r="BM1" s="1420"/>
    </row>
    <row r="2" spans="1:75" ht="20.100000000000001" customHeight="1" thickBot="1" x14ac:dyDescent="0.2">
      <c r="A2" s="992"/>
      <c r="B2" s="992"/>
      <c r="C2" s="992"/>
      <c r="D2" s="992"/>
      <c r="E2" s="992"/>
      <c r="F2" s="992"/>
      <c r="G2" s="992"/>
      <c r="H2" s="992"/>
      <c r="I2" s="992"/>
      <c r="J2" s="992"/>
      <c r="K2" s="992"/>
      <c r="L2" s="992"/>
      <c r="M2" s="992"/>
      <c r="N2" s="992"/>
      <c r="O2" s="992"/>
      <c r="P2" s="992"/>
      <c r="Q2" s="992"/>
      <c r="R2" s="992"/>
      <c r="S2" s="992"/>
      <c r="T2" s="992"/>
      <c r="U2" s="992"/>
      <c r="V2" s="992"/>
      <c r="W2" s="992"/>
      <c r="X2" s="992"/>
      <c r="Y2" s="992"/>
      <c r="Z2" s="992"/>
      <c r="AA2" s="992"/>
      <c r="AB2" s="992"/>
      <c r="AC2" s="992"/>
      <c r="AD2" s="992"/>
      <c r="AE2" s="992"/>
      <c r="AF2" s="992"/>
      <c r="AG2" s="992"/>
      <c r="AH2" s="992"/>
      <c r="AI2" s="992"/>
      <c r="AJ2" s="992"/>
      <c r="AK2" s="992"/>
      <c r="AL2" s="992"/>
      <c r="AM2" s="992"/>
      <c r="AN2" s="992"/>
      <c r="AO2" s="992"/>
      <c r="AP2" s="992"/>
      <c r="AQ2" s="992"/>
      <c r="AR2" s="992"/>
      <c r="AS2" s="992"/>
      <c r="AT2" s="992"/>
      <c r="AU2" s="992"/>
      <c r="AV2" s="992"/>
      <c r="AW2" s="992"/>
      <c r="AX2" s="992"/>
      <c r="AY2" s="992"/>
      <c r="AZ2" s="992"/>
      <c r="BA2" s="992"/>
      <c r="BB2" s="992"/>
      <c r="BC2" s="1382" t="s">
        <v>593</v>
      </c>
      <c r="BD2" s="1382"/>
      <c r="BE2" s="1382"/>
      <c r="BF2" s="1382"/>
      <c r="BG2" s="1382"/>
      <c r="BH2" s="1382"/>
      <c r="BI2" s="1382"/>
      <c r="BJ2" s="1382"/>
      <c r="BK2" s="1382"/>
      <c r="BL2" s="1382"/>
      <c r="BM2" s="1382"/>
    </row>
    <row r="3" spans="1:75" ht="20.100000000000001" customHeight="1" x14ac:dyDescent="0.15">
      <c r="A3" s="993"/>
      <c r="B3" s="973"/>
      <c r="C3" s="973"/>
      <c r="D3" s="973"/>
      <c r="E3" s="973"/>
      <c r="F3" s="973"/>
      <c r="G3" s="973"/>
      <c r="H3" s="973"/>
      <c r="I3" s="973"/>
      <c r="J3" s="973"/>
      <c r="K3" s="973"/>
      <c r="L3" s="973"/>
      <c r="M3" s="973"/>
      <c r="N3" s="973"/>
      <c r="O3" s="973"/>
      <c r="P3" s="973"/>
      <c r="Q3" s="973"/>
      <c r="R3" s="973"/>
      <c r="S3" s="973"/>
      <c r="T3" s="973"/>
      <c r="U3" s="973"/>
      <c r="V3" s="973"/>
      <c r="W3" s="973"/>
      <c r="X3" s="973"/>
      <c r="Y3" s="973"/>
      <c r="Z3" s="973"/>
      <c r="AA3" s="973"/>
      <c r="AB3" s="973"/>
      <c r="AC3" s="973"/>
      <c r="AD3" s="973"/>
      <c r="AE3" s="973"/>
      <c r="AF3" s="973"/>
      <c r="AG3" s="973"/>
      <c r="AH3" s="973"/>
      <c r="AI3" s="973"/>
      <c r="AJ3" s="973"/>
      <c r="AK3" s="973"/>
      <c r="AL3" s="973"/>
      <c r="AM3" s="973"/>
      <c r="AN3" s="973"/>
      <c r="AO3" s="973"/>
      <c r="AP3" s="973"/>
      <c r="AQ3" s="973"/>
      <c r="AR3" s="973"/>
      <c r="AS3" s="973"/>
      <c r="AT3" s="973"/>
      <c r="AU3" s="973"/>
      <c r="AV3" s="973"/>
      <c r="AW3" s="973"/>
      <c r="AX3" s="973"/>
      <c r="AY3" s="973"/>
      <c r="AZ3" s="1385" t="str">
        <f>IF(入力シート!E10="","",入力シート!E10)</f>
        <v/>
      </c>
      <c r="BA3" s="1385"/>
      <c r="BB3" s="1385"/>
      <c r="BC3" s="1385"/>
      <c r="BD3" s="1385"/>
      <c r="BE3" s="1385"/>
      <c r="BF3" s="1385"/>
      <c r="BG3" s="1385"/>
      <c r="BH3" s="1385"/>
      <c r="BI3" s="1385"/>
      <c r="BJ3" s="1385"/>
      <c r="BK3" s="1385"/>
      <c r="BL3" s="1385"/>
      <c r="BM3" s="994"/>
    </row>
    <row r="4" spans="1:75" ht="20.100000000000001" customHeight="1" x14ac:dyDescent="0.15">
      <c r="A4" s="1501" t="s">
        <v>594</v>
      </c>
      <c r="B4" s="1502"/>
      <c r="C4" s="1502"/>
      <c r="D4" s="1502"/>
      <c r="E4" s="1502"/>
      <c r="F4" s="1502"/>
      <c r="G4" s="1502"/>
      <c r="H4" s="1502"/>
      <c r="I4" s="1502"/>
      <c r="J4" s="1502"/>
      <c r="K4" s="1502"/>
      <c r="L4" s="1502"/>
      <c r="M4" s="1502"/>
      <c r="N4" s="1502"/>
      <c r="O4" s="1502"/>
      <c r="P4" s="1502"/>
      <c r="Q4" s="1502"/>
      <c r="R4" s="1502"/>
      <c r="S4" s="1502"/>
      <c r="T4" s="1502"/>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3"/>
    </row>
    <row r="5" spans="1:75" ht="20.100000000000001" customHeight="1" x14ac:dyDescent="0.15">
      <c r="A5" s="851"/>
      <c r="B5" s="856"/>
      <c r="C5" s="856"/>
      <c r="D5" s="856"/>
      <c r="E5" s="856"/>
      <c r="F5" s="856"/>
      <c r="G5" s="856"/>
      <c r="H5" s="856"/>
      <c r="I5" s="856"/>
      <c r="J5" s="856"/>
      <c r="K5" s="856"/>
      <c r="L5" s="856"/>
      <c r="M5" s="856"/>
      <c r="N5" s="856"/>
      <c r="O5" s="856"/>
      <c r="P5" s="856"/>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0"/>
      <c r="AR5" s="850"/>
      <c r="AS5" s="850"/>
      <c r="AT5" s="850"/>
      <c r="AU5" s="850"/>
      <c r="AV5" s="850"/>
      <c r="AW5" s="850"/>
      <c r="AX5" s="850"/>
      <c r="AY5" s="850"/>
      <c r="AZ5" s="904"/>
      <c r="BA5" s="904"/>
      <c r="BB5" s="904"/>
      <c r="BC5" s="904"/>
      <c r="BD5" s="904"/>
      <c r="BE5" s="904"/>
      <c r="BF5" s="904"/>
      <c r="BG5" s="904"/>
      <c r="BH5" s="904"/>
      <c r="BI5" s="904"/>
      <c r="BJ5" s="904"/>
      <c r="BK5" s="904"/>
      <c r="BL5" s="904"/>
      <c r="BM5" s="854"/>
    </row>
    <row r="6" spans="1:75" ht="20.100000000000001" customHeight="1" x14ac:dyDescent="0.15">
      <c r="A6" s="851"/>
      <c r="B6" s="856"/>
      <c r="C6" s="856"/>
      <c r="D6" s="856"/>
      <c r="E6" s="856"/>
      <c r="F6" s="856"/>
      <c r="G6" s="856"/>
      <c r="H6" s="856"/>
      <c r="I6" s="856"/>
      <c r="J6" s="856"/>
      <c r="K6" s="856"/>
      <c r="L6" s="856"/>
      <c r="M6" s="856"/>
      <c r="N6" s="856"/>
      <c r="O6" s="856"/>
      <c r="P6" s="856"/>
      <c r="Q6" s="856"/>
      <c r="R6" s="856"/>
      <c r="S6" s="856"/>
      <c r="T6" s="856"/>
      <c r="U6" s="856"/>
      <c r="V6" s="856"/>
      <c r="W6" s="856"/>
      <c r="X6" s="856"/>
      <c r="Y6" s="856"/>
      <c r="Z6" s="856"/>
      <c r="AA6" s="856"/>
      <c r="AB6" s="856"/>
      <c r="AC6" s="856"/>
      <c r="AD6" s="856"/>
      <c r="AE6" s="856"/>
      <c r="AF6" s="856"/>
      <c r="AG6" s="856"/>
      <c r="AH6" s="856"/>
      <c r="AI6" s="856"/>
      <c r="AJ6" s="856"/>
      <c r="AK6" s="856"/>
      <c r="AL6" s="856"/>
      <c r="AM6" s="856"/>
      <c r="AN6" s="856"/>
      <c r="AO6" s="856"/>
      <c r="AP6" s="856"/>
      <c r="AQ6" s="856"/>
      <c r="AR6" s="856"/>
      <c r="AS6" s="856"/>
      <c r="AT6" s="856"/>
      <c r="AU6" s="856"/>
      <c r="AV6" s="856"/>
      <c r="AW6" s="856"/>
      <c r="AX6" s="856"/>
      <c r="AY6" s="856"/>
      <c r="AZ6" s="856"/>
      <c r="BA6" s="856"/>
      <c r="BB6" s="856"/>
      <c r="BC6" s="856"/>
      <c r="BD6" s="856"/>
      <c r="BE6" s="856"/>
      <c r="BF6" s="856"/>
      <c r="BG6" s="856"/>
      <c r="BH6" s="856"/>
      <c r="BI6" s="856"/>
      <c r="BJ6" s="856"/>
      <c r="BK6" s="856"/>
      <c r="BL6" s="856"/>
      <c r="BM6" s="854"/>
    </row>
    <row r="7" spans="1:75" ht="20.100000000000001" customHeight="1" x14ac:dyDescent="0.15">
      <c r="A7" s="1249" t="s">
        <v>594</v>
      </c>
      <c r="B7" s="1250"/>
      <c r="C7" s="1250"/>
      <c r="D7" s="1250"/>
      <c r="E7" s="1250"/>
      <c r="F7" s="1250"/>
      <c r="G7" s="1250"/>
      <c r="H7" s="1250"/>
      <c r="I7" s="1250"/>
      <c r="J7" s="1250"/>
      <c r="K7" s="1250"/>
      <c r="L7" s="1250"/>
      <c r="M7" s="1250"/>
      <c r="N7" s="1250"/>
      <c r="O7" s="1250"/>
      <c r="P7" s="1250"/>
      <c r="Q7" s="1250"/>
      <c r="R7" s="1250"/>
      <c r="S7" s="1250"/>
      <c r="T7" s="1250"/>
      <c r="U7" s="1250"/>
      <c r="V7" s="1250"/>
      <c r="W7" s="1250"/>
      <c r="X7" s="1250"/>
      <c r="Y7" s="1250"/>
      <c r="Z7" s="1250"/>
      <c r="AA7" s="1250"/>
      <c r="AB7" s="1250"/>
      <c r="AC7" s="1250"/>
      <c r="AD7" s="1250"/>
      <c r="AE7" s="1250"/>
      <c r="AF7" s="1250"/>
      <c r="AG7" s="1250"/>
      <c r="AH7" s="1250"/>
      <c r="AI7" s="1250"/>
      <c r="AJ7" s="1250"/>
      <c r="AK7" s="1250"/>
      <c r="AL7" s="1250"/>
      <c r="AM7" s="1250"/>
      <c r="AN7" s="1250"/>
      <c r="AO7" s="1250"/>
      <c r="AP7" s="1250"/>
      <c r="AQ7" s="1250"/>
      <c r="AR7" s="1250"/>
      <c r="AS7" s="1250"/>
      <c r="AT7" s="1250"/>
      <c r="AU7" s="1250"/>
      <c r="AV7" s="1250"/>
      <c r="AW7" s="1250"/>
      <c r="AX7" s="1250"/>
      <c r="AY7" s="1250"/>
      <c r="AZ7" s="1250"/>
      <c r="BA7" s="1250"/>
      <c r="BB7" s="1250"/>
      <c r="BC7" s="1250"/>
      <c r="BD7" s="1250"/>
      <c r="BE7" s="1250"/>
      <c r="BF7" s="1250"/>
      <c r="BG7" s="1250"/>
      <c r="BH7" s="1250"/>
      <c r="BI7" s="1250"/>
      <c r="BJ7" s="1250"/>
      <c r="BK7" s="1250"/>
      <c r="BL7" s="1250"/>
      <c r="BM7" s="1251"/>
    </row>
    <row r="8" spans="1:75" ht="20.100000000000001" customHeight="1" x14ac:dyDescent="0.15">
      <c r="A8" s="851"/>
      <c r="B8" s="1188" t="s">
        <v>595</v>
      </c>
      <c r="C8" s="1189"/>
      <c r="D8" s="1189"/>
      <c r="E8" s="1189"/>
      <c r="F8" s="1189"/>
      <c r="G8" s="1189"/>
      <c r="H8" s="1189"/>
      <c r="I8" s="1190"/>
      <c r="J8" s="1309" t="s">
        <v>596</v>
      </c>
      <c r="K8" s="1248"/>
      <c r="L8" s="1248"/>
      <c r="M8" s="1248"/>
      <c r="N8" s="1248"/>
      <c r="O8" s="1248"/>
      <c r="P8" s="1274"/>
      <c r="Q8" s="1309" t="s">
        <v>597</v>
      </c>
      <c r="R8" s="1274"/>
      <c r="S8" s="1309" t="s">
        <v>1185</v>
      </c>
      <c r="T8" s="1248"/>
      <c r="U8" s="1248"/>
      <c r="V8" s="1248"/>
      <c r="W8" s="1248"/>
      <c r="X8" s="1309" t="s">
        <v>598</v>
      </c>
      <c r="Y8" s="1248"/>
      <c r="Z8" s="1248"/>
      <c r="AA8" s="1248"/>
      <c r="AB8" s="1248"/>
      <c r="AC8" s="1309" t="s">
        <v>599</v>
      </c>
      <c r="AD8" s="1248"/>
      <c r="AE8" s="1248"/>
      <c r="AF8" s="1248"/>
      <c r="AG8" s="1248"/>
      <c r="AH8" s="1248"/>
      <c r="AI8" s="1248"/>
      <c r="AJ8" s="1248"/>
      <c r="AK8" s="1248"/>
      <c r="AL8" s="1248"/>
      <c r="AM8" s="1248"/>
      <c r="AN8" s="1248"/>
      <c r="AO8" s="1248"/>
      <c r="AP8" s="1248"/>
      <c r="AQ8" s="1274"/>
      <c r="AR8" s="1309" t="s">
        <v>600</v>
      </c>
      <c r="AS8" s="1248"/>
      <c r="AT8" s="1248"/>
      <c r="AU8" s="1248"/>
      <c r="AV8" s="1248"/>
      <c r="AW8" s="1248"/>
      <c r="AX8" s="1248"/>
      <c r="AY8" s="1309" t="s">
        <v>1186</v>
      </c>
      <c r="AZ8" s="1248"/>
      <c r="BA8" s="1248"/>
      <c r="BB8" s="1248"/>
      <c r="BC8" s="1248"/>
      <c r="BD8" s="1248"/>
      <c r="BE8" s="1248"/>
      <c r="BF8" s="1274"/>
      <c r="BG8" s="1309" t="s">
        <v>601</v>
      </c>
      <c r="BH8" s="1248"/>
      <c r="BI8" s="1248"/>
      <c r="BJ8" s="1248"/>
      <c r="BK8" s="1248"/>
      <c r="BL8" s="1274"/>
      <c r="BM8" s="854"/>
      <c r="BQ8" s="995" t="s">
        <v>1222</v>
      </c>
      <c r="BU8" s="995" t="s">
        <v>1184</v>
      </c>
    </row>
    <row r="9" spans="1:75" ht="20.100000000000001" customHeight="1" x14ac:dyDescent="0.15">
      <c r="A9" s="851"/>
      <c r="B9" s="1246"/>
      <c r="C9" s="1212"/>
      <c r="D9" s="1212"/>
      <c r="E9" s="1212"/>
      <c r="F9" s="1212"/>
      <c r="G9" s="1212"/>
      <c r="H9" s="1212"/>
      <c r="I9" s="1247"/>
      <c r="J9" s="1504" t="s">
        <v>602</v>
      </c>
      <c r="K9" s="1457"/>
      <c r="L9" s="1458"/>
      <c r="M9" s="1458"/>
      <c r="N9" s="1458"/>
      <c r="O9" s="1458"/>
      <c r="P9" s="1459" t="s">
        <v>999</v>
      </c>
      <c r="Q9" s="1450"/>
      <c r="R9" s="1452"/>
      <c r="S9" s="1473"/>
      <c r="T9" s="1474"/>
      <c r="U9" s="1474"/>
      <c r="V9" s="1474"/>
      <c r="W9" s="1474"/>
      <c r="X9" s="1473"/>
      <c r="Y9" s="1474"/>
      <c r="Z9" s="1474"/>
      <c r="AA9" s="1474"/>
      <c r="AB9" s="1474"/>
      <c r="AC9" s="1487"/>
      <c r="AD9" s="1488"/>
      <c r="AE9" s="1488"/>
      <c r="AF9" s="1488"/>
      <c r="AG9" s="1488"/>
      <c r="AH9" s="852" t="s">
        <v>1187</v>
      </c>
      <c r="AI9" s="852"/>
      <c r="AJ9" s="1419"/>
      <c r="AK9" s="1419"/>
      <c r="AL9" s="1419"/>
      <c r="AM9" s="1419"/>
      <c r="AN9" s="1419"/>
      <c r="AO9" s="1419"/>
      <c r="AP9" s="852" t="s">
        <v>1188</v>
      </c>
      <c r="AQ9" s="853"/>
      <c r="AR9" s="1423"/>
      <c r="AS9" s="1419"/>
      <c r="AT9" s="1419"/>
      <c r="AU9" s="1419"/>
      <c r="AV9" s="1419"/>
      <c r="AW9" s="852" t="s">
        <v>1188</v>
      </c>
      <c r="AX9" s="852"/>
      <c r="AY9" s="1423"/>
      <c r="AZ9" s="1419"/>
      <c r="BA9" s="1419"/>
      <c r="BB9" s="1419"/>
      <c r="BC9" s="1419"/>
      <c r="BD9" s="852" t="s">
        <v>1189</v>
      </c>
      <c r="BE9" s="852"/>
      <c r="BF9" s="852"/>
      <c r="BG9" s="1461"/>
      <c r="BH9" s="1462"/>
      <c r="BI9" s="1462"/>
      <c r="BJ9" s="1462"/>
      <c r="BK9" s="1462"/>
      <c r="BL9" s="1463"/>
      <c r="BM9" s="854"/>
      <c r="BQ9" s="991">
        <v>1</v>
      </c>
      <c r="BR9" s="996">
        <f>COUNTA(K9)</f>
        <v>0</v>
      </c>
      <c r="BS9" s="991">
        <f>BQ9-BR9</f>
        <v>1</v>
      </c>
      <c r="BU9" s="991">
        <v>1</v>
      </c>
      <c r="BV9" s="996">
        <f>COUNTA(S20)</f>
        <v>0</v>
      </c>
      <c r="BW9" s="991">
        <f t="shared" ref="BW9:BW72" si="0">BU9-BV9</f>
        <v>1</v>
      </c>
    </row>
    <row r="10" spans="1:75" ht="20.100000000000001" customHeight="1" x14ac:dyDescent="0.15">
      <c r="A10" s="851"/>
      <c r="B10" s="1246"/>
      <c r="C10" s="1212"/>
      <c r="D10" s="1212"/>
      <c r="E10" s="1212"/>
      <c r="F10" s="1212"/>
      <c r="G10" s="1212"/>
      <c r="H10" s="1212"/>
      <c r="I10" s="1247"/>
      <c r="J10" s="1504"/>
      <c r="K10" s="1457"/>
      <c r="L10" s="1458"/>
      <c r="M10" s="1458"/>
      <c r="N10" s="1458"/>
      <c r="O10" s="1458"/>
      <c r="P10" s="1459" t="s">
        <v>998</v>
      </c>
      <c r="Q10" s="1453"/>
      <c r="R10" s="1455"/>
      <c r="S10" s="1473"/>
      <c r="T10" s="1474"/>
      <c r="U10" s="1474"/>
      <c r="V10" s="1474"/>
      <c r="W10" s="1474"/>
      <c r="X10" s="1473"/>
      <c r="Y10" s="1474"/>
      <c r="Z10" s="1474"/>
      <c r="AA10" s="1474"/>
      <c r="AB10" s="1474"/>
      <c r="AC10" s="1487"/>
      <c r="AD10" s="1488"/>
      <c r="AE10" s="1488"/>
      <c r="AF10" s="1488"/>
      <c r="AG10" s="1488"/>
      <c r="AH10" s="852" t="s">
        <v>1187</v>
      </c>
      <c r="AI10" s="852"/>
      <c r="AJ10" s="1419"/>
      <c r="AK10" s="1419"/>
      <c r="AL10" s="1419"/>
      <c r="AM10" s="1419"/>
      <c r="AN10" s="1419"/>
      <c r="AO10" s="1419"/>
      <c r="AP10" s="852" t="s">
        <v>1188</v>
      </c>
      <c r="AQ10" s="853"/>
      <c r="AR10" s="1423"/>
      <c r="AS10" s="1419"/>
      <c r="AT10" s="1419"/>
      <c r="AU10" s="1419"/>
      <c r="AV10" s="1419"/>
      <c r="AW10" s="852" t="s">
        <v>1190</v>
      </c>
      <c r="AX10" s="852"/>
      <c r="AY10" s="1423"/>
      <c r="AZ10" s="1419"/>
      <c r="BA10" s="1419"/>
      <c r="BB10" s="1419"/>
      <c r="BC10" s="1419"/>
      <c r="BD10" s="852" t="s">
        <v>1191</v>
      </c>
      <c r="BE10" s="852"/>
      <c r="BF10" s="852"/>
      <c r="BG10" s="1461"/>
      <c r="BH10" s="1462"/>
      <c r="BI10" s="1462"/>
      <c r="BJ10" s="1462"/>
      <c r="BK10" s="1462"/>
      <c r="BL10" s="1463"/>
      <c r="BM10" s="854"/>
      <c r="BQ10" s="991">
        <v>1</v>
      </c>
      <c r="BR10" s="996">
        <f>COUNTA(Q9)</f>
        <v>0</v>
      </c>
      <c r="BS10" s="991">
        <f>BQ10-BR10</f>
        <v>1</v>
      </c>
      <c r="BU10" s="991">
        <v>1</v>
      </c>
      <c r="BV10" s="996">
        <f>COUNTA(X20)</f>
        <v>0</v>
      </c>
      <c r="BW10" s="991">
        <f t="shared" si="0"/>
        <v>1</v>
      </c>
    </row>
    <row r="11" spans="1:75" ht="20.100000000000001" customHeight="1" x14ac:dyDescent="0.15">
      <c r="A11" s="851"/>
      <c r="B11" s="1246"/>
      <c r="C11" s="1212"/>
      <c r="D11" s="1212"/>
      <c r="E11" s="1212"/>
      <c r="F11" s="1212"/>
      <c r="G11" s="1212"/>
      <c r="H11" s="1212"/>
      <c r="I11" s="1247"/>
      <c r="J11" s="1309" t="s">
        <v>1192</v>
      </c>
      <c r="K11" s="1248"/>
      <c r="L11" s="1248"/>
      <c r="M11" s="1248"/>
      <c r="N11" s="1248"/>
      <c r="O11" s="1248"/>
      <c r="P11" s="1274"/>
      <c r="Q11" s="1450" t="s">
        <v>1230</v>
      </c>
      <c r="R11" s="1452"/>
      <c r="S11" s="1473"/>
      <c r="T11" s="1474"/>
      <c r="U11" s="1474"/>
      <c r="V11" s="1474"/>
      <c r="W11" s="1474"/>
      <c r="X11" s="1473"/>
      <c r="Y11" s="1474"/>
      <c r="Z11" s="1474"/>
      <c r="AA11" s="1474"/>
      <c r="AB11" s="1474"/>
      <c r="AC11" s="1487"/>
      <c r="AD11" s="1488"/>
      <c r="AE11" s="1488"/>
      <c r="AF11" s="1488"/>
      <c r="AG11" s="1488"/>
      <c r="AH11" s="852" t="s">
        <v>1193</v>
      </c>
      <c r="AI11" s="852"/>
      <c r="AJ11" s="1419"/>
      <c r="AK11" s="1419"/>
      <c r="AL11" s="1419"/>
      <c r="AM11" s="1419"/>
      <c r="AN11" s="1419"/>
      <c r="AO11" s="1419"/>
      <c r="AP11" s="852" t="s">
        <v>1194</v>
      </c>
      <c r="AQ11" s="853"/>
      <c r="AR11" s="1457"/>
      <c r="AS11" s="1458"/>
      <c r="AT11" s="1458"/>
      <c r="AU11" s="852" t="s">
        <v>1195</v>
      </c>
      <c r="AV11" s="1458"/>
      <c r="AW11" s="1458"/>
      <c r="AX11" s="1459"/>
      <c r="AY11" s="852" t="s">
        <v>603</v>
      </c>
      <c r="AZ11" s="852"/>
      <c r="BA11" s="852"/>
      <c r="BB11" s="1419"/>
      <c r="BC11" s="1419"/>
      <c r="BD11" s="1419"/>
      <c r="BE11" s="1419"/>
      <c r="BF11" s="1419"/>
      <c r="BG11" s="1419"/>
      <c r="BH11" s="1419"/>
      <c r="BI11" s="1419"/>
      <c r="BJ11" s="852" t="s">
        <v>1196</v>
      </c>
      <c r="BK11" s="852"/>
      <c r="BL11" s="853"/>
      <c r="BM11" s="854"/>
      <c r="BQ11" s="991">
        <v>1</v>
      </c>
      <c r="BR11" s="996">
        <f>COUNTA(S9)</f>
        <v>0</v>
      </c>
      <c r="BS11" s="991">
        <f t="shared" ref="BS11:BS28" si="1">BQ11-BR11</f>
        <v>1</v>
      </c>
      <c r="BU11" s="991">
        <v>1</v>
      </c>
      <c r="BV11" s="996">
        <f>COUNTA(AC20)</f>
        <v>0</v>
      </c>
      <c r="BW11" s="991">
        <f t="shared" si="0"/>
        <v>1</v>
      </c>
    </row>
    <row r="12" spans="1:75" ht="20.100000000000001" customHeight="1" x14ac:dyDescent="0.15">
      <c r="A12" s="851"/>
      <c r="B12" s="1246"/>
      <c r="C12" s="1212"/>
      <c r="D12" s="1212"/>
      <c r="E12" s="1212"/>
      <c r="F12" s="1212"/>
      <c r="G12" s="1212"/>
      <c r="H12" s="1212"/>
      <c r="I12" s="1247"/>
      <c r="J12" s="1309"/>
      <c r="K12" s="1248"/>
      <c r="L12" s="1248"/>
      <c r="M12" s="1248"/>
      <c r="N12" s="1248"/>
      <c r="O12" s="1248"/>
      <c r="P12" s="1274"/>
      <c r="Q12" s="1453"/>
      <c r="R12" s="1455"/>
      <c r="S12" s="1473"/>
      <c r="T12" s="1474"/>
      <c r="U12" s="1474"/>
      <c r="V12" s="1474"/>
      <c r="W12" s="1474"/>
      <c r="X12" s="1473"/>
      <c r="Y12" s="1474"/>
      <c r="Z12" s="1474"/>
      <c r="AA12" s="1474"/>
      <c r="AB12" s="1474"/>
      <c r="AC12" s="1487"/>
      <c r="AD12" s="1488"/>
      <c r="AE12" s="1488"/>
      <c r="AF12" s="1488"/>
      <c r="AG12" s="1488"/>
      <c r="AH12" s="852" t="s">
        <v>1193</v>
      </c>
      <c r="AI12" s="852"/>
      <c r="AJ12" s="1419"/>
      <c r="AK12" s="1419"/>
      <c r="AL12" s="1419"/>
      <c r="AM12" s="1419"/>
      <c r="AN12" s="1419"/>
      <c r="AO12" s="1419"/>
      <c r="AP12" s="852" t="s">
        <v>1194</v>
      </c>
      <c r="AQ12" s="853"/>
      <c r="AR12" s="1457"/>
      <c r="AS12" s="1458"/>
      <c r="AT12" s="1458"/>
      <c r="AU12" s="852" t="s">
        <v>1195</v>
      </c>
      <c r="AV12" s="1458"/>
      <c r="AW12" s="1458"/>
      <c r="AX12" s="1459"/>
      <c r="AY12" s="852" t="s">
        <v>603</v>
      </c>
      <c r="AZ12" s="852"/>
      <c r="BA12" s="852"/>
      <c r="BB12" s="1419"/>
      <c r="BC12" s="1419"/>
      <c r="BD12" s="1419"/>
      <c r="BE12" s="1419"/>
      <c r="BF12" s="1419"/>
      <c r="BG12" s="1419"/>
      <c r="BH12" s="1419"/>
      <c r="BI12" s="1419"/>
      <c r="BJ12" s="852" t="s">
        <v>1196</v>
      </c>
      <c r="BK12" s="852"/>
      <c r="BL12" s="853"/>
      <c r="BM12" s="854"/>
      <c r="BQ12" s="991">
        <v>1</v>
      </c>
      <c r="BR12" s="996">
        <f>COUNTA(X9)</f>
        <v>0</v>
      </c>
      <c r="BS12" s="991">
        <f t="shared" si="1"/>
        <v>1</v>
      </c>
      <c r="BU12" s="991">
        <v>1</v>
      </c>
      <c r="BV12" s="996">
        <f>COUNTA(S22)</f>
        <v>0</v>
      </c>
      <c r="BW12" s="991">
        <f t="shared" si="0"/>
        <v>1</v>
      </c>
    </row>
    <row r="13" spans="1:75" ht="20.100000000000001" customHeight="1" x14ac:dyDescent="0.15">
      <c r="A13" s="851"/>
      <c r="B13" s="1246"/>
      <c r="C13" s="1212"/>
      <c r="D13" s="1212"/>
      <c r="E13" s="1212"/>
      <c r="F13" s="1212"/>
      <c r="G13" s="1212"/>
      <c r="H13" s="1212"/>
      <c r="I13" s="1247"/>
      <c r="J13" s="1309" t="s">
        <v>1197</v>
      </c>
      <c r="K13" s="1248"/>
      <c r="L13" s="1248"/>
      <c r="M13" s="1248"/>
      <c r="N13" s="1248"/>
      <c r="O13" s="1248"/>
      <c r="P13" s="1274"/>
      <c r="Q13" s="1450"/>
      <c r="R13" s="1451"/>
      <c r="S13" s="1473"/>
      <c r="T13" s="1474"/>
      <c r="U13" s="1474"/>
      <c r="V13" s="1474"/>
      <c r="W13" s="1474"/>
      <c r="X13" s="1473"/>
      <c r="Y13" s="1474"/>
      <c r="Z13" s="1474"/>
      <c r="AA13" s="1474"/>
      <c r="AB13" s="1474"/>
      <c r="AC13" s="1494"/>
      <c r="AD13" s="1495"/>
      <c r="AE13" s="1495"/>
      <c r="AF13" s="1495"/>
      <c r="AG13" s="1495"/>
      <c r="AH13" s="1495"/>
      <c r="AI13" s="1495"/>
      <c r="AJ13" s="1495"/>
      <c r="AK13" s="1495"/>
      <c r="AL13" s="1495"/>
      <c r="AM13" s="1495"/>
      <c r="AN13" s="1495"/>
      <c r="AO13" s="1300" t="s">
        <v>1198</v>
      </c>
      <c r="AP13" s="1300"/>
      <c r="AQ13" s="1326"/>
      <c r="AR13" s="881" t="s">
        <v>604</v>
      </c>
      <c r="AS13" s="852"/>
      <c r="AT13" s="852"/>
      <c r="AU13" s="852"/>
      <c r="AV13" s="852"/>
      <c r="AW13" s="852"/>
      <c r="AX13" s="852"/>
      <c r="AY13" s="1473"/>
      <c r="AZ13" s="1474"/>
      <c r="BA13" s="1474"/>
      <c r="BB13" s="1474"/>
      <c r="BC13" s="1474"/>
      <c r="BD13" s="1474"/>
      <c r="BE13" s="1474"/>
      <c r="BF13" s="1489"/>
      <c r="BG13" s="1450"/>
      <c r="BH13" s="1451"/>
      <c r="BI13" s="1451"/>
      <c r="BJ13" s="1451"/>
      <c r="BK13" s="1451"/>
      <c r="BL13" s="1452"/>
      <c r="BM13" s="854"/>
      <c r="BQ13" s="991">
        <v>1</v>
      </c>
      <c r="BR13" s="996">
        <f>IF(Q9&lt;&gt;2,1,COUNTA(K10))</f>
        <v>1</v>
      </c>
      <c r="BS13" s="991">
        <f t="shared" si="1"/>
        <v>0</v>
      </c>
      <c r="BU13" s="991">
        <v>1</v>
      </c>
      <c r="BV13" s="996">
        <f>COUNTA(X22)</f>
        <v>0</v>
      </c>
      <c r="BW13" s="991">
        <f t="shared" si="0"/>
        <v>1</v>
      </c>
    </row>
    <row r="14" spans="1:75" ht="20.100000000000001" customHeight="1" x14ac:dyDescent="0.15">
      <c r="A14" s="851"/>
      <c r="B14" s="1246"/>
      <c r="C14" s="1212"/>
      <c r="D14" s="1212"/>
      <c r="E14" s="1212"/>
      <c r="F14" s="1212"/>
      <c r="G14" s="1212"/>
      <c r="H14" s="1212"/>
      <c r="I14" s="1247"/>
      <c r="J14" s="1309"/>
      <c r="K14" s="1248"/>
      <c r="L14" s="1248"/>
      <c r="M14" s="1248"/>
      <c r="N14" s="1248"/>
      <c r="O14" s="1248"/>
      <c r="P14" s="1274"/>
      <c r="Q14" s="1484"/>
      <c r="R14" s="1485"/>
      <c r="S14" s="1490"/>
      <c r="T14" s="1490"/>
      <c r="U14" s="1490"/>
      <c r="V14" s="1490"/>
      <c r="W14" s="1490"/>
      <c r="X14" s="1490"/>
      <c r="Y14" s="1490"/>
      <c r="Z14" s="1490"/>
      <c r="AA14" s="1490"/>
      <c r="AB14" s="1490"/>
      <c r="AC14" s="1496"/>
      <c r="AD14" s="1497"/>
      <c r="AE14" s="1497"/>
      <c r="AF14" s="1497"/>
      <c r="AG14" s="1497"/>
      <c r="AH14" s="1497"/>
      <c r="AI14" s="1497"/>
      <c r="AJ14" s="1497"/>
      <c r="AK14" s="1497"/>
      <c r="AL14" s="1497"/>
      <c r="AM14" s="1497"/>
      <c r="AN14" s="1497"/>
      <c r="AO14" s="1054"/>
      <c r="AP14" s="1054"/>
      <c r="AQ14" s="1492"/>
      <c r="AR14" s="881" t="s">
        <v>605</v>
      </c>
      <c r="AS14" s="852"/>
      <c r="AT14" s="852"/>
      <c r="AU14" s="852"/>
      <c r="AV14" s="852"/>
      <c r="AW14" s="852"/>
      <c r="AX14" s="852"/>
      <c r="AY14" s="1473"/>
      <c r="AZ14" s="1474"/>
      <c r="BA14" s="1474"/>
      <c r="BB14" s="1474"/>
      <c r="BC14" s="1474"/>
      <c r="BD14" s="1474"/>
      <c r="BE14" s="1474"/>
      <c r="BF14" s="1489"/>
      <c r="BG14" s="1484"/>
      <c r="BH14" s="1485"/>
      <c r="BI14" s="1485"/>
      <c r="BJ14" s="1485"/>
      <c r="BK14" s="1485"/>
      <c r="BL14" s="1486"/>
      <c r="BM14" s="854"/>
      <c r="BQ14" s="991">
        <v>1</v>
      </c>
      <c r="BR14" s="996">
        <f>IF(Q9&lt;&gt;2,1,COUNTA(S10))</f>
        <v>1</v>
      </c>
      <c r="BS14" s="991">
        <f t="shared" si="1"/>
        <v>0</v>
      </c>
      <c r="BU14" s="991">
        <v>1</v>
      </c>
      <c r="BV14" s="996">
        <f>COUNTA(AC22)</f>
        <v>0</v>
      </c>
      <c r="BW14" s="991">
        <f t="shared" si="0"/>
        <v>1</v>
      </c>
    </row>
    <row r="15" spans="1:75" ht="20.100000000000001" customHeight="1" x14ac:dyDescent="0.15">
      <c r="A15" s="851"/>
      <c r="B15" s="1246"/>
      <c r="C15" s="1212"/>
      <c r="D15" s="1212"/>
      <c r="E15" s="1212"/>
      <c r="F15" s="1212"/>
      <c r="G15" s="1212"/>
      <c r="H15" s="1212"/>
      <c r="I15" s="1247"/>
      <c r="J15" s="1309"/>
      <c r="K15" s="1248"/>
      <c r="L15" s="1248"/>
      <c r="M15" s="1248"/>
      <c r="N15" s="1248"/>
      <c r="O15" s="1248"/>
      <c r="P15" s="1274"/>
      <c r="Q15" s="1453"/>
      <c r="R15" s="1454"/>
      <c r="S15" s="1491"/>
      <c r="T15" s="1491"/>
      <c r="U15" s="1491"/>
      <c r="V15" s="1491"/>
      <c r="W15" s="1491"/>
      <c r="X15" s="1491"/>
      <c r="Y15" s="1491"/>
      <c r="Z15" s="1491"/>
      <c r="AA15" s="1491"/>
      <c r="AB15" s="1491"/>
      <c r="AC15" s="1498"/>
      <c r="AD15" s="1499"/>
      <c r="AE15" s="1499"/>
      <c r="AF15" s="1499"/>
      <c r="AG15" s="1499"/>
      <c r="AH15" s="1499"/>
      <c r="AI15" s="1499"/>
      <c r="AJ15" s="1499"/>
      <c r="AK15" s="1499"/>
      <c r="AL15" s="1499"/>
      <c r="AM15" s="1499"/>
      <c r="AN15" s="1499"/>
      <c r="AO15" s="1355"/>
      <c r="AP15" s="1355"/>
      <c r="AQ15" s="1493"/>
      <c r="AR15" s="881" t="s">
        <v>606</v>
      </c>
      <c r="AS15" s="852"/>
      <c r="AT15" s="852"/>
      <c r="AU15" s="852"/>
      <c r="AV15" s="852"/>
      <c r="AW15" s="852"/>
      <c r="AX15" s="852"/>
      <c r="AY15" s="1473"/>
      <c r="AZ15" s="1474"/>
      <c r="BA15" s="1474"/>
      <c r="BB15" s="1474"/>
      <c r="BC15" s="1474"/>
      <c r="BD15" s="1474"/>
      <c r="BE15" s="1474"/>
      <c r="BF15" s="1489"/>
      <c r="BG15" s="1453"/>
      <c r="BH15" s="1454"/>
      <c r="BI15" s="1454"/>
      <c r="BJ15" s="1454"/>
      <c r="BK15" s="1454"/>
      <c r="BL15" s="1455"/>
      <c r="BM15" s="854"/>
      <c r="BQ15" s="991">
        <v>1</v>
      </c>
      <c r="BR15" s="996">
        <f>IF(Q9&lt;&gt;2,1,COUNTA(X10))</f>
        <v>1</v>
      </c>
      <c r="BS15" s="991">
        <f t="shared" si="1"/>
        <v>0</v>
      </c>
      <c r="BU15" s="991">
        <v>1</v>
      </c>
      <c r="BV15" s="996">
        <f>COUNTA(Q24)</f>
        <v>0</v>
      </c>
      <c r="BW15" s="991">
        <f t="shared" si="0"/>
        <v>1</v>
      </c>
    </row>
    <row r="16" spans="1:75" ht="20.100000000000001" customHeight="1" x14ac:dyDescent="0.15">
      <c r="A16" s="851"/>
      <c r="B16" s="1246"/>
      <c r="C16" s="1212"/>
      <c r="D16" s="1212"/>
      <c r="E16" s="1212"/>
      <c r="F16" s="1212"/>
      <c r="G16" s="1212"/>
      <c r="H16" s="1212"/>
      <c r="I16" s="1247"/>
      <c r="J16" s="1309" t="s">
        <v>1199</v>
      </c>
      <c r="K16" s="1248"/>
      <c r="L16" s="1248"/>
      <c r="M16" s="1248"/>
      <c r="N16" s="1248"/>
      <c r="O16" s="1248"/>
      <c r="P16" s="1274"/>
      <c r="Q16" s="1473" t="s">
        <v>903</v>
      </c>
      <c r="R16" s="1489"/>
      <c r="S16" s="1473"/>
      <c r="T16" s="1474"/>
      <c r="U16" s="1474"/>
      <c r="V16" s="1474"/>
      <c r="W16" s="1474"/>
      <c r="X16" s="1473"/>
      <c r="Y16" s="1474"/>
      <c r="Z16" s="1474"/>
      <c r="AA16" s="1474"/>
      <c r="AB16" s="1474"/>
      <c r="AC16" s="1505"/>
      <c r="AD16" s="1460"/>
      <c r="AE16" s="1460"/>
      <c r="AF16" s="1460"/>
      <c r="AG16" s="1460"/>
      <c r="AH16" s="1460"/>
      <c r="AI16" s="1460"/>
      <c r="AJ16" s="1460"/>
      <c r="AK16" s="1460"/>
      <c r="AL16" s="1460"/>
      <c r="AM16" s="1460"/>
      <c r="AN16" s="1460"/>
      <c r="AO16" s="1460"/>
      <c r="AP16" s="852" t="s">
        <v>1200</v>
      </c>
      <c r="AQ16" s="853"/>
      <c r="AR16" s="881" t="s">
        <v>1201</v>
      </c>
      <c r="AS16" s="852"/>
      <c r="AT16" s="852"/>
      <c r="AU16" s="852"/>
      <c r="AV16" s="852"/>
      <c r="AW16" s="852"/>
      <c r="AX16" s="852"/>
      <c r="AY16" s="1423"/>
      <c r="AZ16" s="1419"/>
      <c r="BA16" s="1419"/>
      <c r="BB16" s="1419"/>
      <c r="BC16" s="1419"/>
      <c r="BD16" s="852" t="s">
        <v>1202</v>
      </c>
      <c r="BE16" s="852"/>
      <c r="BF16" s="852"/>
      <c r="BG16" s="1419"/>
      <c r="BH16" s="1419"/>
      <c r="BI16" s="1419"/>
      <c r="BJ16" s="852" t="s">
        <v>1194</v>
      </c>
      <c r="BK16" s="852"/>
      <c r="BL16" s="853"/>
      <c r="BM16" s="854"/>
      <c r="BQ16" s="991">
        <v>1</v>
      </c>
      <c r="BR16" s="996">
        <f>COUNTA(S11)</f>
        <v>0</v>
      </c>
      <c r="BS16" s="991">
        <f t="shared" si="1"/>
        <v>1</v>
      </c>
      <c r="BU16" s="991">
        <v>1</v>
      </c>
      <c r="BV16" s="996">
        <f>COUNTA(S24)</f>
        <v>0</v>
      </c>
      <c r="BW16" s="991">
        <f t="shared" si="0"/>
        <v>1</v>
      </c>
    </row>
    <row r="17" spans="1:75" ht="20.100000000000001" customHeight="1" x14ac:dyDescent="0.15">
      <c r="A17" s="851"/>
      <c r="B17" s="1191"/>
      <c r="C17" s="1192"/>
      <c r="D17" s="1192"/>
      <c r="E17" s="1192"/>
      <c r="F17" s="1192"/>
      <c r="G17" s="1192"/>
      <c r="H17" s="1192"/>
      <c r="I17" s="1193"/>
      <c r="J17" s="1309" t="s">
        <v>1203</v>
      </c>
      <c r="K17" s="1248"/>
      <c r="L17" s="1248"/>
      <c r="M17" s="1248"/>
      <c r="N17" s="1248"/>
      <c r="O17" s="1248"/>
      <c r="P17" s="1274"/>
      <c r="Q17" s="1473" t="s">
        <v>903</v>
      </c>
      <c r="R17" s="1489"/>
      <c r="S17" s="1473"/>
      <c r="T17" s="1474"/>
      <c r="U17" s="1474"/>
      <c r="V17" s="1474"/>
      <c r="W17" s="1474"/>
      <c r="X17" s="1473"/>
      <c r="Y17" s="1474"/>
      <c r="Z17" s="1474"/>
      <c r="AA17" s="1474"/>
      <c r="AB17" s="1474"/>
      <c r="AC17" s="1505"/>
      <c r="AD17" s="1460"/>
      <c r="AE17" s="1460"/>
      <c r="AF17" s="1460"/>
      <c r="AG17" s="1460"/>
      <c r="AH17" s="1460"/>
      <c r="AI17" s="1460"/>
      <c r="AJ17" s="1460"/>
      <c r="AK17" s="1460"/>
      <c r="AL17" s="1460"/>
      <c r="AM17" s="1460"/>
      <c r="AN17" s="1460"/>
      <c r="AO17" s="1460"/>
      <c r="AP17" s="852" t="s">
        <v>1204</v>
      </c>
      <c r="AQ17" s="853"/>
      <c r="AR17" s="1457"/>
      <c r="AS17" s="1458"/>
      <c r="AT17" s="1458"/>
      <c r="AU17" s="1458"/>
      <c r="AV17" s="1458"/>
      <c r="AW17" s="1458"/>
      <c r="AX17" s="1458"/>
      <c r="AY17" s="1458"/>
      <c r="AZ17" s="1458"/>
      <c r="BA17" s="1458"/>
      <c r="BB17" s="1458"/>
      <c r="BC17" s="1458"/>
      <c r="BD17" s="1458"/>
      <c r="BE17" s="1458"/>
      <c r="BF17" s="1458"/>
      <c r="BG17" s="1458"/>
      <c r="BH17" s="1458"/>
      <c r="BI17" s="1458"/>
      <c r="BJ17" s="1458"/>
      <c r="BK17" s="1458"/>
      <c r="BL17" s="1459"/>
      <c r="BM17" s="854"/>
      <c r="BQ17" s="991">
        <v>1</v>
      </c>
      <c r="BR17" s="996">
        <f>COUNTA(X11)</f>
        <v>0</v>
      </c>
      <c r="BS17" s="991">
        <f t="shared" si="1"/>
        <v>1</v>
      </c>
      <c r="BU17" s="991">
        <v>1</v>
      </c>
      <c r="BV17" s="996">
        <f>COUNTA(X24)</f>
        <v>0</v>
      </c>
      <c r="BW17" s="991">
        <f t="shared" si="0"/>
        <v>1</v>
      </c>
    </row>
    <row r="18" spans="1:75" ht="20.100000000000001" customHeight="1" x14ac:dyDescent="0.15">
      <c r="A18" s="851"/>
      <c r="B18" s="856"/>
      <c r="C18" s="856"/>
      <c r="D18" s="856"/>
      <c r="E18" s="856"/>
      <c r="F18" s="856"/>
      <c r="G18" s="856"/>
      <c r="H18" s="856"/>
      <c r="I18" s="856"/>
      <c r="J18" s="856"/>
      <c r="K18" s="856"/>
      <c r="L18" s="856"/>
      <c r="M18" s="856"/>
      <c r="N18" s="856"/>
      <c r="O18" s="856"/>
      <c r="P18" s="856"/>
      <c r="Q18" s="856"/>
      <c r="R18" s="856"/>
      <c r="S18" s="856"/>
      <c r="T18" s="856"/>
      <c r="U18" s="856"/>
      <c r="V18" s="856"/>
      <c r="W18" s="856"/>
      <c r="X18" s="856"/>
      <c r="Y18" s="856"/>
      <c r="Z18" s="856"/>
      <c r="AA18" s="856"/>
      <c r="AB18" s="856"/>
      <c r="AC18" s="856"/>
      <c r="AD18" s="856"/>
      <c r="AE18" s="856"/>
      <c r="AF18" s="856"/>
      <c r="AG18" s="856"/>
      <c r="AH18" s="856"/>
      <c r="AI18" s="856"/>
      <c r="AJ18" s="856"/>
      <c r="AK18" s="856"/>
      <c r="AL18" s="856"/>
      <c r="AM18" s="856"/>
      <c r="AN18" s="856"/>
      <c r="AO18" s="856"/>
      <c r="AP18" s="856"/>
      <c r="AQ18" s="856"/>
      <c r="AR18" s="856"/>
      <c r="AS18" s="856"/>
      <c r="AT18" s="856"/>
      <c r="AU18" s="856"/>
      <c r="AV18" s="856"/>
      <c r="AW18" s="856"/>
      <c r="AX18" s="856"/>
      <c r="AY18" s="856"/>
      <c r="AZ18" s="856"/>
      <c r="BA18" s="856"/>
      <c r="BB18" s="856"/>
      <c r="BC18" s="856"/>
      <c r="BD18" s="856"/>
      <c r="BE18" s="856"/>
      <c r="BF18" s="856"/>
      <c r="BG18" s="856"/>
      <c r="BH18" s="856"/>
      <c r="BI18" s="856"/>
      <c r="BJ18" s="856"/>
      <c r="BK18" s="856"/>
      <c r="BL18" s="856"/>
      <c r="BM18" s="854"/>
      <c r="BQ18" s="991">
        <v>1</v>
      </c>
      <c r="BR18" s="996">
        <f>COUNTA(S12)</f>
        <v>0</v>
      </c>
      <c r="BS18" s="991">
        <f t="shared" si="1"/>
        <v>1</v>
      </c>
      <c r="BU18" s="991">
        <v>1</v>
      </c>
      <c r="BV18" s="996">
        <f>COUNTA(AC24)</f>
        <v>0</v>
      </c>
      <c r="BW18" s="991">
        <f t="shared" si="0"/>
        <v>1</v>
      </c>
    </row>
    <row r="19" spans="1:75" ht="20.100000000000001" customHeight="1" x14ac:dyDescent="0.15">
      <c r="A19" s="851"/>
      <c r="B19" s="1475" t="s">
        <v>607</v>
      </c>
      <c r="C19" s="1476"/>
      <c r="D19" s="1309" t="s">
        <v>608</v>
      </c>
      <c r="E19" s="1248"/>
      <c r="F19" s="1248"/>
      <c r="G19" s="1248"/>
      <c r="H19" s="1248"/>
      <c r="I19" s="1274"/>
      <c r="J19" s="1309" t="s">
        <v>609</v>
      </c>
      <c r="K19" s="1248"/>
      <c r="L19" s="1248"/>
      <c r="M19" s="1248"/>
      <c r="N19" s="1248"/>
      <c r="O19" s="1248"/>
      <c r="P19" s="1274"/>
      <c r="Q19" s="1309" t="s">
        <v>597</v>
      </c>
      <c r="R19" s="1274"/>
      <c r="S19" s="1309" t="s">
        <v>1185</v>
      </c>
      <c r="T19" s="1248"/>
      <c r="U19" s="1248"/>
      <c r="V19" s="1248"/>
      <c r="W19" s="1248"/>
      <c r="X19" s="1309" t="s">
        <v>598</v>
      </c>
      <c r="Y19" s="1248"/>
      <c r="Z19" s="1248"/>
      <c r="AA19" s="1248"/>
      <c r="AB19" s="1248"/>
      <c r="AC19" s="1309" t="s">
        <v>610</v>
      </c>
      <c r="AD19" s="1248"/>
      <c r="AE19" s="1274"/>
      <c r="AF19" s="1309" t="s">
        <v>611</v>
      </c>
      <c r="AG19" s="1248"/>
      <c r="AH19" s="1248"/>
      <c r="AI19" s="1248"/>
      <c r="AJ19" s="1248"/>
      <c r="AK19" s="1248"/>
      <c r="AL19" s="1248"/>
      <c r="AM19" s="1248"/>
      <c r="AN19" s="1248"/>
      <c r="AO19" s="1248"/>
      <c r="AP19" s="1248"/>
      <c r="AQ19" s="1248"/>
      <c r="AR19" s="1248"/>
      <c r="AS19" s="1248"/>
      <c r="AT19" s="1248"/>
      <c r="AU19" s="1248"/>
      <c r="AV19" s="1248"/>
      <c r="AW19" s="1248"/>
      <c r="AX19" s="1248"/>
      <c r="AY19" s="1248"/>
      <c r="AZ19" s="1248"/>
      <c r="BA19" s="1248"/>
      <c r="BB19" s="1248"/>
      <c r="BC19" s="1248"/>
      <c r="BD19" s="1248"/>
      <c r="BE19" s="1248"/>
      <c r="BF19" s="1248"/>
      <c r="BG19" s="1248"/>
      <c r="BH19" s="1248"/>
      <c r="BI19" s="1248"/>
      <c r="BJ19" s="1248"/>
      <c r="BK19" s="1248"/>
      <c r="BL19" s="1274"/>
      <c r="BM19" s="854"/>
      <c r="BQ19" s="991">
        <v>1</v>
      </c>
      <c r="BR19" s="996">
        <f>COUNTA(X12)</f>
        <v>0</v>
      </c>
      <c r="BS19" s="991">
        <f t="shared" si="1"/>
        <v>1</v>
      </c>
      <c r="BU19" s="991">
        <v>1</v>
      </c>
      <c r="BV19" s="996">
        <f>IF(Q24&lt;&gt;2,1,COUNTA(S25))</f>
        <v>1</v>
      </c>
      <c r="BW19" s="991">
        <f t="shared" si="0"/>
        <v>0</v>
      </c>
    </row>
    <row r="20" spans="1:75" ht="20.100000000000001" customHeight="1" x14ac:dyDescent="0.15">
      <c r="A20" s="851"/>
      <c r="B20" s="1477"/>
      <c r="C20" s="1478"/>
      <c r="D20" s="1188" t="s">
        <v>1205</v>
      </c>
      <c r="E20" s="1189"/>
      <c r="F20" s="1189"/>
      <c r="G20" s="1189"/>
      <c r="H20" s="1189"/>
      <c r="I20" s="1190"/>
      <c r="J20" s="940" t="s">
        <v>612</v>
      </c>
      <c r="K20" s="916"/>
      <c r="L20" s="916"/>
      <c r="M20" s="916"/>
      <c r="N20" s="916"/>
      <c r="O20" s="916"/>
      <c r="P20" s="916"/>
      <c r="Q20" s="1309" t="s">
        <v>1230</v>
      </c>
      <c r="R20" s="1274"/>
      <c r="S20" s="1450"/>
      <c r="T20" s="1451"/>
      <c r="U20" s="1451"/>
      <c r="V20" s="1451"/>
      <c r="W20" s="1452"/>
      <c r="X20" s="1450"/>
      <c r="Y20" s="1451"/>
      <c r="Z20" s="1451"/>
      <c r="AA20" s="1451"/>
      <c r="AB20" s="1452"/>
      <c r="AC20" s="1457"/>
      <c r="AD20" s="1458"/>
      <c r="AE20" s="1458"/>
      <c r="AF20" s="881" t="s">
        <v>614</v>
      </c>
      <c r="AG20" s="852"/>
      <c r="AH20" s="852"/>
      <c r="AI20" s="852"/>
      <c r="AJ20" s="1460"/>
      <c r="AK20" s="1460"/>
      <c r="AL20" s="1460"/>
      <c r="AM20" s="1460"/>
      <c r="AN20" s="1460"/>
      <c r="AO20" s="1460"/>
      <c r="AP20" s="1460"/>
      <c r="AQ20" s="1460"/>
      <c r="AR20" s="1460"/>
      <c r="AS20" s="1460"/>
      <c r="AT20" s="1460"/>
      <c r="AU20" s="1460"/>
      <c r="AV20" s="1464"/>
      <c r="AW20" s="881" t="s">
        <v>615</v>
      </c>
      <c r="AX20" s="852"/>
      <c r="AY20" s="852"/>
      <c r="AZ20" s="1460"/>
      <c r="BA20" s="1460"/>
      <c r="BB20" s="1460"/>
      <c r="BC20" s="1460"/>
      <c r="BD20" s="1460"/>
      <c r="BE20" s="1460"/>
      <c r="BF20" s="1460"/>
      <c r="BG20" s="1460"/>
      <c r="BH20" s="1460"/>
      <c r="BI20" s="1460"/>
      <c r="BJ20" s="1460"/>
      <c r="BK20" s="1460"/>
      <c r="BL20" s="1464"/>
      <c r="BM20" s="854"/>
      <c r="BQ20" s="991">
        <v>1</v>
      </c>
      <c r="BR20" s="996">
        <f>COUNTA(Q13)</f>
        <v>0</v>
      </c>
      <c r="BS20" s="991">
        <f t="shared" si="1"/>
        <v>1</v>
      </c>
      <c r="BU20" s="991">
        <v>1</v>
      </c>
      <c r="BV20" s="996">
        <f>IF(Q24&lt;&gt;2,1,COUNTA(X25))</f>
        <v>1</v>
      </c>
      <c r="BW20" s="991">
        <f t="shared" si="0"/>
        <v>0</v>
      </c>
    </row>
    <row r="21" spans="1:75" ht="20.100000000000001" customHeight="1" x14ac:dyDescent="0.15">
      <c r="A21" s="851"/>
      <c r="B21" s="1477"/>
      <c r="C21" s="1478"/>
      <c r="D21" s="1481" t="s">
        <v>1206</v>
      </c>
      <c r="E21" s="1482"/>
      <c r="F21" s="1482"/>
      <c r="G21" s="1482"/>
      <c r="H21" s="1482"/>
      <c r="I21" s="1483"/>
      <c r="J21" s="976"/>
      <c r="K21" s="866"/>
      <c r="L21" s="866"/>
      <c r="M21" s="866"/>
      <c r="N21" s="866"/>
      <c r="O21" s="866"/>
      <c r="P21" s="866"/>
      <c r="Q21" s="1309"/>
      <c r="R21" s="1274"/>
      <c r="S21" s="1453"/>
      <c r="T21" s="1454"/>
      <c r="U21" s="1454"/>
      <c r="V21" s="1454"/>
      <c r="W21" s="1455"/>
      <c r="X21" s="1453"/>
      <c r="Y21" s="1454"/>
      <c r="Z21" s="1454"/>
      <c r="AA21" s="1454"/>
      <c r="AB21" s="1455"/>
      <c r="AC21" s="1457"/>
      <c r="AD21" s="1458"/>
      <c r="AE21" s="1458"/>
      <c r="AF21" s="881" t="s">
        <v>616</v>
      </c>
      <c r="AG21" s="852"/>
      <c r="AH21" s="852"/>
      <c r="AI21" s="852"/>
      <c r="AJ21" s="1460"/>
      <c r="AK21" s="1460"/>
      <c r="AL21" s="1460"/>
      <c r="AM21" s="1460"/>
      <c r="AN21" s="1460"/>
      <c r="AO21" s="1460"/>
      <c r="AP21" s="1460"/>
      <c r="AQ21" s="1460"/>
      <c r="AR21" s="1460"/>
      <c r="AS21" s="1460"/>
      <c r="AT21" s="1460"/>
      <c r="AU21" s="1460"/>
      <c r="AV21" s="1464"/>
      <c r="AW21" s="1309"/>
      <c r="AX21" s="1248"/>
      <c r="AY21" s="1248"/>
      <c r="AZ21" s="1248"/>
      <c r="BA21" s="1248"/>
      <c r="BB21" s="1248"/>
      <c r="BC21" s="1248"/>
      <c r="BD21" s="1248"/>
      <c r="BE21" s="1248"/>
      <c r="BF21" s="1248"/>
      <c r="BG21" s="1248"/>
      <c r="BH21" s="1248"/>
      <c r="BI21" s="1248"/>
      <c r="BJ21" s="1248"/>
      <c r="BK21" s="1248"/>
      <c r="BL21" s="1274"/>
      <c r="BM21" s="854"/>
      <c r="BQ21" s="991">
        <v>1</v>
      </c>
      <c r="BR21" s="996">
        <f>COUNTA(S13)</f>
        <v>0</v>
      </c>
      <c r="BS21" s="991">
        <f t="shared" si="1"/>
        <v>1</v>
      </c>
      <c r="BU21" s="991">
        <v>1</v>
      </c>
      <c r="BV21" s="996">
        <f>IF(Q24&lt;&gt;2,1,COUNTA(AC25))</f>
        <v>1</v>
      </c>
      <c r="BW21" s="991">
        <f t="shared" si="0"/>
        <v>0</v>
      </c>
    </row>
    <row r="22" spans="1:75" ht="20.100000000000001" customHeight="1" x14ac:dyDescent="0.15">
      <c r="A22" s="851"/>
      <c r="B22" s="1477"/>
      <c r="C22" s="1478"/>
      <c r="D22" s="855" t="s">
        <v>617</v>
      </c>
      <c r="E22" s="856"/>
      <c r="F22" s="856"/>
      <c r="G22" s="856"/>
      <c r="H22" s="856"/>
      <c r="I22" s="997"/>
      <c r="J22" s="855" t="s">
        <v>618</v>
      </c>
      <c r="K22" s="856"/>
      <c r="L22" s="856"/>
      <c r="M22" s="856"/>
      <c r="N22" s="856"/>
      <c r="O22" s="856"/>
      <c r="P22" s="856"/>
      <c r="Q22" s="1309" t="s">
        <v>1230</v>
      </c>
      <c r="R22" s="1274"/>
      <c r="S22" s="1450"/>
      <c r="T22" s="1451"/>
      <c r="U22" s="1451"/>
      <c r="V22" s="1451"/>
      <c r="W22" s="1452"/>
      <c r="X22" s="1450"/>
      <c r="Y22" s="1451"/>
      <c r="Z22" s="1451"/>
      <c r="AA22" s="1451"/>
      <c r="AB22" s="1452"/>
      <c r="AC22" s="1457"/>
      <c r="AD22" s="1458"/>
      <c r="AE22" s="1458"/>
      <c r="AF22" s="881" t="s">
        <v>614</v>
      </c>
      <c r="AG22" s="852"/>
      <c r="AH22" s="852"/>
      <c r="AI22" s="852"/>
      <c r="AJ22" s="1460"/>
      <c r="AK22" s="1460"/>
      <c r="AL22" s="1460"/>
      <c r="AM22" s="1460"/>
      <c r="AN22" s="1460"/>
      <c r="AO22" s="1460"/>
      <c r="AP22" s="1460"/>
      <c r="AQ22" s="1460"/>
      <c r="AR22" s="1460"/>
      <c r="AS22" s="1460"/>
      <c r="AT22" s="1460"/>
      <c r="AU22" s="1460"/>
      <c r="AV22" s="1464"/>
      <c r="AW22" s="881" t="s">
        <v>619</v>
      </c>
      <c r="AX22" s="852"/>
      <c r="AY22" s="852"/>
      <c r="AZ22" s="1460"/>
      <c r="BA22" s="1460"/>
      <c r="BB22" s="1460"/>
      <c r="BC22" s="1460"/>
      <c r="BD22" s="1460"/>
      <c r="BE22" s="1460"/>
      <c r="BF22" s="1460"/>
      <c r="BG22" s="1460"/>
      <c r="BH22" s="1460"/>
      <c r="BI22" s="1460"/>
      <c r="BJ22" s="1460"/>
      <c r="BK22" s="1460"/>
      <c r="BL22" s="1464"/>
      <c r="BM22" s="854"/>
      <c r="BQ22" s="991">
        <v>1</v>
      </c>
      <c r="BR22" s="996">
        <f>COUNTA(X13)</f>
        <v>0</v>
      </c>
      <c r="BS22" s="991">
        <f t="shared" si="1"/>
        <v>1</v>
      </c>
      <c r="BU22" s="991">
        <v>1</v>
      </c>
      <c r="BV22" s="996">
        <f>COUNTA(Q27)</f>
        <v>0</v>
      </c>
      <c r="BW22" s="991">
        <f t="shared" si="0"/>
        <v>1</v>
      </c>
    </row>
    <row r="23" spans="1:75" ht="20.100000000000001" customHeight="1" x14ac:dyDescent="0.15">
      <c r="A23" s="851"/>
      <c r="B23" s="1477"/>
      <c r="C23" s="1478"/>
      <c r="D23" s="855" t="s">
        <v>620</v>
      </c>
      <c r="E23" s="856"/>
      <c r="F23" s="856"/>
      <c r="G23" s="856"/>
      <c r="H23" s="856"/>
      <c r="I23" s="997"/>
      <c r="J23" s="855"/>
      <c r="K23" s="856"/>
      <c r="L23" s="856"/>
      <c r="M23" s="856"/>
      <c r="N23" s="856"/>
      <c r="O23" s="856"/>
      <c r="P23" s="856"/>
      <c r="Q23" s="1309"/>
      <c r="R23" s="1274"/>
      <c r="S23" s="1453"/>
      <c r="T23" s="1454"/>
      <c r="U23" s="1454"/>
      <c r="V23" s="1454"/>
      <c r="W23" s="1455"/>
      <c r="X23" s="1453"/>
      <c r="Y23" s="1454"/>
      <c r="Z23" s="1454"/>
      <c r="AA23" s="1454"/>
      <c r="AB23" s="1455"/>
      <c r="AC23" s="1457"/>
      <c r="AD23" s="1458"/>
      <c r="AE23" s="1458"/>
      <c r="AF23" s="881" t="s">
        <v>616</v>
      </c>
      <c r="AG23" s="852"/>
      <c r="AH23" s="852"/>
      <c r="AI23" s="852"/>
      <c r="AJ23" s="1460"/>
      <c r="AK23" s="1460"/>
      <c r="AL23" s="1460"/>
      <c r="AM23" s="1460"/>
      <c r="AN23" s="1460"/>
      <c r="AO23" s="1460"/>
      <c r="AP23" s="1460"/>
      <c r="AQ23" s="1460"/>
      <c r="AR23" s="1460"/>
      <c r="AS23" s="1460"/>
      <c r="AT23" s="1460"/>
      <c r="AU23" s="1460"/>
      <c r="AV23" s="1464"/>
      <c r="AW23" s="1309"/>
      <c r="AX23" s="1248"/>
      <c r="AY23" s="1248"/>
      <c r="AZ23" s="1248"/>
      <c r="BA23" s="1248"/>
      <c r="BB23" s="1248"/>
      <c r="BC23" s="1248"/>
      <c r="BD23" s="1248"/>
      <c r="BE23" s="1248"/>
      <c r="BF23" s="1248"/>
      <c r="BG23" s="1248"/>
      <c r="BH23" s="1248"/>
      <c r="BI23" s="1248"/>
      <c r="BJ23" s="1248"/>
      <c r="BK23" s="1248"/>
      <c r="BL23" s="1274"/>
      <c r="BM23" s="854"/>
      <c r="BQ23" s="991">
        <v>1</v>
      </c>
      <c r="BR23" s="996">
        <f>IF(Q13&lt;&gt;2,1,COUNTA(S14))</f>
        <v>1</v>
      </c>
      <c r="BS23" s="991">
        <f t="shared" si="1"/>
        <v>0</v>
      </c>
      <c r="BU23" s="991">
        <v>1</v>
      </c>
      <c r="BV23" s="996">
        <f>IF(AND(Q27&lt;&gt;"主",Q27&lt;&gt;2),1,COUNTA(S27))</f>
        <v>1</v>
      </c>
      <c r="BW23" s="991">
        <f t="shared" si="0"/>
        <v>0</v>
      </c>
    </row>
    <row r="24" spans="1:75" ht="20.100000000000001" customHeight="1" x14ac:dyDescent="0.15">
      <c r="A24" s="851"/>
      <c r="B24" s="1477"/>
      <c r="C24" s="1478"/>
      <c r="D24" s="940" t="s">
        <v>155</v>
      </c>
      <c r="E24" s="916"/>
      <c r="F24" s="916"/>
      <c r="G24" s="916"/>
      <c r="H24" s="916"/>
      <c r="I24" s="917"/>
      <c r="J24" s="940" t="s">
        <v>621</v>
      </c>
      <c r="K24" s="916"/>
      <c r="L24" s="916"/>
      <c r="M24" s="916"/>
      <c r="N24" s="916"/>
      <c r="O24" s="916"/>
      <c r="P24" s="916"/>
      <c r="Q24" s="1467"/>
      <c r="R24" s="1471"/>
      <c r="S24" s="1473"/>
      <c r="T24" s="1474"/>
      <c r="U24" s="1474"/>
      <c r="V24" s="1474"/>
      <c r="W24" s="1474"/>
      <c r="X24" s="1473"/>
      <c r="Y24" s="1474"/>
      <c r="Z24" s="1474"/>
      <c r="AA24" s="1474"/>
      <c r="AB24" s="1474"/>
      <c r="AC24" s="1457"/>
      <c r="AD24" s="1458"/>
      <c r="AE24" s="1458"/>
      <c r="AF24" s="881" t="s">
        <v>619</v>
      </c>
      <c r="AG24" s="852"/>
      <c r="AH24" s="852"/>
      <c r="AI24" s="852"/>
      <c r="AJ24" s="1460"/>
      <c r="AK24" s="1460"/>
      <c r="AL24" s="1460"/>
      <c r="AM24" s="1460"/>
      <c r="AN24" s="1460"/>
      <c r="AO24" s="1460"/>
      <c r="AP24" s="1460"/>
      <c r="AQ24" s="1460"/>
      <c r="AR24" s="1460"/>
      <c r="AS24" s="1460"/>
      <c r="AT24" s="1460"/>
      <c r="AU24" s="1460"/>
      <c r="AV24" s="1464"/>
      <c r="AW24" s="881" t="s">
        <v>616</v>
      </c>
      <c r="AX24" s="852"/>
      <c r="AY24" s="852"/>
      <c r="AZ24" s="1460"/>
      <c r="BA24" s="1460"/>
      <c r="BB24" s="1460"/>
      <c r="BC24" s="1460"/>
      <c r="BD24" s="1460"/>
      <c r="BE24" s="1460"/>
      <c r="BF24" s="1460"/>
      <c r="BG24" s="1460"/>
      <c r="BH24" s="1460"/>
      <c r="BI24" s="1460"/>
      <c r="BJ24" s="1460"/>
      <c r="BK24" s="1460"/>
      <c r="BL24" s="1464"/>
      <c r="BM24" s="854"/>
      <c r="BQ24" s="991">
        <v>1</v>
      </c>
      <c r="BR24" s="996">
        <f>IF(Q13&lt;&gt;2,1,COUNTA(X14))</f>
        <v>1</v>
      </c>
      <c r="BS24" s="991">
        <f t="shared" si="1"/>
        <v>0</v>
      </c>
      <c r="BU24" s="991">
        <v>1</v>
      </c>
      <c r="BV24" s="996">
        <f>IF(AND(Q27&lt;&gt;"主",Q27&lt;&gt;2),1,COUNTA(X27))</f>
        <v>1</v>
      </c>
      <c r="BW24" s="991">
        <f t="shared" si="0"/>
        <v>0</v>
      </c>
    </row>
    <row r="25" spans="1:75" ht="20.100000000000001" customHeight="1" x14ac:dyDescent="0.15">
      <c r="A25" s="851"/>
      <c r="B25" s="1477"/>
      <c r="C25" s="1478"/>
      <c r="D25" s="855" t="s">
        <v>622</v>
      </c>
      <c r="E25" s="856"/>
      <c r="F25" s="856"/>
      <c r="G25" s="856"/>
      <c r="H25" s="856"/>
      <c r="I25" s="997"/>
      <c r="J25" s="855"/>
      <c r="K25" s="856"/>
      <c r="L25" s="856"/>
      <c r="M25" s="856"/>
      <c r="N25" s="856"/>
      <c r="O25" s="856"/>
      <c r="P25" s="856"/>
      <c r="Q25" s="1506"/>
      <c r="R25" s="1507"/>
      <c r="S25" s="1473"/>
      <c r="T25" s="1474"/>
      <c r="U25" s="1474"/>
      <c r="V25" s="1474"/>
      <c r="W25" s="1474"/>
      <c r="X25" s="1473"/>
      <c r="Y25" s="1474"/>
      <c r="Z25" s="1474"/>
      <c r="AA25" s="1474"/>
      <c r="AB25" s="1474"/>
      <c r="AC25" s="1457"/>
      <c r="AD25" s="1458"/>
      <c r="AE25" s="1458"/>
      <c r="AF25" s="881" t="s">
        <v>619</v>
      </c>
      <c r="AG25" s="852"/>
      <c r="AH25" s="852"/>
      <c r="AI25" s="852"/>
      <c r="AJ25" s="1460"/>
      <c r="AK25" s="1460"/>
      <c r="AL25" s="1460"/>
      <c r="AM25" s="1460"/>
      <c r="AN25" s="1460"/>
      <c r="AO25" s="1460"/>
      <c r="AP25" s="1460"/>
      <c r="AQ25" s="1460"/>
      <c r="AR25" s="1460"/>
      <c r="AS25" s="1460"/>
      <c r="AT25" s="1460"/>
      <c r="AU25" s="1460"/>
      <c r="AV25" s="1464"/>
      <c r="AW25" s="881" t="s">
        <v>616</v>
      </c>
      <c r="AX25" s="852"/>
      <c r="AY25" s="852"/>
      <c r="AZ25" s="1460"/>
      <c r="BA25" s="1460"/>
      <c r="BB25" s="1460"/>
      <c r="BC25" s="1460"/>
      <c r="BD25" s="1460"/>
      <c r="BE25" s="1460"/>
      <c r="BF25" s="1460"/>
      <c r="BG25" s="1460"/>
      <c r="BH25" s="1460"/>
      <c r="BI25" s="1460"/>
      <c r="BJ25" s="1460"/>
      <c r="BK25" s="1460"/>
      <c r="BL25" s="1464"/>
      <c r="BM25" s="854"/>
      <c r="BQ25" s="991">
        <v>1</v>
      </c>
      <c r="BR25" s="996">
        <f>COUNTA(S16)</f>
        <v>0</v>
      </c>
      <c r="BS25" s="991">
        <f t="shared" si="1"/>
        <v>1</v>
      </c>
      <c r="BU25" s="991">
        <v>1</v>
      </c>
      <c r="BV25" s="996">
        <f>IF(AND(Q27&lt;&gt;"主",Q27&lt;&gt;2),1,COUNTA(AC27))</f>
        <v>1</v>
      </c>
      <c r="BW25" s="991">
        <f t="shared" si="0"/>
        <v>0</v>
      </c>
    </row>
    <row r="26" spans="1:75" ht="20.100000000000001" customHeight="1" x14ac:dyDescent="0.15">
      <c r="A26" s="851"/>
      <c r="B26" s="1477"/>
      <c r="C26" s="1478"/>
      <c r="D26" s="976"/>
      <c r="E26" s="866"/>
      <c r="F26" s="866"/>
      <c r="G26" s="866"/>
      <c r="H26" s="866"/>
      <c r="I26" s="977"/>
      <c r="J26" s="976"/>
      <c r="K26" s="866"/>
      <c r="L26" s="866"/>
      <c r="M26" s="866"/>
      <c r="N26" s="866"/>
      <c r="O26" s="866"/>
      <c r="P26" s="866"/>
      <c r="Q26" s="1469"/>
      <c r="R26" s="1472"/>
      <c r="S26" s="1309"/>
      <c r="T26" s="1248"/>
      <c r="U26" s="1248"/>
      <c r="V26" s="1248"/>
      <c r="W26" s="1248"/>
      <c r="X26" s="1248"/>
      <c r="Y26" s="1248"/>
      <c r="Z26" s="1248"/>
      <c r="AA26" s="1248"/>
      <c r="AB26" s="1248"/>
      <c r="AC26" s="1248"/>
      <c r="AD26" s="1248"/>
      <c r="AE26" s="1274"/>
      <c r="AF26" s="881" t="s">
        <v>623</v>
      </c>
      <c r="AG26" s="852"/>
      <c r="AH26" s="852"/>
      <c r="AI26" s="1465"/>
      <c r="AJ26" s="1465"/>
      <c r="AK26" s="1465"/>
      <c r="AL26" s="1465"/>
      <c r="AM26" s="1465"/>
      <c r="AN26" s="1465"/>
      <c r="AO26" s="1465"/>
      <c r="AP26" s="1465"/>
      <c r="AQ26" s="1465"/>
      <c r="AR26" s="1465"/>
      <c r="AS26" s="1465"/>
      <c r="AT26" s="1465"/>
      <c r="AU26" s="1465"/>
      <c r="AV26" s="1465"/>
      <c r="AW26" s="1465"/>
      <c r="AX26" s="1465"/>
      <c r="AY26" s="1465"/>
      <c r="AZ26" s="1465"/>
      <c r="BA26" s="1465"/>
      <c r="BB26" s="1465"/>
      <c r="BC26" s="1465"/>
      <c r="BD26" s="1465"/>
      <c r="BE26" s="1465"/>
      <c r="BF26" s="1465"/>
      <c r="BG26" s="1465"/>
      <c r="BH26" s="1465"/>
      <c r="BI26" s="1465"/>
      <c r="BJ26" s="1465"/>
      <c r="BK26" s="1465"/>
      <c r="BL26" s="1466"/>
      <c r="BM26" s="854"/>
      <c r="BQ26" s="991">
        <v>1</v>
      </c>
      <c r="BR26" s="996">
        <f>COUNTA(X16)</f>
        <v>0</v>
      </c>
      <c r="BS26" s="991">
        <f t="shared" si="1"/>
        <v>1</v>
      </c>
      <c r="BU26" s="991">
        <v>1</v>
      </c>
      <c r="BV26" s="996">
        <f>IF(AND(Q27&lt;&gt;2),1,COUNTA(S30))</f>
        <v>1</v>
      </c>
      <c r="BW26" s="991">
        <f t="shared" si="0"/>
        <v>0</v>
      </c>
    </row>
    <row r="27" spans="1:75" ht="20.100000000000001" customHeight="1" x14ac:dyDescent="0.15">
      <c r="A27" s="851"/>
      <c r="B27" s="1477"/>
      <c r="C27" s="1478"/>
      <c r="D27" s="940" t="s">
        <v>156</v>
      </c>
      <c r="E27" s="916"/>
      <c r="F27" s="916"/>
      <c r="G27" s="916"/>
      <c r="H27" s="916"/>
      <c r="I27" s="917"/>
      <c r="J27" s="940" t="s">
        <v>624</v>
      </c>
      <c r="K27" s="916"/>
      <c r="L27" s="916"/>
      <c r="M27" s="916"/>
      <c r="N27" s="916"/>
      <c r="O27" s="916"/>
      <c r="P27" s="916"/>
      <c r="Q27" s="1508"/>
      <c r="R27" s="1509"/>
      <c r="S27" s="1450"/>
      <c r="T27" s="1451"/>
      <c r="U27" s="1451"/>
      <c r="V27" s="1451"/>
      <c r="W27" s="1452"/>
      <c r="X27" s="1450"/>
      <c r="Y27" s="1451"/>
      <c r="Z27" s="1451"/>
      <c r="AA27" s="1451"/>
      <c r="AB27" s="1452"/>
      <c r="AC27" s="1467"/>
      <c r="AD27" s="1471"/>
      <c r="AE27" s="1468"/>
      <c r="AF27" s="881" t="s">
        <v>614</v>
      </c>
      <c r="AG27" s="852"/>
      <c r="AH27" s="852"/>
      <c r="AI27" s="852"/>
      <c r="AJ27" s="1460"/>
      <c r="AK27" s="1460"/>
      <c r="AL27" s="1460"/>
      <c r="AM27" s="1460"/>
      <c r="AN27" s="1460"/>
      <c r="AO27" s="1460"/>
      <c r="AP27" s="1460"/>
      <c r="AQ27" s="1460"/>
      <c r="AR27" s="1460"/>
      <c r="AS27" s="1460"/>
      <c r="AT27" s="1460"/>
      <c r="AU27" s="1460"/>
      <c r="AV27" s="1464"/>
      <c r="AW27" s="881" t="s">
        <v>616</v>
      </c>
      <c r="AX27" s="852"/>
      <c r="AY27" s="852"/>
      <c r="AZ27" s="1460"/>
      <c r="BA27" s="1460"/>
      <c r="BB27" s="1460"/>
      <c r="BC27" s="1460"/>
      <c r="BD27" s="1460"/>
      <c r="BE27" s="1460"/>
      <c r="BF27" s="1460"/>
      <c r="BG27" s="1460"/>
      <c r="BH27" s="1460"/>
      <c r="BI27" s="1460"/>
      <c r="BJ27" s="1460"/>
      <c r="BK27" s="1460"/>
      <c r="BL27" s="1464"/>
      <c r="BM27" s="854"/>
      <c r="BQ27" s="991">
        <v>1</v>
      </c>
      <c r="BR27" s="991">
        <f>COUNTA(S17)</f>
        <v>0</v>
      </c>
      <c r="BS27" s="991">
        <f t="shared" si="1"/>
        <v>1</v>
      </c>
      <c r="BU27" s="991">
        <v>1</v>
      </c>
      <c r="BV27" s="996">
        <f>IF(AND(Q27&lt;&gt;2),1,COUNTA(X30))</f>
        <v>1</v>
      </c>
      <c r="BW27" s="991">
        <f t="shared" si="0"/>
        <v>0</v>
      </c>
    </row>
    <row r="28" spans="1:75" ht="20.100000000000001" customHeight="1" x14ac:dyDescent="0.15">
      <c r="A28" s="851"/>
      <c r="B28" s="1477"/>
      <c r="C28" s="1478"/>
      <c r="D28" s="855"/>
      <c r="E28" s="856"/>
      <c r="F28" s="856"/>
      <c r="G28" s="856"/>
      <c r="H28" s="856"/>
      <c r="I28" s="997"/>
      <c r="J28" s="855"/>
      <c r="K28" s="856"/>
      <c r="L28" s="856"/>
      <c r="M28" s="856"/>
      <c r="N28" s="856"/>
      <c r="O28" s="856"/>
      <c r="P28" s="856"/>
      <c r="Q28" s="1510"/>
      <c r="R28" s="1511"/>
      <c r="S28" s="1453"/>
      <c r="T28" s="1454"/>
      <c r="U28" s="1454"/>
      <c r="V28" s="1454"/>
      <c r="W28" s="1455"/>
      <c r="X28" s="1453"/>
      <c r="Y28" s="1454"/>
      <c r="Z28" s="1454"/>
      <c r="AA28" s="1454"/>
      <c r="AB28" s="1455"/>
      <c r="AC28" s="1469"/>
      <c r="AD28" s="1472"/>
      <c r="AE28" s="1470"/>
      <c r="AF28" s="881" t="s">
        <v>619</v>
      </c>
      <c r="AG28" s="852"/>
      <c r="AH28" s="852"/>
      <c r="AI28" s="852"/>
      <c r="AJ28" s="1460"/>
      <c r="AK28" s="1460"/>
      <c r="AL28" s="1460"/>
      <c r="AM28" s="1460"/>
      <c r="AN28" s="1460"/>
      <c r="AO28" s="1460"/>
      <c r="AP28" s="1460"/>
      <c r="AQ28" s="1460"/>
      <c r="AR28" s="1460"/>
      <c r="AS28" s="1460"/>
      <c r="AT28" s="1460"/>
      <c r="AU28" s="1460"/>
      <c r="AV28" s="1464"/>
      <c r="AW28" s="881" t="s">
        <v>616</v>
      </c>
      <c r="AX28" s="852"/>
      <c r="AY28" s="852"/>
      <c r="AZ28" s="1460"/>
      <c r="BA28" s="1460"/>
      <c r="BB28" s="1460"/>
      <c r="BC28" s="1460"/>
      <c r="BD28" s="1460"/>
      <c r="BE28" s="1460"/>
      <c r="BF28" s="1460"/>
      <c r="BG28" s="1460"/>
      <c r="BH28" s="1460"/>
      <c r="BI28" s="1460"/>
      <c r="BJ28" s="1460"/>
      <c r="BK28" s="1460"/>
      <c r="BL28" s="1464"/>
      <c r="BM28" s="854"/>
      <c r="BQ28" s="991">
        <v>1</v>
      </c>
      <c r="BR28" s="991">
        <f>COUNTA(X17)</f>
        <v>0</v>
      </c>
      <c r="BS28" s="991">
        <f t="shared" si="1"/>
        <v>1</v>
      </c>
      <c r="BU28" s="991">
        <v>1</v>
      </c>
      <c r="BV28" s="996">
        <f>IF(AND(Q27&lt;&gt;2),1,COUNTA(AC30))</f>
        <v>1</v>
      </c>
      <c r="BW28" s="991">
        <f t="shared" si="0"/>
        <v>0</v>
      </c>
    </row>
    <row r="29" spans="1:75" ht="20.100000000000001" customHeight="1" x14ac:dyDescent="0.15">
      <c r="A29" s="851"/>
      <c r="B29" s="1477"/>
      <c r="C29" s="1478"/>
      <c r="D29" s="855"/>
      <c r="E29" s="856"/>
      <c r="F29" s="856"/>
      <c r="G29" s="856"/>
      <c r="H29" s="856"/>
      <c r="I29" s="997"/>
      <c r="J29" s="855"/>
      <c r="K29" s="856"/>
      <c r="L29" s="856"/>
      <c r="M29" s="856"/>
      <c r="N29" s="856"/>
      <c r="O29" s="856"/>
      <c r="P29" s="856"/>
      <c r="Q29" s="1510"/>
      <c r="R29" s="1511"/>
      <c r="S29" s="1309"/>
      <c r="T29" s="1248"/>
      <c r="U29" s="1248"/>
      <c r="V29" s="1248"/>
      <c r="W29" s="1248"/>
      <c r="X29" s="1248"/>
      <c r="Y29" s="1248"/>
      <c r="Z29" s="1248"/>
      <c r="AA29" s="1248"/>
      <c r="AB29" s="1248"/>
      <c r="AC29" s="1248"/>
      <c r="AD29" s="1248"/>
      <c r="AE29" s="1274"/>
      <c r="AF29" s="881" t="s">
        <v>623</v>
      </c>
      <c r="AG29" s="852"/>
      <c r="AH29" s="852"/>
      <c r="AI29" s="1465"/>
      <c r="AJ29" s="1465"/>
      <c r="AK29" s="1465"/>
      <c r="AL29" s="1465"/>
      <c r="AM29" s="1465"/>
      <c r="AN29" s="1465"/>
      <c r="AO29" s="1465"/>
      <c r="AP29" s="1465"/>
      <c r="AQ29" s="1465"/>
      <c r="AR29" s="1465"/>
      <c r="AS29" s="1465"/>
      <c r="AT29" s="1465"/>
      <c r="AU29" s="1465"/>
      <c r="AV29" s="1465"/>
      <c r="AW29" s="1465"/>
      <c r="AX29" s="1465"/>
      <c r="AY29" s="1465"/>
      <c r="AZ29" s="1465"/>
      <c r="BA29" s="1465"/>
      <c r="BB29" s="1465"/>
      <c r="BC29" s="1465"/>
      <c r="BD29" s="1465"/>
      <c r="BE29" s="1465"/>
      <c r="BF29" s="1465"/>
      <c r="BG29" s="1465"/>
      <c r="BH29" s="1465"/>
      <c r="BI29" s="1465"/>
      <c r="BJ29" s="1465"/>
      <c r="BK29" s="1465"/>
      <c r="BL29" s="1466"/>
      <c r="BM29" s="854"/>
      <c r="BU29" s="991">
        <v>1</v>
      </c>
      <c r="BV29" s="996">
        <f>COUNTA(Q33)</f>
        <v>0</v>
      </c>
      <c r="BW29" s="991">
        <f t="shared" si="0"/>
        <v>1</v>
      </c>
    </row>
    <row r="30" spans="1:75" ht="20.100000000000001" customHeight="1" x14ac:dyDescent="0.15">
      <c r="A30" s="851"/>
      <c r="B30" s="1477"/>
      <c r="C30" s="1478"/>
      <c r="D30" s="855" t="s">
        <v>625</v>
      </c>
      <c r="E30" s="856"/>
      <c r="F30" s="856"/>
      <c r="G30" s="856"/>
      <c r="H30" s="856"/>
      <c r="I30" s="997"/>
      <c r="J30" s="855"/>
      <c r="K30" s="856"/>
      <c r="L30" s="856"/>
      <c r="M30" s="856"/>
      <c r="N30" s="856"/>
      <c r="O30" s="856"/>
      <c r="P30" s="856"/>
      <c r="Q30" s="1510"/>
      <c r="R30" s="1511"/>
      <c r="S30" s="1450"/>
      <c r="T30" s="1451"/>
      <c r="U30" s="1451"/>
      <c r="V30" s="1451"/>
      <c r="W30" s="1452"/>
      <c r="X30" s="1450"/>
      <c r="Y30" s="1451"/>
      <c r="Z30" s="1451"/>
      <c r="AA30" s="1451"/>
      <c r="AB30" s="1452"/>
      <c r="AC30" s="1467"/>
      <c r="AD30" s="1471"/>
      <c r="AE30" s="1468"/>
      <c r="AF30" s="881" t="s">
        <v>614</v>
      </c>
      <c r="AG30" s="852"/>
      <c r="AH30" s="852"/>
      <c r="AI30" s="852"/>
      <c r="AJ30" s="1460"/>
      <c r="AK30" s="1460"/>
      <c r="AL30" s="1460"/>
      <c r="AM30" s="1460"/>
      <c r="AN30" s="1460"/>
      <c r="AO30" s="1460"/>
      <c r="AP30" s="1460"/>
      <c r="AQ30" s="1460"/>
      <c r="AR30" s="1460"/>
      <c r="AS30" s="1460"/>
      <c r="AT30" s="1460"/>
      <c r="AU30" s="1460"/>
      <c r="AV30" s="1464"/>
      <c r="AW30" s="881" t="s">
        <v>616</v>
      </c>
      <c r="AX30" s="852"/>
      <c r="AY30" s="852"/>
      <c r="AZ30" s="1460"/>
      <c r="BA30" s="1460"/>
      <c r="BB30" s="1460"/>
      <c r="BC30" s="1460"/>
      <c r="BD30" s="1460"/>
      <c r="BE30" s="1460"/>
      <c r="BF30" s="1460"/>
      <c r="BG30" s="1460"/>
      <c r="BH30" s="1460"/>
      <c r="BI30" s="1460"/>
      <c r="BJ30" s="1460"/>
      <c r="BK30" s="1460"/>
      <c r="BL30" s="1464"/>
      <c r="BM30" s="854"/>
      <c r="BU30" s="991">
        <v>1</v>
      </c>
      <c r="BV30" s="996">
        <f>IF(AND(Q33&lt;&gt;"主",Q33&lt;&gt;2),1,COUNTA(S33))</f>
        <v>1</v>
      </c>
      <c r="BW30" s="991">
        <f t="shared" si="0"/>
        <v>0</v>
      </c>
    </row>
    <row r="31" spans="1:75" ht="20.100000000000001" customHeight="1" x14ac:dyDescent="0.15">
      <c r="A31" s="851"/>
      <c r="B31" s="1477"/>
      <c r="C31" s="1478"/>
      <c r="D31" s="855"/>
      <c r="E31" s="856"/>
      <c r="F31" s="856"/>
      <c r="G31" s="856"/>
      <c r="H31" s="856"/>
      <c r="I31" s="997"/>
      <c r="J31" s="855"/>
      <c r="K31" s="856"/>
      <c r="L31" s="856"/>
      <c r="M31" s="856"/>
      <c r="N31" s="856"/>
      <c r="O31" s="856"/>
      <c r="P31" s="856"/>
      <c r="Q31" s="1510"/>
      <c r="R31" s="1511"/>
      <c r="S31" s="1453"/>
      <c r="T31" s="1454"/>
      <c r="U31" s="1454"/>
      <c r="V31" s="1454"/>
      <c r="W31" s="1455"/>
      <c r="X31" s="1453"/>
      <c r="Y31" s="1454"/>
      <c r="Z31" s="1454"/>
      <c r="AA31" s="1454"/>
      <c r="AB31" s="1455"/>
      <c r="AC31" s="1469"/>
      <c r="AD31" s="1472"/>
      <c r="AE31" s="1470"/>
      <c r="AF31" s="881" t="s">
        <v>619</v>
      </c>
      <c r="AG31" s="852"/>
      <c r="AH31" s="852"/>
      <c r="AI31" s="852"/>
      <c r="AJ31" s="1460"/>
      <c r="AK31" s="1460"/>
      <c r="AL31" s="1460"/>
      <c r="AM31" s="1460"/>
      <c r="AN31" s="1460"/>
      <c r="AO31" s="1460"/>
      <c r="AP31" s="1460"/>
      <c r="AQ31" s="1460"/>
      <c r="AR31" s="1460"/>
      <c r="AS31" s="1460"/>
      <c r="AT31" s="1460"/>
      <c r="AU31" s="1460"/>
      <c r="AV31" s="1464"/>
      <c r="AW31" s="881" t="s">
        <v>616</v>
      </c>
      <c r="AX31" s="852"/>
      <c r="AY31" s="852"/>
      <c r="AZ31" s="1460"/>
      <c r="BA31" s="1460"/>
      <c r="BB31" s="1460"/>
      <c r="BC31" s="1460"/>
      <c r="BD31" s="1460"/>
      <c r="BE31" s="1460"/>
      <c r="BF31" s="1460"/>
      <c r="BG31" s="1460"/>
      <c r="BH31" s="1460"/>
      <c r="BI31" s="1460"/>
      <c r="BJ31" s="1460"/>
      <c r="BK31" s="1460"/>
      <c r="BL31" s="1464"/>
      <c r="BM31" s="854"/>
      <c r="BU31" s="991">
        <v>1</v>
      </c>
      <c r="BV31" s="996">
        <f>IF(AND(Q33&lt;&gt;"主",Q33&lt;&gt;2),1,COUNTA(X33))</f>
        <v>1</v>
      </c>
      <c r="BW31" s="991">
        <f t="shared" si="0"/>
        <v>0</v>
      </c>
    </row>
    <row r="32" spans="1:75" ht="20.100000000000001" customHeight="1" x14ac:dyDescent="0.15">
      <c r="A32" s="851"/>
      <c r="B32" s="1477"/>
      <c r="C32" s="1478"/>
      <c r="D32" s="976"/>
      <c r="E32" s="866"/>
      <c r="F32" s="866"/>
      <c r="G32" s="866"/>
      <c r="H32" s="866"/>
      <c r="I32" s="977"/>
      <c r="J32" s="976"/>
      <c r="K32" s="866"/>
      <c r="L32" s="866"/>
      <c r="M32" s="866"/>
      <c r="N32" s="866"/>
      <c r="O32" s="866"/>
      <c r="P32" s="866"/>
      <c r="Q32" s="1512"/>
      <c r="R32" s="1513"/>
      <c r="S32" s="1309"/>
      <c r="T32" s="1248"/>
      <c r="U32" s="1248"/>
      <c r="V32" s="1248"/>
      <c r="W32" s="1248"/>
      <c r="X32" s="1248"/>
      <c r="Y32" s="1248"/>
      <c r="Z32" s="1248"/>
      <c r="AA32" s="1248"/>
      <c r="AB32" s="1248"/>
      <c r="AC32" s="1248"/>
      <c r="AD32" s="1248"/>
      <c r="AE32" s="1274"/>
      <c r="AF32" s="881" t="s">
        <v>623</v>
      </c>
      <c r="AG32" s="852"/>
      <c r="AH32" s="852"/>
      <c r="AI32" s="1465"/>
      <c r="AJ32" s="1465"/>
      <c r="AK32" s="1465"/>
      <c r="AL32" s="1465"/>
      <c r="AM32" s="1465"/>
      <c r="AN32" s="1465"/>
      <c r="AO32" s="1465"/>
      <c r="AP32" s="1465"/>
      <c r="AQ32" s="1465"/>
      <c r="AR32" s="1465"/>
      <c r="AS32" s="1465"/>
      <c r="AT32" s="1465"/>
      <c r="AU32" s="1465"/>
      <c r="AV32" s="1465"/>
      <c r="AW32" s="1465"/>
      <c r="AX32" s="1465"/>
      <c r="AY32" s="1465"/>
      <c r="AZ32" s="1465"/>
      <c r="BA32" s="1465"/>
      <c r="BB32" s="1465"/>
      <c r="BC32" s="1465"/>
      <c r="BD32" s="1465"/>
      <c r="BE32" s="1465"/>
      <c r="BF32" s="1465"/>
      <c r="BG32" s="1465"/>
      <c r="BH32" s="1465"/>
      <c r="BI32" s="1465"/>
      <c r="BJ32" s="1465"/>
      <c r="BK32" s="1465"/>
      <c r="BL32" s="1466"/>
      <c r="BM32" s="854"/>
      <c r="BU32" s="991">
        <v>1</v>
      </c>
      <c r="BV32" s="996">
        <f>IF(AND(Q33&lt;&gt;"主",Q33&lt;&gt;2),1,COUNTA(AC33))</f>
        <v>1</v>
      </c>
      <c r="BW32" s="991">
        <f t="shared" si="0"/>
        <v>0</v>
      </c>
    </row>
    <row r="33" spans="1:75" ht="20.100000000000001" customHeight="1" x14ac:dyDescent="0.15">
      <c r="A33" s="851"/>
      <c r="B33" s="1477"/>
      <c r="C33" s="1478"/>
      <c r="D33" s="855" t="s">
        <v>157</v>
      </c>
      <c r="E33" s="856"/>
      <c r="F33" s="856"/>
      <c r="G33" s="856"/>
      <c r="H33" s="856"/>
      <c r="I33" s="997"/>
      <c r="J33" s="855" t="s">
        <v>626</v>
      </c>
      <c r="K33" s="856"/>
      <c r="L33" s="856"/>
      <c r="M33" s="856"/>
      <c r="N33" s="856"/>
      <c r="O33" s="856"/>
      <c r="P33" s="856"/>
      <c r="Q33" s="1508"/>
      <c r="R33" s="1515"/>
      <c r="S33" s="1473"/>
      <c r="T33" s="1474"/>
      <c r="U33" s="1474"/>
      <c r="V33" s="1474"/>
      <c r="W33" s="1474"/>
      <c r="X33" s="1473"/>
      <c r="Y33" s="1474"/>
      <c r="Z33" s="1474"/>
      <c r="AA33" s="1474"/>
      <c r="AB33" s="1474"/>
      <c r="AC33" s="1457"/>
      <c r="AD33" s="1458"/>
      <c r="AE33" s="1458"/>
      <c r="AF33" s="881" t="s">
        <v>619</v>
      </c>
      <c r="AG33" s="852"/>
      <c r="AH33" s="852"/>
      <c r="AI33" s="852"/>
      <c r="AJ33" s="1460"/>
      <c r="AK33" s="1460"/>
      <c r="AL33" s="1460"/>
      <c r="AM33" s="1460"/>
      <c r="AN33" s="1460"/>
      <c r="AO33" s="1460"/>
      <c r="AP33" s="1460"/>
      <c r="AQ33" s="1460"/>
      <c r="AR33" s="1460"/>
      <c r="AS33" s="1460"/>
      <c r="AT33" s="1460"/>
      <c r="AU33" s="1460"/>
      <c r="AV33" s="1464"/>
      <c r="AW33" s="881" t="s">
        <v>616</v>
      </c>
      <c r="AX33" s="852"/>
      <c r="AY33" s="852"/>
      <c r="AZ33" s="1460"/>
      <c r="BA33" s="1460"/>
      <c r="BB33" s="1460"/>
      <c r="BC33" s="1460"/>
      <c r="BD33" s="1460"/>
      <c r="BE33" s="1460"/>
      <c r="BF33" s="1460"/>
      <c r="BG33" s="1460"/>
      <c r="BH33" s="1460"/>
      <c r="BI33" s="1460"/>
      <c r="BJ33" s="1460"/>
      <c r="BK33" s="1460"/>
      <c r="BL33" s="1464"/>
      <c r="BM33" s="854"/>
      <c r="BU33" s="991">
        <v>1</v>
      </c>
      <c r="BV33" s="996">
        <f>IF(AND(Q33&lt;&gt;2),1,COUNTA(S34))</f>
        <v>1</v>
      </c>
      <c r="BW33" s="991">
        <f t="shared" si="0"/>
        <v>0</v>
      </c>
    </row>
    <row r="34" spans="1:75" ht="20.100000000000001" customHeight="1" x14ac:dyDescent="0.15">
      <c r="A34" s="851"/>
      <c r="B34" s="1477"/>
      <c r="C34" s="1478"/>
      <c r="D34" s="855" t="s">
        <v>627</v>
      </c>
      <c r="E34" s="856"/>
      <c r="F34" s="856"/>
      <c r="G34" s="856"/>
      <c r="H34" s="856"/>
      <c r="I34" s="997"/>
      <c r="J34" s="855"/>
      <c r="K34" s="856"/>
      <c r="L34" s="856"/>
      <c r="M34" s="856"/>
      <c r="N34" s="856"/>
      <c r="O34" s="856"/>
      <c r="P34" s="856"/>
      <c r="Q34" s="1510"/>
      <c r="R34" s="1516"/>
      <c r="S34" s="1473"/>
      <c r="T34" s="1474"/>
      <c r="U34" s="1474"/>
      <c r="V34" s="1474"/>
      <c r="W34" s="1474"/>
      <c r="X34" s="1473"/>
      <c r="Y34" s="1474"/>
      <c r="Z34" s="1474"/>
      <c r="AA34" s="1474"/>
      <c r="AB34" s="1474"/>
      <c r="AC34" s="1457"/>
      <c r="AD34" s="1458"/>
      <c r="AE34" s="1458"/>
      <c r="AF34" s="881" t="s">
        <v>619</v>
      </c>
      <c r="AG34" s="852"/>
      <c r="AH34" s="852"/>
      <c r="AI34" s="852"/>
      <c r="AJ34" s="1460"/>
      <c r="AK34" s="1460"/>
      <c r="AL34" s="1460"/>
      <c r="AM34" s="1460"/>
      <c r="AN34" s="1460"/>
      <c r="AO34" s="1460"/>
      <c r="AP34" s="1460"/>
      <c r="AQ34" s="1460"/>
      <c r="AR34" s="1460"/>
      <c r="AS34" s="1460"/>
      <c r="AT34" s="1460"/>
      <c r="AU34" s="1460"/>
      <c r="AV34" s="1464"/>
      <c r="AW34" s="881" t="s">
        <v>616</v>
      </c>
      <c r="AX34" s="852"/>
      <c r="AY34" s="852"/>
      <c r="AZ34" s="1460"/>
      <c r="BA34" s="1460"/>
      <c r="BB34" s="1460"/>
      <c r="BC34" s="1460"/>
      <c r="BD34" s="1460"/>
      <c r="BE34" s="1460"/>
      <c r="BF34" s="1460"/>
      <c r="BG34" s="1460"/>
      <c r="BH34" s="1460"/>
      <c r="BI34" s="1460"/>
      <c r="BJ34" s="1460"/>
      <c r="BK34" s="1460"/>
      <c r="BL34" s="1464"/>
      <c r="BM34" s="854"/>
      <c r="BU34" s="991">
        <v>1</v>
      </c>
      <c r="BV34" s="996">
        <f>IF(AND(Q33&lt;&gt;2),1,COUNTA(X34))</f>
        <v>1</v>
      </c>
      <c r="BW34" s="991">
        <f t="shared" si="0"/>
        <v>0</v>
      </c>
    </row>
    <row r="35" spans="1:75" ht="20.100000000000001" customHeight="1" x14ac:dyDescent="0.15">
      <c r="A35" s="851"/>
      <c r="B35" s="1477"/>
      <c r="C35" s="1478"/>
      <c r="D35" s="855"/>
      <c r="E35" s="856"/>
      <c r="F35" s="856"/>
      <c r="G35" s="856"/>
      <c r="H35" s="856"/>
      <c r="I35" s="997"/>
      <c r="J35" s="855"/>
      <c r="K35" s="856"/>
      <c r="L35" s="856"/>
      <c r="M35" s="856"/>
      <c r="N35" s="856"/>
      <c r="O35" s="856"/>
      <c r="P35" s="856"/>
      <c r="Q35" s="1512"/>
      <c r="R35" s="1517"/>
      <c r="S35" s="1309"/>
      <c r="T35" s="1248"/>
      <c r="U35" s="1248"/>
      <c r="V35" s="1248"/>
      <c r="W35" s="1248"/>
      <c r="X35" s="1248"/>
      <c r="Y35" s="1248"/>
      <c r="Z35" s="1248"/>
      <c r="AA35" s="1248"/>
      <c r="AB35" s="1248"/>
      <c r="AC35" s="1248"/>
      <c r="AD35" s="1248"/>
      <c r="AE35" s="1274"/>
      <c r="AF35" s="881" t="s">
        <v>623</v>
      </c>
      <c r="AG35" s="852"/>
      <c r="AH35" s="852"/>
      <c r="AI35" s="1465"/>
      <c r="AJ35" s="1465"/>
      <c r="AK35" s="1465"/>
      <c r="AL35" s="1465"/>
      <c r="AM35" s="1465"/>
      <c r="AN35" s="1465"/>
      <c r="AO35" s="1465"/>
      <c r="AP35" s="1465"/>
      <c r="AQ35" s="1465"/>
      <c r="AR35" s="1465"/>
      <c r="AS35" s="1465"/>
      <c r="AT35" s="1465"/>
      <c r="AU35" s="1465"/>
      <c r="AV35" s="1465"/>
      <c r="AW35" s="1465"/>
      <c r="AX35" s="1465"/>
      <c r="AY35" s="1465"/>
      <c r="AZ35" s="1465"/>
      <c r="BA35" s="1465"/>
      <c r="BB35" s="1465"/>
      <c r="BC35" s="1465"/>
      <c r="BD35" s="1465"/>
      <c r="BE35" s="1465"/>
      <c r="BF35" s="1465"/>
      <c r="BG35" s="1465"/>
      <c r="BH35" s="1465"/>
      <c r="BI35" s="1465"/>
      <c r="BJ35" s="1465"/>
      <c r="BK35" s="1465"/>
      <c r="BL35" s="1466"/>
      <c r="BM35" s="854"/>
      <c r="BU35" s="991">
        <v>1</v>
      </c>
      <c r="BV35" s="996">
        <f>IF(AND(Q33&lt;&gt;2),1,COUNTA(AC34))</f>
        <v>1</v>
      </c>
      <c r="BW35" s="991">
        <f t="shared" si="0"/>
        <v>0</v>
      </c>
    </row>
    <row r="36" spans="1:75" ht="20.100000000000001" customHeight="1" x14ac:dyDescent="0.15">
      <c r="A36" s="851"/>
      <c r="B36" s="1477"/>
      <c r="C36" s="1478"/>
      <c r="D36" s="940" t="s">
        <v>158</v>
      </c>
      <c r="E36" s="916"/>
      <c r="F36" s="916"/>
      <c r="G36" s="916"/>
      <c r="H36" s="916"/>
      <c r="I36" s="917"/>
      <c r="J36" s="940" t="s">
        <v>628</v>
      </c>
      <c r="K36" s="916"/>
      <c r="L36" s="916"/>
      <c r="M36" s="916"/>
      <c r="N36" s="916"/>
      <c r="O36" s="916"/>
      <c r="P36" s="916"/>
      <c r="Q36" s="1467"/>
      <c r="R36" s="1471"/>
      <c r="S36" s="1473"/>
      <c r="T36" s="1474"/>
      <c r="U36" s="1474"/>
      <c r="V36" s="1474"/>
      <c r="W36" s="1474"/>
      <c r="X36" s="1473"/>
      <c r="Y36" s="1474"/>
      <c r="Z36" s="1474"/>
      <c r="AA36" s="1474"/>
      <c r="AB36" s="1474"/>
      <c r="AC36" s="1457"/>
      <c r="AD36" s="1458"/>
      <c r="AE36" s="1458"/>
      <c r="AF36" s="881" t="s">
        <v>619</v>
      </c>
      <c r="AG36" s="852"/>
      <c r="AH36" s="852"/>
      <c r="AI36" s="852"/>
      <c r="AJ36" s="1460"/>
      <c r="AK36" s="1460"/>
      <c r="AL36" s="1460"/>
      <c r="AM36" s="1460"/>
      <c r="AN36" s="1460"/>
      <c r="AO36" s="1460"/>
      <c r="AP36" s="1460"/>
      <c r="AQ36" s="1460"/>
      <c r="AR36" s="1460"/>
      <c r="AS36" s="1460"/>
      <c r="AT36" s="1460"/>
      <c r="AU36" s="1460"/>
      <c r="AV36" s="1464"/>
      <c r="AW36" s="881" t="s">
        <v>616</v>
      </c>
      <c r="AX36" s="852"/>
      <c r="AY36" s="852"/>
      <c r="AZ36" s="1460"/>
      <c r="BA36" s="1460"/>
      <c r="BB36" s="1460"/>
      <c r="BC36" s="1460"/>
      <c r="BD36" s="1460"/>
      <c r="BE36" s="1460"/>
      <c r="BF36" s="1460"/>
      <c r="BG36" s="1460"/>
      <c r="BH36" s="1460"/>
      <c r="BI36" s="1460"/>
      <c r="BJ36" s="1460"/>
      <c r="BK36" s="1460"/>
      <c r="BL36" s="1464"/>
      <c r="BM36" s="854"/>
      <c r="BU36" s="991">
        <v>1</v>
      </c>
      <c r="BV36" s="996">
        <f>COUNTA(Q36)</f>
        <v>0</v>
      </c>
      <c r="BW36" s="991">
        <f t="shared" si="0"/>
        <v>1</v>
      </c>
    </row>
    <row r="37" spans="1:75" ht="20.100000000000001" customHeight="1" x14ac:dyDescent="0.15">
      <c r="A37" s="851"/>
      <c r="B37" s="1477"/>
      <c r="C37" s="1478"/>
      <c r="D37" s="855" t="s">
        <v>629</v>
      </c>
      <c r="E37" s="856"/>
      <c r="F37" s="856"/>
      <c r="G37" s="856"/>
      <c r="H37" s="856"/>
      <c r="I37" s="997"/>
      <c r="J37" s="855"/>
      <c r="K37" s="856"/>
      <c r="L37" s="856"/>
      <c r="M37" s="856"/>
      <c r="N37" s="856"/>
      <c r="O37" s="856"/>
      <c r="P37" s="856"/>
      <c r="Q37" s="1506"/>
      <c r="R37" s="1507"/>
      <c r="S37" s="1473"/>
      <c r="T37" s="1474"/>
      <c r="U37" s="1474"/>
      <c r="V37" s="1474"/>
      <c r="W37" s="1474"/>
      <c r="X37" s="1473"/>
      <c r="Y37" s="1474"/>
      <c r="Z37" s="1474"/>
      <c r="AA37" s="1474"/>
      <c r="AB37" s="1474"/>
      <c r="AC37" s="1457"/>
      <c r="AD37" s="1458"/>
      <c r="AE37" s="1458"/>
      <c r="AF37" s="881" t="s">
        <v>619</v>
      </c>
      <c r="AG37" s="852"/>
      <c r="AH37" s="852"/>
      <c r="AI37" s="852"/>
      <c r="AJ37" s="1460"/>
      <c r="AK37" s="1460"/>
      <c r="AL37" s="1460"/>
      <c r="AM37" s="1460"/>
      <c r="AN37" s="1460"/>
      <c r="AO37" s="1460"/>
      <c r="AP37" s="1460"/>
      <c r="AQ37" s="1460"/>
      <c r="AR37" s="1460"/>
      <c r="AS37" s="1460"/>
      <c r="AT37" s="1460"/>
      <c r="AU37" s="1460"/>
      <c r="AV37" s="1464"/>
      <c r="AW37" s="881" t="s">
        <v>616</v>
      </c>
      <c r="AX37" s="852"/>
      <c r="AY37" s="852"/>
      <c r="AZ37" s="1460"/>
      <c r="BA37" s="1460"/>
      <c r="BB37" s="1460"/>
      <c r="BC37" s="1460"/>
      <c r="BD37" s="1460"/>
      <c r="BE37" s="1460"/>
      <c r="BF37" s="1460"/>
      <c r="BG37" s="1460"/>
      <c r="BH37" s="1460"/>
      <c r="BI37" s="1460"/>
      <c r="BJ37" s="1460"/>
      <c r="BK37" s="1460"/>
      <c r="BL37" s="1464"/>
      <c r="BM37" s="854"/>
      <c r="BU37" s="991">
        <v>1</v>
      </c>
      <c r="BV37" s="996">
        <f>COUNTA(S36)</f>
        <v>0</v>
      </c>
      <c r="BW37" s="991">
        <f t="shared" si="0"/>
        <v>1</v>
      </c>
    </row>
    <row r="38" spans="1:75" ht="20.100000000000001" customHeight="1" x14ac:dyDescent="0.15">
      <c r="A38" s="851"/>
      <c r="B38" s="1477"/>
      <c r="C38" s="1478"/>
      <c r="D38" s="976"/>
      <c r="E38" s="866"/>
      <c r="F38" s="866"/>
      <c r="G38" s="866"/>
      <c r="H38" s="866"/>
      <c r="I38" s="977"/>
      <c r="J38" s="976"/>
      <c r="K38" s="866"/>
      <c r="L38" s="866"/>
      <c r="M38" s="866"/>
      <c r="N38" s="866"/>
      <c r="O38" s="866"/>
      <c r="P38" s="866"/>
      <c r="Q38" s="1469"/>
      <c r="R38" s="1472"/>
      <c r="S38" s="1309"/>
      <c r="T38" s="1248"/>
      <c r="U38" s="1248"/>
      <c r="V38" s="1248"/>
      <c r="W38" s="1248"/>
      <c r="X38" s="1248"/>
      <c r="Y38" s="1248"/>
      <c r="Z38" s="1248"/>
      <c r="AA38" s="1248"/>
      <c r="AB38" s="1248"/>
      <c r="AC38" s="1248"/>
      <c r="AD38" s="1248"/>
      <c r="AE38" s="1274"/>
      <c r="AF38" s="881" t="s">
        <v>623</v>
      </c>
      <c r="AG38" s="852"/>
      <c r="AH38" s="852"/>
      <c r="AI38" s="1465"/>
      <c r="AJ38" s="1465"/>
      <c r="AK38" s="1465"/>
      <c r="AL38" s="1465"/>
      <c r="AM38" s="1465"/>
      <c r="AN38" s="1465"/>
      <c r="AO38" s="1465"/>
      <c r="AP38" s="1465"/>
      <c r="AQ38" s="1465"/>
      <c r="AR38" s="1465"/>
      <c r="AS38" s="1465"/>
      <c r="AT38" s="1465"/>
      <c r="AU38" s="1465"/>
      <c r="AV38" s="1465"/>
      <c r="AW38" s="1465"/>
      <c r="AX38" s="1465"/>
      <c r="AY38" s="1465"/>
      <c r="AZ38" s="1465"/>
      <c r="BA38" s="1465"/>
      <c r="BB38" s="1465"/>
      <c r="BC38" s="1465"/>
      <c r="BD38" s="1465"/>
      <c r="BE38" s="1465"/>
      <c r="BF38" s="1465"/>
      <c r="BG38" s="1465"/>
      <c r="BH38" s="1465"/>
      <c r="BI38" s="1465"/>
      <c r="BJ38" s="1465"/>
      <c r="BK38" s="1465"/>
      <c r="BL38" s="1466"/>
      <c r="BM38" s="854"/>
      <c r="BU38" s="991">
        <v>1</v>
      </c>
      <c r="BV38" s="996">
        <f>COUNTA(X36)</f>
        <v>0</v>
      </c>
      <c r="BW38" s="991">
        <f t="shared" si="0"/>
        <v>1</v>
      </c>
    </row>
    <row r="39" spans="1:75" ht="20.100000000000001" customHeight="1" x14ac:dyDescent="0.15">
      <c r="A39" s="851"/>
      <c r="B39" s="1477"/>
      <c r="C39" s="1478"/>
      <c r="D39" s="855" t="s">
        <v>630</v>
      </c>
      <c r="E39" s="856"/>
      <c r="F39" s="856"/>
      <c r="G39" s="856"/>
      <c r="H39" s="856"/>
      <c r="I39" s="997"/>
      <c r="J39" s="855" t="s">
        <v>631</v>
      </c>
      <c r="K39" s="856"/>
      <c r="L39" s="856"/>
      <c r="M39" s="856"/>
      <c r="N39" s="856"/>
      <c r="O39" s="856"/>
      <c r="P39" s="856"/>
      <c r="Q39" s="1457" t="s">
        <v>1233</v>
      </c>
      <c r="R39" s="1459"/>
      <c r="S39" s="1450"/>
      <c r="T39" s="1451"/>
      <c r="U39" s="1451"/>
      <c r="V39" s="1451"/>
      <c r="W39" s="1452"/>
      <c r="X39" s="1450"/>
      <c r="Y39" s="1451"/>
      <c r="Z39" s="1451"/>
      <c r="AA39" s="1451"/>
      <c r="AB39" s="1452"/>
      <c r="AC39" s="1467"/>
      <c r="AD39" s="1471"/>
      <c r="AE39" s="1468"/>
      <c r="AF39" s="881" t="s">
        <v>632</v>
      </c>
      <c r="AG39" s="852"/>
      <c r="AH39" s="852"/>
      <c r="AI39" s="852"/>
      <c r="AJ39" s="1460"/>
      <c r="AK39" s="1460"/>
      <c r="AL39" s="1460"/>
      <c r="AM39" s="1460"/>
      <c r="AN39" s="1460"/>
      <c r="AO39" s="1460"/>
      <c r="AP39" s="1460"/>
      <c r="AQ39" s="1460"/>
      <c r="AR39" s="1460"/>
      <c r="AS39" s="1460"/>
      <c r="AT39" s="1460"/>
      <c r="AU39" s="1460"/>
      <c r="AV39" s="1464"/>
      <c r="AW39" s="881" t="s">
        <v>616</v>
      </c>
      <c r="AX39" s="852"/>
      <c r="AY39" s="852"/>
      <c r="AZ39" s="1460"/>
      <c r="BA39" s="1460"/>
      <c r="BB39" s="1460"/>
      <c r="BC39" s="1460"/>
      <c r="BD39" s="1460"/>
      <c r="BE39" s="1460"/>
      <c r="BF39" s="1460"/>
      <c r="BG39" s="1460"/>
      <c r="BH39" s="1460"/>
      <c r="BI39" s="1460"/>
      <c r="BJ39" s="1460"/>
      <c r="BK39" s="1460"/>
      <c r="BL39" s="1464"/>
      <c r="BM39" s="854"/>
      <c r="BU39" s="991">
        <v>1</v>
      </c>
      <c r="BV39" s="996">
        <f>COUNTA(AC36)</f>
        <v>0</v>
      </c>
      <c r="BW39" s="991">
        <f t="shared" si="0"/>
        <v>1</v>
      </c>
    </row>
    <row r="40" spans="1:75" ht="20.100000000000001" customHeight="1" x14ac:dyDescent="0.15">
      <c r="A40" s="851"/>
      <c r="B40" s="1477"/>
      <c r="C40" s="1478"/>
      <c r="D40" s="855" t="s">
        <v>633</v>
      </c>
      <c r="E40" s="856"/>
      <c r="F40" s="856"/>
      <c r="G40" s="856"/>
      <c r="H40" s="856"/>
      <c r="I40" s="997"/>
      <c r="J40" s="855"/>
      <c r="K40" s="856"/>
      <c r="L40" s="856"/>
      <c r="M40" s="856"/>
      <c r="N40" s="856"/>
      <c r="O40" s="856"/>
      <c r="P40" s="856"/>
      <c r="Q40" s="1457"/>
      <c r="R40" s="1459"/>
      <c r="S40" s="1453"/>
      <c r="T40" s="1454"/>
      <c r="U40" s="1454"/>
      <c r="V40" s="1454"/>
      <c r="W40" s="1455"/>
      <c r="X40" s="1453"/>
      <c r="Y40" s="1454"/>
      <c r="Z40" s="1454"/>
      <c r="AA40" s="1454"/>
      <c r="AB40" s="1455"/>
      <c r="AC40" s="1469"/>
      <c r="AD40" s="1472"/>
      <c r="AE40" s="1470"/>
      <c r="AF40" s="881" t="s">
        <v>623</v>
      </c>
      <c r="AG40" s="852"/>
      <c r="AH40" s="852"/>
      <c r="AI40" s="1465"/>
      <c r="AJ40" s="1465"/>
      <c r="AK40" s="1465"/>
      <c r="AL40" s="1465"/>
      <c r="AM40" s="1465"/>
      <c r="AN40" s="1465"/>
      <c r="AO40" s="1465"/>
      <c r="AP40" s="1465"/>
      <c r="AQ40" s="1465"/>
      <c r="AR40" s="1465"/>
      <c r="AS40" s="1465"/>
      <c r="AT40" s="1465"/>
      <c r="AU40" s="1465"/>
      <c r="AV40" s="1465"/>
      <c r="AW40" s="1465"/>
      <c r="AX40" s="1465"/>
      <c r="AY40" s="1465"/>
      <c r="AZ40" s="1465"/>
      <c r="BA40" s="1465"/>
      <c r="BB40" s="1465"/>
      <c r="BC40" s="1465"/>
      <c r="BD40" s="1465"/>
      <c r="BE40" s="1465"/>
      <c r="BF40" s="1465"/>
      <c r="BG40" s="1465"/>
      <c r="BH40" s="1465"/>
      <c r="BI40" s="1465"/>
      <c r="BJ40" s="1465"/>
      <c r="BK40" s="1465"/>
      <c r="BL40" s="1466"/>
      <c r="BM40" s="854"/>
      <c r="BU40" s="991">
        <v>1</v>
      </c>
      <c r="BV40" s="996">
        <f>IF(Q36&lt;&gt;2,1,COUNTA(S37))</f>
        <v>1</v>
      </c>
      <c r="BW40" s="991">
        <f t="shared" si="0"/>
        <v>0</v>
      </c>
    </row>
    <row r="41" spans="1:75" ht="20.100000000000001" customHeight="1" x14ac:dyDescent="0.15">
      <c r="A41" s="851"/>
      <c r="B41" s="1477"/>
      <c r="C41" s="1478"/>
      <c r="D41" s="940"/>
      <c r="E41" s="916"/>
      <c r="F41" s="916"/>
      <c r="G41" s="916"/>
      <c r="H41" s="916"/>
      <c r="I41" s="917"/>
      <c r="J41" s="940" t="s">
        <v>634</v>
      </c>
      <c r="K41" s="916"/>
      <c r="L41" s="916"/>
      <c r="M41" s="916"/>
      <c r="N41" s="916"/>
      <c r="O41" s="916"/>
      <c r="P41" s="916"/>
      <c r="Q41" s="1467"/>
      <c r="R41" s="1468"/>
      <c r="S41" s="1450"/>
      <c r="T41" s="1451"/>
      <c r="U41" s="1451"/>
      <c r="V41" s="1451"/>
      <c r="W41" s="1452"/>
      <c r="X41" s="1450"/>
      <c r="Y41" s="1451"/>
      <c r="Z41" s="1451"/>
      <c r="AA41" s="1451"/>
      <c r="AB41" s="1452"/>
      <c r="AC41" s="1457"/>
      <c r="AD41" s="1458"/>
      <c r="AE41" s="1459"/>
      <c r="AF41" s="881" t="s">
        <v>632</v>
      </c>
      <c r="AG41" s="852"/>
      <c r="AH41" s="852"/>
      <c r="AI41" s="852"/>
      <c r="AJ41" s="1460"/>
      <c r="AK41" s="1460"/>
      <c r="AL41" s="1460"/>
      <c r="AM41" s="1460"/>
      <c r="AN41" s="1460"/>
      <c r="AO41" s="1460"/>
      <c r="AP41" s="1460"/>
      <c r="AQ41" s="1460"/>
      <c r="AR41" s="1460"/>
      <c r="AS41" s="1460"/>
      <c r="AT41" s="1460"/>
      <c r="AU41" s="1460"/>
      <c r="AV41" s="1464"/>
      <c r="AW41" s="881" t="s">
        <v>616</v>
      </c>
      <c r="AX41" s="852"/>
      <c r="AY41" s="852"/>
      <c r="AZ41" s="1460"/>
      <c r="BA41" s="1460"/>
      <c r="BB41" s="1460"/>
      <c r="BC41" s="1460"/>
      <c r="BD41" s="1460"/>
      <c r="BE41" s="1460"/>
      <c r="BF41" s="1460"/>
      <c r="BG41" s="1460"/>
      <c r="BH41" s="1460"/>
      <c r="BI41" s="1460"/>
      <c r="BJ41" s="1460"/>
      <c r="BK41" s="1460"/>
      <c r="BL41" s="1464"/>
      <c r="BM41" s="854"/>
      <c r="BU41" s="991">
        <v>1</v>
      </c>
      <c r="BV41" s="996">
        <f>IF(Q36&lt;&gt;2,1,COUNTA(X37))</f>
        <v>1</v>
      </c>
      <c r="BW41" s="991">
        <f t="shared" si="0"/>
        <v>0</v>
      </c>
    </row>
    <row r="42" spans="1:75" ht="20.100000000000001" customHeight="1" x14ac:dyDescent="0.15">
      <c r="A42" s="851"/>
      <c r="B42" s="1477"/>
      <c r="C42" s="1478"/>
      <c r="D42" s="855" t="s">
        <v>635</v>
      </c>
      <c r="E42" s="856"/>
      <c r="F42" s="856"/>
      <c r="G42" s="856"/>
      <c r="H42" s="856"/>
      <c r="I42" s="997"/>
      <c r="J42" s="855"/>
      <c r="K42" s="856"/>
      <c r="L42" s="856"/>
      <c r="M42" s="856"/>
      <c r="N42" s="856"/>
      <c r="O42" s="856"/>
      <c r="P42" s="856"/>
      <c r="Q42" s="1506"/>
      <c r="R42" s="1514"/>
      <c r="S42" s="1453"/>
      <c r="T42" s="1454"/>
      <c r="U42" s="1454"/>
      <c r="V42" s="1454"/>
      <c r="W42" s="1455"/>
      <c r="X42" s="1453"/>
      <c r="Y42" s="1454"/>
      <c r="Z42" s="1454"/>
      <c r="AA42" s="1454"/>
      <c r="AB42" s="1455"/>
      <c r="AC42" s="1457"/>
      <c r="AD42" s="1458"/>
      <c r="AE42" s="1459"/>
      <c r="AF42" s="881" t="s">
        <v>623</v>
      </c>
      <c r="AG42" s="852"/>
      <c r="AH42" s="852"/>
      <c r="AI42" s="1465"/>
      <c r="AJ42" s="1465"/>
      <c r="AK42" s="1465"/>
      <c r="AL42" s="1465"/>
      <c r="AM42" s="1465"/>
      <c r="AN42" s="1465"/>
      <c r="AO42" s="1465"/>
      <c r="AP42" s="1465"/>
      <c r="AQ42" s="1465"/>
      <c r="AR42" s="1465"/>
      <c r="AS42" s="1465"/>
      <c r="AT42" s="1465"/>
      <c r="AU42" s="1465"/>
      <c r="AV42" s="1465"/>
      <c r="AW42" s="1465"/>
      <c r="AX42" s="1465"/>
      <c r="AY42" s="1465"/>
      <c r="AZ42" s="1465"/>
      <c r="BA42" s="1465"/>
      <c r="BB42" s="1465"/>
      <c r="BC42" s="1465"/>
      <c r="BD42" s="1465"/>
      <c r="BE42" s="1465"/>
      <c r="BF42" s="1465"/>
      <c r="BG42" s="1465"/>
      <c r="BH42" s="1465"/>
      <c r="BI42" s="1465"/>
      <c r="BJ42" s="1465"/>
      <c r="BK42" s="1465"/>
      <c r="BL42" s="1466"/>
      <c r="BM42" s="854"/>
      <c r="BU42" s="991">
        <v>1</v>
      </c>
      <c r="BV42" s="996">
        <f>IF(Q36&lt;&gt;2,1,COUNTA(AC37))</f>
        <v>1</v>
      </c>
      <c r="BW42" s="991">
        <f t="shared" si="0"/>
        <v>0</v>
      </c>
    </row>
    <row r="43" spans="1:75" ht="20.100000000000001" customHeight="1" x14ac:dyDescent="0.15">
      <c r="A43" s="851"/>
      <c r="B43" s="1477"/>
      <c r="C43" s="1478"/>
      <c r="D43" s="855" t="s">
        <v>636</v>
      </c>
      <c r="E43" s="856"/>
      <c r="F43" s="856"/>
      <c r="G43" s="856"/>
      <c r="H43" s="856"/>
      <c r="I43" s="997"/>
      <c r="J43" s="855"/>
      <c r="K43" s="856"/>
      <c r="L43" s="856"/>
      <c r="M43" s="856"/>
      <c r="N43" s="856"/>
      <c r="O43" s="856"/>
      <c r="P43" s="856"/>
      <c r="Q43" s="1506"/>
      <c r="R43" s="1514"/>
      <c r="S43" s="1450"/>
      <c r="T43" s="1451"/>
      <c r="U43" s="1451"/>
      <c r="V43" s="1451"/>
      <c r="W43" s="1452"/>
      <c r="X43" s="1450"/>
      <c r="Y43" s="1451"/>
      <c r="Z43" s="1451"/>
      <c r="AA43" s="1451"/>
      <c r="AB43" s="1452"/>
      <c r="AC43" s="1457"/>
      <c r="AD43" s="1458"/>
      <c r="AE43" s="1459"/>
      <c r="AF43" s="881" t="s">
        <v>632</v>
      </c>
      <c r="AG43" s="852"/>
      <c r="AH43" s="852"/>
      <c r="AI43" s="852"/>
      <c r="AJ43" s="1460"/>
      <c r="AK43" s="1460"/>
      <c r="AL43" s="1460"/>
      <c r="AM43" s="1460"/>
      <c r="AN43" s="1460"/>
      <c r="AO43" s="1460"/>
      <c r="AP43" s="1460"/>
      <c r="AQ43" s="1460"/>
      <c r="AR43" s="1460"/>
      <c r="AS43" s="1460"/>
      <c r="AT43" s="1460"/>
      <c r="AU43" s="1460"/>
      <c r="AV43" s="1464"/>
      <c r="AW43" s="881" t="s">
        <v>616</v>
      </c>
      <c r="AX43" s="852"/>
      <c r="AY43" s="852"/>
      <c r="AZ43" s="1460"/>
      <c r="BA43" s="1460"/>
      <c r="BB43" s="1460"/>
      <c r="BC43" s="1460"/>
      <c r="BD43" s="1460"/>
      <c r="BE43" s="1460"/>
      <c r="BF43" s="1460"/>
      <c r="BG43" s="1460"/>
      <c r="BH43" s="1460"/>
      <c r="BI43" s="1460"/>
      <c r="BJ43" s="1460"/>
      <c r="BK43" s="1460"/>
      <c r="BL43" s="1464"/>
      <c r="BM43" s="854"/>
      <c r="BU43" s="991">
        <v>1</v>
      </c>
      <c r="BV43" s="996">
        <f>COUNTA(Q39)</f>
        <v>1</v>
      </c>
      <c r="BW43" s="991">
        <f t="shared" si="0"/>
        <v>0</v>
      </c>
    </row>
    <row r="44" spans="1:75" ht="20.100000000000001" customHeight="1" x14ac:dyDescent="0.15">
      <c r="A44" s="851"/>
      <c r="B44" s="1477"/>
      <c r="C44" s="1478"/>
      <c r="D44" s="976"/>
      <c r="E44" s="866"/>
      <c r="F44" s="866"/>
      <c r="G44" s="866"/>
      <c r="H44" s="866"/>
      <c r="I44" s="977"/>
      <c r="J44" s="976"/>
      <c r="K44" s="866"/>
      <c r="L44" s="866"/>
      <c r="M44" s="866"/>
      <c r="N44" s="866"/>
      <c r="O44" s="866"/>
      <c r="P44" s="866"/>
      <c r="Q44" s="1469"/>
      <c r="R44" s="1470"/>
      <c r="S44" s="1453"/>
      <c r="T44" s="1454"/>
      <c r="U44" s="1454"/>
      <c r="V44" s="1454"/>
      <c r="W44" s="1455"/>
      <c r="X44" s="1453"/>
      <c r="Y44" s="1454"/>
      <c r="Z44" s="1454"/>
      <c r="AA44" s="1454"/>
      <c r="AB44" s="1455"/>
      <c r="AC44" s="1457"/>
      <c r="AD44" s="1458"/>
      <c r="AE44" s="1459"/>
      <c r="AF44" s="881" t="s">
        <v>623</v>
      </c>
      <c r="AG44" s="852"/>
      <c r="AH44" s="852"/>
      <c r="AI44" s="1465"/>
      <c r="AJ44" s="1465"/>
      <c r="AK44" s="1465"/>
      <c r="AL44" s="1465"/>
      <c r="AM44" s="1465"/>
      <c r="AN44" s="1465"/>
      <c r="AO44" s="1465"/>
      <c r="AP44" s="1465"/>
      <c r="AQ44" s="1465"/>
      <c r="AR44" s="1465"/>
      <c r="AS44" s="1465"/>
      <c r="AT44" s="1465"/>
      <c r="AU44" s="1465"/>
      <c r="AV44" s="1465"/>
      <c r="AW44" s="1465"/>
      <c r="AX44" s="1465"/>
      <c r="AY44" s="1465"/>
      <c r="AZ44" s="1465"/>
      <c r="BA44" s="1465"/>
      <c r="BB44" s="1465"/>
      <c r="BC44" s="1465"/>
      <c r="BD44" s="1465"/>
      <c r="BE44" s="1465"/>
      <c r="BF44" s="1465"/>
      <c r="BG44" s="1465"/>
      <c r="BH44" s="1465"/>
      <c r="BI44" s="1465"/>
      <c r="BJ44" s="1465"/>
      <c r="BK44" s="1465"/>
      <c r="BL44" s="1466"/>
      <c r="BM44" s="854"/>
      <c r="BU44" s="991">
        <v>1</v>
      </c>
      <c r="BV44" s="996">
        <f>COUNTA(S39)</f>
        <v>0</v>
      </c>
      <c r="BW44" s="991">
        <f t="shared" si="0"/>
        <v>1</v>
      </c>
    </row>
    <row r="45" spans="1:75" ht="20.100000000000001" customHeight="1" x14ac:dyDescent="0.15">
      <c r="A45" s="851"/>
      <c r="B45" s="1477"/>
      <c r="C45" s="1478"/>
      <c r="D45" s="940"/>
      <c r="E45" s="916"/>
      <c r="F45" s="916"/>
      <c r="G45" s="916"/>
      <c r="H45" s="916"/>
      <c r="I45" s="917"/>
      <c r="J45" s="940" t="s">
        <v>637</v>
      </c>
      <c r="K45" s="916"/>
      <c r="L45" s="916"/>
      <c r="M45" s="916"/>
      <c r="N45" s="916"/>
      <c r="O45" s="916"/>
      <c r="P45" s="916"/>
      <c r="Q45" s="1508"/>
      <c r="R45" s="1509"/>
      <c r="S45" s="1450"/>
      <c r="T45" s="1451"/>
      <c r="U45" s="1451"/>
      <c r="V45" s="1451"/>
      <c r="W45" s="1452"/>
      <c r="X45" s="1450"/>
      <c r="Y45" s="1451"/>
      <c r="Z45" s="1451"/>
      <c r="AA45" s="1451"/>
      <c r="AB45" s="1452"/>
      <c r="AC45" s="1457"/>
      <c r="AD45" s="1458"/>
      <c r="AE45" s="1459"/>
      <c r="AF45" s="881" t="s">
        <v>638</v>
      </c>
      <c r="AG45" s="852"/>
      <c r="AH45" s="852"/>
      <c r="AI45" s="852"/>
      <c r="AJ45" s="1460"/>
      <c r="AK45" s="1460"/>
      <c r="AL45" s="1460"/>
      <c r="AM45" s="1460"/>
      <c r="AN45" s="1460"/>
      <c r="AO45" s="1460"/>
      <c r="AP45" s="1460"/>
      <c r="AQ45" s="1460"/>
      <c r="AR45" s="1460"/>
      <c r="AS45" s="1460"/>
      <c r="AT45" s="1460"/>
      <c r="AU45" s="1460"/>
      <c r="AV45" s="1464"/>
      <c r="AW45" s="881" t="s">
        <v>616</v>
      </c>
      <c r="AX45" s="852"/>
      <c r="AY45" s="852"/>
      <c r="AZ45" s="1460"/>
      <c r="BA45" s="1460"/>
      <c r="BB45" s="1460"/>
      <c r="BC45" s="1460"/>
      <c r="BD45" s="1460"/>
      <c r="BE45" s="1460"/>
      <c r="BF45" s="1460"/>
      <c r="BG45" s="1460"/>
      <c r="BH45" s="1460"/>
      <c r="BI45" s="1460"/>
      <c r="BJ45" s="1460"/>
      <c r="BK45" s="1460"/>
      <c r="BL45" s="1464"/>
      <c r="BM45" s="854"/>
      <c r="BU45" s="991">
        <v>1</v>
      </c>
      <c r="BV45" s="996">
        <f>COUNTA(X39)</f>
        <v>0</v>
      </c>
      <c r="BW45" s="991">
        <f t="shared" si="0"/>
        <v>1</v>
      </c>
    </row>
    <row r="46" spans="1:75" ht="20.100000000000001" customHeight="1" x14ac:dyDescent="0.15">
      <c r="A46" s="851"/>
      <c r="B46" s="1477"/>
      <c r="C46" s="1478"/>
      <c r="D46" s="855" t="s">
        <v>639</v>
      </c>
      <c r="E46" s="856"/>
      <c r="F46" s="856"/>
      <c r="G46" s="856"/>
      <c r="H46" s="856" t="s">
        <v>1207</v>
      </c>
      <c r="I46" s="997"/>
      <c r="J46" s="855"/>
      <c r="K46" s="856"/>
      <c r="L46" s="856"/>
      <c r="M46" s="856"/>
      <c r="N46" s="856"/>
      <c r="O46" s="856"/>
      <c r="P46" s="856"/>
      <c r="Q46" s="1510"/>
      <c r="R46" s="1511"/>
      <c r="S46" s="1453"/>
      <c r="T46" s="1454"/>
      <c r="U46" s="1454"/>
      <c r="V46" s="1454"/>
      <c r="W46" s="1455"/>
      <c r="X46" s="1453"/>
      <c r="Y46" s="1454"/>
      <c r="Z46" s="1454"/>
      <c r="AA46" s="1454"/>
      <c r="AB46" s="1455"/>
      <c r="AC46" s="1457"/>
      <c r="AD46" s="1458"/>
      <c r="AE46" s="1459"/>
      <c r="AF46" s="881" t="s">
        <v>623</v>
      </c>
      <c r="AG46" s="852"/>
      <c r="AH46" s="852"/>
      <c r="AI46" s="1465"/>
      <c r="AJ46" s="1465"/>
      <c r="AK46" s="1465"/>
      <c r="AL46" s="1465"/>
      <c r="AM46" s="1465"/>
      <c r="AN46" s="1465"/>
      <c r="AO46" s="1465"/>
      <c r="AP46" s="1465"/>
      <c r="AQ46" s="1465"/>
      <c r="AR46" s="1465"/>
      <c r="AS46" s="1465"/>
      <c r="AT46" s="1465"/>
      <c r="AU46" s="1465"/>
      <c r="AV46" s="1465"/>
      <c r="AW46" s="1465"/>
      <c r="AX46" s="1465"/>
      <c r="AY46" s="1465"/>
      <c r="AZ46" s="1465"/>
      <c r="BA46" s="1465"/>
      <c r="BB46" s="1465"/>
      <c r="BC46" s="1465"/>
      <c r="BD46" s="1465"/>
      <c r="BE46" s="1465"/>
      <c r="BF46" s="1465"/>
      <c r="BG46" s="1465"/>
      <c r="BH46" s="1465"/>
      <c r="BI46" s="1465"/>
      <c r="BJ46" s="1465"/>
      <c r="BK46" s="1465"/>
      <c r="BL46" s="1466"/>
      <c r="BM46" s="854"/>
      <c r="BU46" s="991">
        <v>1</v>
      </c>
      <c r="BV46" s="996">
        <f>COUNTA(AC39)</f>
        <v>0</v>
      </c>
      <c r="BW46" s="991">
        <f t="shared" si="0"/>
        <v>1</v>
      </c>
    </row>
    <row r="47" spans="1:75" ht="20.100000000000001" customHeight="1" x14ac:dyDescent="0.15">
      <c r="A47" s="851"/>
      <c r="B47" s="1477"/>
      <c r="C47" s="1478"/>
      <c r="D47" s="855" t="s">
        <v>640</v>
      </c>
      <c r="E47" s="856"/>
      <c r="F47" s="856"/>
      <c r="G47" s="856"/>
      <c r="H47" s="856"/>
      <c r="I47" s="997"/>
      <c r="J47" s="855"/>
      <c r="K47" s="856"/>
      <c r="L47" s="856"/>
      <c r="M47" s="856"/>
      <c r="N47" s="856"/>
      <c r="O47" s="856"/>
      <c r="P47" s="856"/>
      <c r="Q47" s="1510"/>
      <c r="R47" s="1511"/>
      <c r="S47" s="1450"/>
      <c r="T47" s="1451"/>
      <c r="U47" s="1451"/>
      <c r="V47" s="1451"/>
      <c r="W47" s="1452"/>
      <c r="X47" s="1450"/>
      <c r="Y47" s="1451"/>
      <c r="Z47" s="1451"/>
      <c r="AA47" s="1451"/>
      <c r="AB47" s="1452"/>
      <c r="AC47" s="1457"/>
      <c r="AD47" s="1458"/>
      <c r="AE47" s="1459"/>
      <c r="AF47" s="881" t="s">
        <v>638</v>
      </c>
      <c r="AG47" s="852"/>
      <c r="AH47" s="852"/>
      <c r="AI47" s="852"/>
      <c r="AJ47" s="1460"/>
      <c r="AK47" s="1460"/>
      <c r="AL47" s="1460"/>
      <c r="AM47" s="1460"/>
      <c r="AN47" s="1460"/>
      <c r="AO47" s="1460"/>
      <c r="AP47" s="1460"/>
      <c r="AQ47" s="1460"/>
      <c r="AR47" s="1460"/>
      <c r="AS47" s="1460"/>
      <c r="AT47" s="1460"/>
      <c r="AU47" s="1460"/>
      <c r="AV47" s="1464"/>
      <c r="AW47" s="881" t="s">
        <v>616</v>
      </c>
      <c r="AX47" s="852"/>
      <c r="AY47" s="852"/>
      <c r="AZ47" s="1460"/>
      <c r="BA47" s="1460"/>
      <c r="BB47" s="1460"/>
      <c r="BC47" s="1460"/>
      <c r="BD47" s="1460"/>
      <c r="BE47" s="1460"/>
      <c r="BF47" s="1460"/>
      <c r="BG47" s="1460"/>
      <c r="BH47" s="1460"/>
      <c r="BI47" s="1460"/>
      <c r="BJ47" s="1460"/>
      <c r="BK47" s="1460"/>
      <c r="BL47" s="1464"/>
      <c r="BM47" s="854"/>
      <c r="BU47" s="991">
        <v>1</v>
      </c>
      <c r="BV47" s="996">
        <f>COUNTA(Q41)</f>
        <v>0</v>
      </c>
      <c r="BW47" s="991">
        <f t="shared" si="0"/>
        <v>1</v>
      </c>
    </row>
    <row r="48" spans="1:75" ht="20.100000000000001" customHeight="1" x14ac:dyDescent="0.15">
      <c r="A48" s="851"/>
      <c r="B48" s="1477"/>
      <c r="C48" s="1478"/>
      <c r="D48" s="976"/>
      <c r="E48" s="866"/>
      <c r="F48" s="866"/>
      <c r="G48" s="866"/>
      <c r="H48" s="866"/>
      <c r="I48" s="977"/>
      <c r="J48" s="976"/>
      <c r="K48" s="866"/>
      <c r="L48" s="866"/>
      <c r="M48" s="866"/>
      <c r="N48" s="866"/>
      <c r="O48" s="866"/>
      <c r="P48" s="866"/>
      <c r="Q48" s="1512"/>
      <c r="R48" s="1513"/>
      <c r="S48" s="1453"/>
      <c r="T48" s="1454"/>
      <c r="U48" s="1454"/>
      <c r="V48" s="1454"/>
      <c r="W48" s="1455"/>
      <c r="X48" s="1453"/>
      <c r="Y48" s="1454"/>
      <c r="Z48" s="1454"/>
      <c r="AA48" s="1454"/>
      <c r="AB48" s="1455"/>
      <c r="AC48" s="1457"/>
      <c r="AD48" s="1458"/>
      <c r="AE48" s="1459"/>
      <c r="AF48" s="881" t="s">
        <v>623</v>
      </c>
      <c r="AG48" s="852"/>
      <c r="AH48" s="852"/>
      <c r="AI48" s="1465"/>
      <c r="AJ48" s="1465"/>
      <c r="AK48" s="1465"/>
      <c r="AL48" s="1465"/>
      <c r="AM48" s="1465"/>
      <c r="AN48" s="1465"/>
      <c r="AO48" s="1465"/>
      <c r="AP48" s="1465"/>
      <c r="AQ48" s="1465"/>
      <c r="AR48" s="1465"/>
      <c r="AS48" s="1465"/>
      <c r="AT48" s="1465"/>
      <c r="AU48" s="1465"/>
      <c r="AV48" s="1465"/>
      <c r="AW48" s="1465"/>
      <c r="AX48" s="1465"/>
      <c r="AY48" s="1465"/>
      <c r="AZ48" s="1465"/>
      <c r="BA48" s="1465"/>
      <c r="BB48" s="1465"/>
      <c r="BC48" s="1465"/>
      <c r="BD48" s="1465"/>
      <c r="BE48" s="1465"/>
      <c r="BF48" s="1465"/>
      <c r="BG48" s="1465"/>
      <c r="BH48" s="1465"/>
      <c r="BI48" s="1465"/>
      <c r="BJ48" s="1465"/>
      <c r="BK48" s="1465"/>
      <c r="BL48" s="1466"/>
      <c r="BM48" s="854"/>
      <c r="BU48" s="991">
        <v>1</v>
      </c>
      <c r="BV48" s="996">
        <f>COUNTA(S41)</f>
        <v>0</v>
      </c>
      <c r="BW48" s="991">
        <f t="shared" si="0"/>
        <v>1</v>
      </c>
    </row>
    <row r="49" spans="1:75" ht="20.100000000000001" customHeight="1" x14ac:dyDescent="0.15">
      <c r="A49" s="851"/>
      <c r="B49" s="1477"/>
      <c r="C49" s="1478"/>
      <c r="D49" s="940"/>
      <c r="E49" s="916"/>
      <c r="F49" s="916"/>
      <c r="G49" s="916"/>
      <c r="H49" s="916"/>
      <c r="I49" s="917"/>
      <c r="J49" s="940" t="s">
        <v>641</v>
      </c>
      <c r="K49" s="916"/>
      <c r="L49" s="916"/>
      <c r="M49" s="916"/>
      <c r="N49" s="916"/>
      <c r="O49" s="916"/>
      <c r="P49" s="916"/>
      <c r="Q49" s="1508"/>
      <c r="R49" s="1509"/>
      <c r="S49" s="1450"/>
      <c r="T49" s="1451"/>
      <c r="U49" s="1451"/>
      <c r="V49" s="1451"/>
      <c r="W49" s="1452"/>
      <c r="X49" s="1450"/>
      <c r="Y49" s="1451"/>
      <c r="Z49" s="1451"/>
      <c r="AA49" s="1451"/>
      <c r="AB49" s="1452"/>
      <c r="AC49" s="1457"/>
      <c r="AD49" s="1458"/>
      <c r="AE49" s="1459"/>
      <c r="AF49" s="881" t="s">
        <v>638</v>
      </c>
      <c r="AG49" s="852"/>
      <c r="AH49" s="852"/>
      <c r="AI49" s="852"/>
      <c r="AJ49" s="1460"/>
      <c r="AK49" s="1460"/>
      <c r="AL49" s="1460"/>
      <c r="AM49" s="1460"/>
      <c r="AN49" s="1460"/>
      <c r="AO49" s="1460"/>
      <c r="AP49" s="1460"/>
      <c r="AQ49" s="1460"/>
      <c r="AR49" s="1460"/>
      <c r="AS49" s="1460"/>
      <c r="AT49" s="1460"/>
      <c r="AU49" s="1460"/>
      <c r="AV49" s="1464"/>
      <c r="AW49" s="881" t="s">
        <v>616</v>
      </c>
      <c r="AX49" s="852"/>
      <c r="AY49" s="852"/>
      <c r="AZ49" s="1460"/>
      <c r="BA49" s="1460"/>
      <c r="BB49" s="1460"/>
      <c r="BC49" s="1460"/>
      <c r="BD49" s="1460"/>
      <c r="BE49" s="1460"/>
      <c r="BF49" s="1460"/>
      <c r="BG49" s="1460"/>
      <c r="BH49" s="1460"/>
      <c r="BI49" s="1460"/>
      <c r="BJ49" s="1460"/>
      <c r="BK49" s="1460"/>
      <c r="BL49" s="1464"/>
      <c r="BM49" s="854"/>
      <c r="BU49" s="991">
        <v>1</v>
      </c>
      <c r="BV49" s="996">
        <f>COUNTA(X41)</f>
        <v>0</v>
      </c>
      <c r="BW49" s="991">
        <f t="shared" si="0"/>
        <v>1</v>
      </c>
    </row>
    <row r="50" spans="1:75" ht="20.100000000000001" customHeight="1" x14ac:dyDescent="0.15">
      <c r="A50" s="851"/>
      <c r="B50" s="1477"/>
      <c r="C50" s="1478"/>
      <c r="D50" s="855" t="s">
        <v>642</v>
      </c>
      <c r="E50" s="856"/>
      <c r="F50" s="856"/>
      <c r="G50" s="856"/>
      <c r="H50" s="856" t="s">
        <v>1207</v>
      </c>
      <c r="I50" s="997"/>
      <c r="J50" s="855"/>
      <c r="K50" s="856"/>
      <c r="L50" s="856"/>
      <c r="M50" s="856"/>
      <c r="N50" s="856"/>
      <c r="O50" s="985"/>
      <c r="P50" s="856"/>
      <c r="Q50" s="1510"/>
      <c r="R50" s="1511"/>
      <c r="S50" s="1453"/>
      <c r="T50" s="1454"/>
      <c r="U50" s="1454"/>
      <c r="V50" s="1454"/>
      <c r="W50" s="1455"/>
      <c r="X50" s="1453"/>
      <c r="Y50" s="1454"/>
      <c r="Z50" s="1454"/>
      <c r="AA50" s="1454"/>
      <c r="AB50" s="1455"/>
      <c r="AC50" s="1457"/>
      <c r="AD50" s="1458"/>
      <c r="AE50" s="1459"/>
      <c r="AF50" s="881" t="s">
        <v>623</v>
      </c>
      <c r="AG50" s="852"/>
      <c r="AH50" s="852"/>
      <c r="AI50" s="1465"/>
      <c r="AJ50" s="1465"/>
      <c r="AK50" s="1465"/>
      <c r="AL50" s="1465"/>
      <c r="AM50" s="1465"/>
      <c r="AN50" s="1465"/>
      <c r="AO50" s="1465"/>
      <c r="AP50" s="1465"/>
      <c r="AQ50" s="1465"/>
      <c r="AR50" s="1465"/>
      <c r="AS50" s="1465"/>
      <c r="AT50" s="1465"/>
      <c r="AU50" s="1465"/>
      <c r="AV50" s="1465"/>
      <c r="AW50" s="1465"/>
      <c r="AX50" s="1465"/>
      <c r="AY50" s="1465"/>
      <c r="AZ50" s="1465"/>
      <c r="BA50" s="1465"/>
      <c r="BB50" s="1465"/>
      <c r="BC50" s="1465"/>
      <c r="BD50" s="1465"/>
      <c r="BE50" s="1465"/>
      <c r="BF50" s="1465"/>
      <c r="BG50" s="1465"/>
      <c r="BH50" s="1465"/>
      <c r="BI50" s="1465"/>
      <c r="BJ50" s="1465"/>
      <c r="BK50" s="1465"/>
      <c r="BL50" s="1466"/>
      <c r="BM50" s="854"/>
      <c r="BU50" s="991">
        <v>1</v>
      </c>
      <c r="BV50" s="996">
        <f>COUNTA(AC41)</f>
        <v>0</v>
      </c>
      <c r="BW50" s="991">
        <f t="shared" si="0"/>
        <v>1</v>
      </c>
    </row>
    <row r="51" spans="1:75" ht="20.100000000000001" customHeight="1" x14ac:dyDescent="0.15">
      <c r="A51" s="851"/>
      <c r="B51" s="1477"/>
      <c r="C51" s="1478"/>
      <c r="D51" s="855" t="s">
        <v>643</v>
      </c>
      <c r="E51" s="856"/>
      <c r="F51" s="856"/>
      <c r="G51" s="856"/>
      <c r="H51" s="856"/>
      <c r="I51" s="997"/>
      <c r="J51" s="855"/>
      <c r="K51" s="856"/>
      <c r="L51" s="856"/>
      <c r="M51" s="856"/>
      <c r="N51" s="856"/>
      <c r="O51" s="985"/>
      <c r="P51" s="856"/>
      <c r="Q51" s="1510"/>
      <c r="R51" s="1511"/>
      <c r="S51" s="1450"/>
      <c r="T51" s="1451"/>
      <c r="U51" s="1451"/>
      <c r="V51" s="1451"/>
      <c r="W51" s="1452"/>
      <c r="X51" s="1450"/>
      <c r="Y51" s="1451"/>
      <c r="Z51" s="1451"/>
      <c r="AA51" s="1451"/>
      <c r="AB51" s="1452"/>
      <c r="AC51" s="1457"/>
      <c r="AD51" s="1458"/>
      <c r="AE51" s="1459"/>
      <c r="AF51" s="881" t="s">
        <v>638</v>
      </c>
      <c r="AG51" s="852"/>
      <c r="AH51" s="852"/>
      <c r="AI51" s="852"/>
      <c r="AJ51" s="1460"/>
      <c r="AK51" s="1460"/>
      <c r="AL51" s="1460"/>
      <c r="AM51" s="1460"/>
      <c r="AN51" s="1460"/>
      <c r="AO51" s="1460"/>
      <c r="AP51" s="1460"/>
      <c r="AQ51" s="1460"/>
      <c r="AR51" s="1460"/>
      <c r="AS51" s="1460"/>
      <c r="AT51" s="1460"/>
      <c r="AU51" s="1460"/>
      <c r="AV51" s="1464"/>
      <c r="AW51" s="881" t="s">
        <v>616</v>
      </c>
      <c r="AX51" s="852"/>
      <c r="AY51" s="852"/>
      <c r="AZ51" s="1460"/>
      <c r="BA51" s="1460"/>
      <c r="BB51" s="1460"/>
      <c r="BC51" s="1460"/>
      <c r="BD51" s="1460"/>
      <c r="BE51" s="1460"/>
      <c r="BF51" s="1460"/>
      <c r="BG51" s="1460"/>
      <c r="BH51" s="1460"/>
      <c r="BI51" s="1460"/>
      <c r="BJ51" s="1460"/>
      <c r="BK51" s="1460"/>
      <c r="BL51" s="1464"/>
      <c r="BM51" s="854"/>
      <c r="BU51" s="991">
        <v>1</v>
      </c>
      <c r="BV51" s="996">
        <f>IF(Q41&lt;&gt;2,1,COUNTA(S43))</f>
        <v>1</v>
      </c>
      <c r="BW51" s="991">
        <f t="shared" si="0"/>
        <v>0</v>
      </c>
    </row>
    <row r="52" spans="1:75" ht="20.100000000000001" customHeight="1" x14ac:dyDescent="0.15">
      <c r="A52" s="851"/>
      <c r="B52" s="1477"/>
      <c r="C52" s="1478"/>
      <c r="D52" s="976"/>
      <c r="E52" s="866"/>
      <c r="F52" s="866"/>
      <c r="G52" s="866"/>
      <c r="H52" s="866"/>
      <c r="I52" s="977"/>
      <c r="J52" s="976"/>
      <c r="K52" s="866"/>
      <c r="L52" s="866"/>
      <c r="M52" s="866"/>
      <c r="N52" s="866"/>
      <c r="O52" s="985"/>
      <c r="P52" s="866"/>
      <c r="Q52" s="1512"/>
      <c r="R52" s="1513"/>
      <c r="S52" s="1453"/>
      <c r="T52" s="1454"/>
      <c r="U52" s="1454"/>
      <c r="V52" s="1454"/>
      <c r="W52" s="1455"/>
      <c r="X52" s="1453"/>
      <c r="Y52" s="1454"/>
      <c r="Z52" s="1454"/>
      <c r="AA52" s="1454"/>
      <c r="AB52" s="1455"/>
      <c r="AC52" s="1457"/>
      <c r="AD52" s="1458"/>
      <c r="AE52" s="1459"/>
      <c r="AF52" s="881" t="s">
        <v>623</v>
      </c>
      <c r="AG52" s="852"/>
      <c r="AH52" s="852"/>
      <c r="AI52" s="1465"/>
      <c r="AJ52" s="1465"/>
      <c r="AK52" s="1465"/>
      <c r="AL52" s="1465"/>
      <c r="AM52" s="1465"/>
      <c r="AN52" s="1465"/>
      <c r="AO52" s="1465"/>
      <c r="AP52" s="1465"/>
      <c r="AQ52" s="1465"/>
      <c r="AR52" s="1465"/>
      <c r="AS52" s="1465"/>
      <c r="AT52" s="1465"/>
      <c r="AU52" s="1465"/>
      <c r="AV52" s="1465"/>
      <c r="AW52" s="1465"/>
      <c r="AX52" s="1465"/>
      <c r="AY52" s="1465"/>
      <c r="AZ52" s="1465"/>
      <c r="BA52" s="1465"/>
      <c r="BB52" s="1465"/>
      <c r="BC52" s="1465"/>
      <c r="BD52" s="1465"/>
      <c r="BE52" s="1465"/>
      <c r="BF52" s="1465"/>
      <c r="BG52" s="1465"/>
      <c r="BH52" s="1465"/>
      <c r="BI52" s="1465"/>
      <c r="BJ52" s="1465"/>
      <c r="BK52" s="1465"/>
      <c r="BL52" s="1466"/>
      <c r="BM52" s="854"/>
      <c r="BU52" s="991">
        <v>1</v>
      </c>
      <c r="BV52" s="996">
        <f>IF(Q41&lt;&gt;2,1,COUNTA(X43))</f>
        <v>1</v>
      </c>
      <c r="BW52" s="991">
        <f t="shared" si="0"/>
        <v>0</v>
      </c>
    </row>
    <row r="53" spans="1:75" ht="20.100000000000001" customHeight="1" x14ac:dyDescent="0.15">
      <c r="A53" s="851"/>
      <c r="B53" s="1477"/>
      <c r="C53" s="1478"/>
      <c r="D53" s="940" t="s">
        <v>644</v>
      </c>
      <c r="E53" s="916"/>
      <c r="F53" s="916"/>
      <c r="G53" s="916"/>
      <c r="H53" s="916"/>
      <c r="I53" s="916"/>
      <c r="J53" s="916"/>
      <c r="K53" s="916"/>
      <c r="L53" s="916"/>
      <c r="M53" s="916"/>
      <c r="N53" s="916"/>
      <c r="O53" s="916"/>
      <c r="P53" s="916"/>
      <c r="Q53" s="1467" t="s">
        <v>1230</v>
      </c>
      <c r="R53" s="1468"/>
      <c r="S53" s="1450"/>
      <c r="T53" s="1451"/>
      <c r="U53" s="1451"/>
      <c r="V53" s="1451"/>
      <c r="W53" s="1452"/>
      <c r="X53" s="1450"/>
      <c r="Y53" s="1451"/>
      <c r="Z53" s="1451"/>
      <c r="AA53" s="1451"/>
      <c r="AB53" s="1452"/>
      <c r="AC53" s="1457"/>
      <c r="AD53" s="1458"/>
      <c r="AE53" s="1459"/>
      <c r="AF53" s="881" t="s">
        <v>645</v>
      </c>
      <c r="AG53" s="852"/>
      <c r="AH53" s="852"/>
      <c r="AI53" s="852"/>
      <c r="AJ53" s="1460"/>
      <c r="AK53" s="1460"/>
      <c r="AL53" s="1460"/>
      <c r="AM53" s="1460"/>
      <c r="AN53" s="1460"/>
      <c r="AO53" s="1460"/>
      <c r="AP53" s="1460"/>
      <c r="AQ53" s="1460"/>
      <c r="AR53" s="1460"/>
      <c r="AS53" s="1460"/>
      <c r="AT53" s="1460"/>
      <c r="AU53" s="1460"/>
      <c r="AV53" s="1464"/>
      <c r="AW53" s="881" t="s">
        <v>616</v>
      </c>
      <c r="AX53" s="852"/>
      <c r="AY53" s="852"/>
      <c r="AZ53" s="1460"/>
      <c r="BA53" s="1460"/>
      <c r="BB53" s="1460"/>
      <c r="BC53" s="1460"/>
      <c r="BD53" s="1460"/>
      <c r="BE53" s="1460"/>
      <c r="BF53" s="1460"/>
      <c r="BG53" s="1460"/>
      <c r="BH53" s="1460"/>
      <c r="BI53" s="1460"/>
      <c r="BJ53" s="1460"/>
      <c r="BK53" s="1460"/>
      <c r="BL53" s="1464"/>
      <c r="BM53" s="854"/>
      <c r="BU53" s="991">
        <v>1</v>
      </c>
      <c r="BV53" s="996">
        <f>IF(Q41&lt;&gt;2,1,COUNTA(AC43))</f>
        <v>1</v>
      </c>
      <c r="BW53" s="991">
        <f t="shared" si="0"/>
        <v>0</v>
      </c>
    </row>
    <row r="54" spans="1:75" ht="20.100000000000001" customHeight="1" x14ac:dyDescent="0.15">
      <c r="A54" s="851"/>
      <c r="B54" s="1477"/>
      <c r="C54" s="1478"/>
      <c r="D54" s="976" t="s">
        <v>1208</v>
      </c>
      <c r="E54" s="866"/>
      <c r="F54" s="866"/>
      <c r="G54" s="866"/>
      <c r="H54" s="1454"/>
      <c r="I54" s="1454"/>
      <c r="J54" s="1454"/>
      <c r="K54" s="1454"/>
      <c r="L54" s="1454"/>
      <c r="M54" s="1454"/>
      <c r="N54" s="1454"/>
      <c r="O54" s="866" t="s">
        <v>1209</v>
      </c>
      <c r="P54" s="866"/>
      <c r="Q54" s="1469"/>
      <c r="R54" s="1470"/>
      <c r="S54" s="1453"/>
      <c r="T54" s="1454"/>
      <c r="U54" s="1454"/>
      <c r="V54" s="1454"/>
      <c r="W54" s="1455"/>
      <c r="X54" s="1453"/>
      <c r="Y54" s="1454"/>
      <c r="Z54" s="1454"/>
      <c r="AA54" s="1454"/>
      <c r="AB54" s="1455"/>
      <c r="AC54" s="1457"/>
      <c r="AD54" s="1458"/>
      <c r="AE54" s="1459"/>
      <c r="AF54" s="881" t="s">
        <v>623</v>
      </c>
      <c r="AG54" s="852"/>
      <c r="AH54" s="852"/>
      <c r="AI54" s="1465"/>
      <c r="AJ54" s="1465"/>
      <c r="AK54" s="1465"/>
      <c r="AL54" s="1465"/>
      <c r="AM54" s="1465"/>
      <c r="AN54" s="1465"/>
      <c r="AO54" s="1465"/>
      <c r="AP54" s="1465"/>
      <c r="AQ54" s="1465"/>
      <c r="AR54" s="1465"/>
      <c r="AS54" s="1465"/>
      <c r="AT54" s="1465"/>
      <c r="AU54" s="1465"/>
      <c r="AV54" s="1465"/>
      <c r="AW54" s="1465"/>
      <c r="AX54" s="1465"/>
      <c r="AY54" s="1465"/>
      <c r="AZ54" s="1465"/>
      <c r="BA54" s="1465"/>
      <c r="BB54" s="1465"/>
      <c r="BC54" s="1465"/>
      <c r="BD54" s="1465"/>
      <c r="BE54" s="1465"/>
      <c r="BF54" s="1465"/>
      <c r="BG54" s="1465"/>
      <c r="BH54" s="1465"/>
      <c r="BI54" s="1465"/>
      <c r="BJ54" s="1465"/>
      <c r="BK54" s="1465"/>
      <c r="BL54" s="1466"/>
      <c r="BM54" s="854"/>
      <c r="BU54" s="991">
        <v>1</v>
      </c>
      <c r="BV54" s="996">
        <f>COUNTA(Q45)</f>
        <v>0</v>
      </c>
      <c r="BW54" s="991">
        <f t="shared" si="0"/>
        <v>1</v>
      </c>
    </row>
    <row r="55" spans="1:75" ht="20.100000000000001" customHeight="1" x14ac:dyDescent="0.15">
      <c r="A55" s="851"/>
      <c r="B55" s="1477"/>
      <c r="C55" s="1478"/>
      <c r="D55" s="855" t="s">
        <v>1210</v>
      </c>
      <c r="E55" s="856"/>
      <c r="F55" s="856"/>
      <c r="G55" s="856"/>
      <c r="H55" s="856"/>
      <c r="I55" s="856"/>
      <c r="J55" s="856"/>
      <c r="K55" s="856"/>
      <c r="L55" s="856"/>
      <c r="M55" s="856"/>
      <c r="N55" s="856"/>
      <c r="O55" s="856"/>
      <c r="P55" s="856"/>
      <c r="Q55" s="1467" t="s">
        <v>1230</v>
      </c>
      <c r="R55" s="1468"/>
      <c r="S55" s="1450"/>
      <c r="T55" s="1451"/>
      <c r="U55" s="1451"/>
      <c r="V55" s="1451"/>
      <c r="W55" s="1452"/>
      <c r="X55" s="1450"/>
      <c r="Y55" s="1451"/>
      <c r="Z55" s="1451"/>
      <c r="AA55" s="1451"/>
      <c r="AB55" s="1452"/>
      <c r="AC55" s="1457"/>
      <c r="AD55" s="1458"/>
      <c r="AE55" s="1459"/>
      <c r="AF55" s="881" t="s">
        <v>645</v>
      </c>
      <c r="AG55" s="852"/>
      <c r="AH55" s="852"/>
      <c r="AI55" s="852"/>
      <c r="AJ55" s="1460"/>
      <c r="AK55" s="1460"/>
      <c r="AL55" s="1460"/>
      <c r="AM55" s="1460"/>
      <c r="AN55" s="1460"/>
      <c r="AO55" s="1460"/>
      <c r="AP55" s="1460"/>
      <c r="AQ55" s="1460"/>
      <c r="AR55" s="1460"/>
      <c r="AS55" s="1460"/>
      <c r="AT55" s="1460"/>
      <c r="AU55" s="1460"/>
      <c r="AV55" s="1464"/>
      <c r="AW55" s="881" t="s">
        <v>616</v>
      </c>
      <c r="AX55" s="852"/>
      <c r="AY55" s="852"/>
      <c r="AZ55" s="1460"/>
      <c r="BA55" s="1460"/>
      <c r="BB55" s="1460"/>
      <c r="BC55" s="1460"/>
      <c r="BD55" s="1460"/>
      <c r="BE55" s="1460"/>
      <c r="BF55" s="1460"/>
      <c r="BG55" s="1460"/>
      <c r="BH55" s="1460"/>
      <c r="BI55" s="1460"/>
      <c r="BJ55" s="1460"/>
      <c r="BK55" s="1460"/>
      <c r="BL55" s="1464"/>
      <c r="BM55" s="854"/>
      <c r="BU55" s="991">
        <v>1</v>
      </c>
      <c r="BV55" s="996">
        <f>IF(AND(Q45&lt;&gt;"主",Q45&lt;&gt;2),1,COUNTA(S45))</f>
        <v>1</v>
      </c>
      <c r="BW55" s="991">
        <f t="shared" si="0"/>
        <v>0</v>
      </c>
    </row>
    <row r="56" spans="1:75" ht="20.100000000000001" customHeight="1" x14ac:dyDescent="0.15">
      <c r="A56" s="851"/>
      <c r="B56" s="1479"/>
      <c r="C56" s="1480"/>
      <c r="D56" s="976" t="s">
        <v>1211</v>
      </c>
      <c r="E56" s="866"/>
      <c r="F56" s="866"/>
      <c r="G56" s="866"/>
      <c r="H56" s="1454"/>
      <c r="I56" s="1454"/>
      <c r="J56" s="1454"/>
      <c r="K56" s="1454"/>
      <c r="L56" s="1454"/>
      <c r="M56" s="1454"/>
      <c r="N56" s="1454"/>
      <c r="O56" s="866" t="s">
        <v>1209</v>
      </c>
      <c r="P56" s="866"/>
      <c r="Q56" s="1469"/>
      <c r="R56" s="1470"/>
      <c r="S56" s="1453"/>
      <c r="T56" s="1454"/>
      <c r="U56" s="1454"/>
      <c r="V56" s="1454"/>
      <c r="W56" s="1455"/>
      <c r="X56" s="1453"/>
      <c r="Y56" s="1454"/>
      <c r="Z56" s="1454"/>
      <c r="AA56" s="1454"/>
      <c r="AB56" s="1455"/>
      <c r="AC56" s="1457"/>
      <c r="AD56" s="1458"/>
      <c r="AE56" s="1459"/>
      <c r="AF56" s="881" t="s">
        <v>623</v>
      </c>
      <c r="AG56" s="852"/>
      <c r="AH56" s="852"/>
      <c r="AI56" s="1465"/>
      <c r="AJ56" s="1465"/>
      <c r="AK56" s="1465"/>
      <c r="AL56" s="1465"/>
      <c r="AM56" s="1465"/>
      <c r="AN56" s="1465"/>
      <c r="AO56" s="1465"/>
      <c r="AP56" s="1465"/>
      <c r="AQ56" s="1465"/>
      <c r="AR56" s="1465"/>
      <c r="AS56" s="1465"/>
      <c r="AT56" s="1465"/>
      <c r="AU56" s="1465"/>
      <c r="AV56" s="1465"/>
      <c r="AW56" s="1465"/>
      <c r="AX56" s="1465"/>
      <c r="AY56" s="1465"/>
      <c r="AZ56" s="1465"/>
      <c r="BA56" s="1465"/>
      <c r="BB56" s="1465"/>
      <c r="BC56" s="1465"/>
      <c r="BD56" s="1465"/>
      <c r="BE56" s="1465"/>
      <c r="BF56" s="1465"/>
      <c r="BG56" s="1465"/>
      <c r="BH56" s="1465"/>
      <c r="BI56" s="1465"/>
      <c r="BJ56" s="1465"/>
      <c r="BK56" s="1465"/>
      <c r="BL56" s="1466"/>
      <c r="BM56" s="854"/>
      <c r="BU56" s="991">
        <v>1</v>
      </c>
      <c r="BV56" s="996">
        <f>IF(AND(Q45&lt;&gt;"主",Q45&lt;&gt;2),1,COUNTA(X45))</f>
        <v>1</v>
      </c>
      <c r="BW56" s="991">
        <f t="shared" si="0"/>
        <v>0</v>
      </c>
    </row>
    <row r="57" spans="1:75" ht="20.100000000000001" customHeight="1" x14ac:dyDescent="0.15">
      <c r="A57" s="851"/>
      <c r="B57" s="856"/>
      <c r="C57" s="856"/>
      <c r="D57" s="856" t="s">
        <v>647</v>
      </c>
      <c r="E57" s="856"/>
      <c r="F57" s="856"/>
      <c r="G57" s="856"/>
      <c r="H57" s="856"/>
      <c r="I57" s="856"/>
      <c r="J57" s="856"/>
      <c r="K57" s="856"/>
      <c r="L57" s="856"/>
      <c r="M57" s="856"/>
      <c r="N57" s="856"/>
      <c r="O57" s="856"/>
      <c r="P57" s="856"/>
      <c r="Q57" s="856"/>
      <c r="R57" s="856"/>
      <c r="S57" s="856"/>
      <c r="T57" s="856"/>
      <c r="U57" s="856"/>
      <c r="V57" s="856"/>
      <c r="W57" s="856"/>
      <c r="X57" s="856"/>
      <c r="Y57" s="856"/>
      <c r="Z57" s="856"/>
      <c r="AA57" s="856"/>
      <c r="AB57" s="856"/>
      <c r="AC57" s="856"/>
      <c r="AD57" s="856"/>
      <c r="AE57" s="856"/>
      <c r="AF57" s="856"/>
      <c r="AG57" s="856"/>
      <c r="AH57" s="856"/>
      <c r="AI57" s="856"/>
      <c r="AJ57" s="856"/>
      <c r="AK57" s="856"/>
      <c r="AL57" s="856"/>
      <c r="AM57" s="856"/>
      <c r="AN57" s="856"/>
      <c r="AO57" s="856"/>
      <c r="AP57" s="856"/>
      <c r="AQ57" s="856"/>
      <c r="AR57" s="856"/>
      <c r="AS57" s="856"/>
      <c r="AT57" s="856"/>
      <c r="AU57" s="856"/>
      <c r="AV57" s="856"/>
      <c r="AW57" s="856"/>
      <c r="AX57" s="856"/>
      <c r="AY57" s="856"/>
      <c r="AZ57" s="856"/>
      <c r="BA57" s="856"/>
      <c r="BB57" s="856"/>
      <c r="BC57" s="856"/>
      <c r="BD57" s="856"/>
      <c r="BE57" s="856"/>
      <c r="BF57" s="856"/>
      <c r="BG57" s="856"/>
      <c r="BH57" s="856"/>
      <c r="BI57" s="856"/>
      <c r="BJ57" s="856"/>
      <c r="BK57" s="856"/>
      <c r="BL57" s="856"/>
      <c r="BM57" s="854"/>
      <c r="BU57" s="991">
        <v>1</v>
      </c>
      <c r="BV57" s="996">
        <f>IF(AND(Q45&lt;&gt;"主",Q45&lt;&gt;2),1,COUNTA(AC45))</f>
        <v>1</v>
      </c>
      <c r="BW57" s="991">
        <f t="shared" si="0"/>
        <v>0</v>
      </c>
    </row>
    <row r="58" spans="1:75" ht="20.100000000000001" customHeight="1" x14ac:dyDescent="0.15">
      <c r="A58" s="851"/>
      <c r="B58" s="1216" t="s">
        <v>1212</v>
      </c>
      <c r="C58" s="1189"/>
      <c r="D58" s="1189"/>
      <c r="E58" s="1189"/>
      <c r="F58" s="1189"/>
      <c r="G58" s="1189"/>
      <c r="H58" s="1189"/>
      <c r="I58" s="1189"/>
      <c r="J58" s="1189"/>
      <c r="K58" s="1189"/>
      <c r="L58" s="1190"/>
      <c r="M58" s="881" t="s">
        <v>1213</v>
      </c>
      <c r="N58" s="852"/>
      <c r="O58" s="852"/>
      <c r="P58" s="852"/>
      <c r="Q58" s="852"/>
      <c r="R58" s="852"/>
      <c r="S58" s="852"/>
      <c r="T58" s="852"/>
      <c r="U58" s="852"/>
      <c r="V58" s="852"/>
      <c r="W58" s="852"/>
      <c r="X58" s="852"/>
      <c r="Y58" s="852"/>
      <c r="Z58" s="852"/>
      <c r="AA58" s="852"/>
      <c r="AB58" s="852"/>
      <c r="AC58" s="852"/>
      <c r="AD58" s="852"/>
      <c r="AE58" s="852"/>
      <c r="AF58" s="1457"/>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59"/>
      <c r="BM58" s="854"/>
      <c r="BU58" s="991">
        <v>1</v>
      </c>
      <c r="BV58" s="996">
        <f>IF(Q45&lt;&gt;2,1,COUNTA(S47))</f>
        <v>1</v>
      </c>
      <c r="BW58" s="991">
        <f t="shared" si="0"/>
        <v>0</v>
      </c>
    </row>
    <row r="59" spans="1:75" ht="20.100000000000001" customHeight="1" x14ac:dyDescent="0.15">
      <c r="A59" s="851"/>
      <c r="B59" s="1246"/>
      <c r="C59" s="1212"/>
      <c r="D59" s="1212"/>
      <c r="E59" s="1212"/>
      <c r="F59" s="1212"/>
      <c r="G59" s="1212"/>
      <c r="H59" s="1212"/>
      <c r="I59" s="1212"/>
      <c r="J59" s="1212"/>
      <c r="K59" s="1212"/>
      <c r="L59" s="1247"/>
      <c r="M59" s="881" t="s">
        <v>1214</v>
      </c>
      <c r="N59" s="852"/>
      <c r="O59" s="852"/>
      <c r="P59" s="852"/>
      <c r="Q59" s="852"/>
      <c r="R59" s="852"/>
      <c r="S59" s="852"/>
      <c r="T59" s="852"/>
      <c r="U59" s="852"/>
      <c r="V59" s="852"/>
      <c r="W59" s="852"/>
      <c r="X59" s="852"/>
      <c r="Y59" s="852"/>
      <c r="Z59" s="852"/>
      <c r="AA59" s="852"/>
      <c r="AB59" s="852"/>
      <c r="AC59" s="852"/>
      <c r="AD59" s="852"/>
      <c r="AE59" s="852"/>
      <c r="AF59" s="1457"/>
      <c r="AG59" s="1458"/>
      <c r="AH59" s="1458"/>
      <c r="AI59" s="1458"/>
      <c r="AJ59" s="1458"/>
      <c r="AK59" s="1458"/>
      <c r="AL59" s="1458"/>
      <c r="AM59" s="1458"/>
      <c r="AN59" s="1458"/>
      <c r="AO59" s="1458"/>
      <c r="AP59" s="1458"/>
      <c r="AQ59" s="1458"/>
      <c r="AR59" s="1458"/>
      <c r="AS59" s="1458"/>
      <c r="AT59" s="1458"/>
      <c r="AU59" s="1458"/>
      <c r="AV59" s="1458"/>
      <c r="AW59" s="1458"/>
      <c r="AX59" s="1458"/>
      <c r="AY59" s="1458"/>
      <c r="AZ59" s="1458"/>
      <c r="BA59" s="1458"/>
      <c r="BB59" s="1458"/>
      <c r="BC59" s="1458"/>
      <c r="BD59" s="1458"/>
      <c r="BE59" s="1458"/>
      <c r="BF59" s="1458"/>
      <c r="BG59" s="1458"/>
      <c r="BH59" s="1458"/>
      <c r="BI59" s="1458"/>
      <c r="BJ59" s="1458"/>
      <c r="BK59" s="1458"/>
      <c r="BL59" s="1459"/>
      <c r="BM59" s="854"/>
      <c r="BU59" s="991">
        <v>1</v>
      </c>
      <c r="BV59" s="996">
        <f>IF(Q45&lt;&gt;2,1,COUNTA(X47))</f>
        <v>1</v>
      </c>
      <c r="BW59" s="991">
        <f t="shared" si="0"/>
        <v>0</v>
      </c>
    </row>
    <row r="60" spans="1:75" ht="20.100000000000001" customHeight="1" x14ac:dyDescent="0.15">
      <c r="A60" s="851"/>
      <c r="B60" s="1246"/>
      <c r="C60" s="1212"/>
      <c r="D60" s="1212"/>
      <c r="E60" s="1212"/>
      <c r="F60" s="1212"/>
      <c r="G60" s="1212"/>
      <c r="H60" s="1212"/>
      <c r="I60" s="1212"/>
      <c r="J60" s="1212"/>
      <c r="K60" s="1212"/>
      <c r="L60" s="1247"/>
      <c r="M60" s="881" t="s">
        <v>1215</v>
      </c>
      <c r="N60" s="852"/>
      <c r="O60" s="852"/>
      <c r="P60" s="852"/>
      <c r="Q60" s="852"/>
      <c r="R60" s="852"/>
      <c r="S60" s="852"/>
      <c r="T60" s="852"/>
      <c r="U60" s="852"/>
      <c r="V60" s="852"/>
      <c r="W60" s="852"/>
      <c r="X60" s="852"/>
      <c r="Y60" s="852"/>
      <c r="Z60" s="852"/>
      <c r="AA60" s="852"/>
      <c r="AB60" s="852"/>
      <c r="AC60" s="852"/>
      <c r="AD60" s="852"/>
      <c r="AE60" s="852"/>
      <c r="AF60" s="1457"/>
      <c r="AG60" s="1458"/>
      <c r="AH60" s="1458"/>
      <c r="AI60" s="1458"/>
      <c r="AJ60" s="1458"/>
      <c r="AK60" s="1458"/>
      <c r="AL60" s="1458"/>
      <c r="AM60" s="1458"/>
      <c r="AN60" s="1458"/>
      <c r="AO60" s="1458"/>
      <c r="AP60" s="1458"/>
      <c r="AQ60" s="1458"/>
      <c r="AR60" s="1458"/>
      <c r="AS60" s="1458"/>
      <c r="AT60" s="1458"/>
      <c r="AU60" s="1458"/>
      <c r="AV60" s="1458"/>
      <c r="AW60" s="1458"/>
      <c r="AX60" s="1458"/>
      <c r="AY60" s="1458"/>
      <c r="AZ60" s="1458"/>
      <c r="BA60" s="1458"/>
      <c r="BB60" s="1458"/>
      <c r="BC60" s="1458"/>
      <c r="BD60" s="1458"/>
      <c r="BE60" s="1458"/>
      <c r="BF60" s="1458"/>
      <c r="BG60" s="1458"/>
      <c r="BH60" s="1458"/>
      <c r="BI60" s="1458"/>
      <c r="BJ60" s="1458"/>
      <c r="BK60" s="1458"/>
      <c r="BL60" s="1459"/>
      <c r="BM60" s="854"/>
      <c r="BU60" s="991">
        <v>1</v>
      </c>
      <c r="BV60" s="996">
        <f>IF(Q45&lt;&gt;2,1,COUNTA(AC47))</f>
        <v>1</v>
      </c>
      <c r="BW60" s="991">
        <f t="shared" si="0"/>
        <v>0</v>
      </c>
    </row>
    <row r="61" spans="1:75" ht="20.100000000000001" customHeight="1" x14ac:dyDescent="0.15">
      <c r="A61" s="851"/>
      <c r="B61" s="1246"/>
      <c r="C61" s="1212"/>
      <c r="D61" s="1212"/>
      <c r="E61" s="1212"/>
      <c r="F61" s="1212"/>
      <c r="G61" s="1212"/>
      <c r="H61" s="1212"/>
      <c r="I61" s="1212"/>
      <c r="J61" s="1212"/>
      <c r="K61" s="1212"/>
      <c r="L61" s="1247"/>
      <c r="M61" s="940" t="s">
        <v>1216</v>
      </c>
      <c r="N61" s="916"/>
      <c r="O61" s="916"/>
      <c r="P61" s="916"/>
      <c r="Q61" s="916"/>
      <c r="R61" s="916"/>
      <c r="S61" s="916"/>
      <c r="T61" s="916"/>
      <c r="U61" s="916"/>
      <c r="V61" s="916"/>
      <c r="W61" s="916"/>
      <c r="X61" s="916"/>
      <c r="Y61" s="916"/>
      <c r="Z61" s="916"/>
      <c r="AA61" s="916"/>
      <c r="AB61" s="916"/>
      <c r="AC61" s="916"/>
      <c r="AD61" s="916"/>
      <c r="AE61" s="917"/>
      <c r="AF61" s="1457"/>
      <c r="AG61" s="1458"/>
      <c r="AH61" s="1458"/>
      <c r="AI61" s="1458"/>
      <c r="AJ61" s="1458"/>
      <c r="AK61" s="1458"/>
      <c r="AL61" s="1458"/>
      <c r="AM61" s="1458"/>
      <c r="AN61" s="1458"/>
      <c r="AO61" s="1458"/>
      <c r="AP61" s="1458"/>
      <c r="AQ61" s="1458"/>
      <c r="AR61" s="1458"/>
      <c r="AS61" s="1458"/>
      <c r="AT61" s="1458"/>
      <c r="AU61" s="1458"/>
      <c r="AV61" s="1458"/>
      <c r="AW61" s="1458"/>
      <c r="AX61" s="1458"/>
      <c r="AY61" s="1458"/>
      <c r="AZ61" s="1458"/>
      <c r="BA61" s="1458"/>
      <c r="BB61" s="1458"/>
      <c r="BC61" s="1458"/>
      <c r="BD61" s="1458"/>
      <c r="BE61" s="1458"/>
      <c r="BF61" s="1458"/>
      <c r="BG61" s="1458"/>
      <c r="BH61" s="1458"/>
      <c r="BI61" s="1458"/>
      <c r="BJ61" s="1458"/>
      <c r="BK61" s="1458"/>
      <c r="BL61" s="1459"/>
      <c r="BM61" s="854"/>
      <c r="BU61" s="991">
        <v>1</v>
      </c>
      <c r="BV61" s="996">
        <f>COUNTA(Q49)</f>
        <v>0</v>
      </c>
      <c r="BW61" s="991">
        <f t="shared" si="0"/>
        <v>1</v>
      </c>
    </row>
    <row r="62" spans="1:75" ht="20.100000000000001" customHeight="1" x14ac:dyDescent="0.15">
      <c r="A62" s="851"/>
      <c r="B62" s="1246"/>
      <c r="C62" s="1212"/>
      <c r="D62" s="1212"/>
      <c r="E62" s="1212"/>
      <c r="F62" s="1212"/>
      <c r="G62" s="1212"/>
      <c r="H62" s="1212"/>
      <c r="I62" s="1212"/>
      <c r="J62" s="1212"/>
      <c r="K62" s="1212"/>
      <c r="L62" s="1247"/>
      <c r="M62" s="855"/>
      <c r="N62" s="856"/>
      <c r="O62" s="856"/>
      <c r="P62" s="856"/>
      <c r="Q62" s="856"/>
      <c r="R62" s="856"/>
      <c r="S62" s="856"/>
      <c r="T62" s="856"/>
      <c r="U62" s="856"/>
      <c r="V62" s="856"/>
      <c r="W62" s="856"/>
      <c r="X62" s="856"/>
      <c r="Y62" s="856"/>
      <c r="Z62" s="856"/>
      <c r="AA62" s="856"/>
      <c r="AB62" s="856"/>
      <c r="AC62" s="856"/>
      <c r="AD62" s="856"/>
      <c r="AE62" s="997"/>
      <c r="AF62" s="881" t="s">
        <v>648</v>
      </c>
      <c r="AG62" s="852"/>
      <c r="AH62" s="852"/>
      <c r="AI62" s="1419"/>
      <c r="AJ62" s="1419"/>
      <c r="AK62" s="1419"/>
      <c r="AL62" s="1419"/>
      <c r="AM62" s="1419"/>
      <c r="AN62" s="1419"/>
      <c r="AO62" s="852" t="s">
        <v>1217</v>
      </c>
      <c r="AP62" s="852"/>
      <c r="AQ62" s="852"/>
      <c r="AR62" s="852" t="s">
        <v>649</v>
      </c>
      <c r="AS62" s="852"/>
      <c r="AT62" s="852"/>
      <c r="AU62" s="852"/>
      <c r="AV62" s="852"/>
      <c r="AW62" s="1460"/>
      <c r="AX62" s="1460"/>
      <c r="AY62" s="1460"/>
      <c r="AZ62" s="1460"/>
      <c r="BA62" s="1460"/>
      <c r="BB62" s="852" t="s">
        <v>1218</v>
      </c>
      <c r="BC62" s="852"/>
      <c r="BD62" s="852"/>
      <c r="BE62" s="852"/>
      <c r="BF62" s="852"/>
      <c r="BG62" s="852"/>
      <c r="BH62" s="852"/>
      <c r="BI62" s="852"/>
      <c r="BJ62" s="852"/>
      <c r="BK62" s="852"/>
      <c r="BL62" s="853"/>
      <c r="BM62" s="854"/>
      <c r="BU62" s="991">
        <v>1</v>
      </c>
      <c r="BV62" s="996">
        <f>IF(AND(Q49&lt;&gt;"主",Q49&lt;&gt;2),1,COUNTA(S49))</f>
        <v>1</v>
      </c>
      <c r="BW62" s="991">
        <f t="shared" si="0"/>
        <v>0</v>
      </c>
    </row>
    <row r="63" spans="1:75" ht="20.100000000000001" customHeight="1" x14ac:dyDescent="0.15">
      <c r="A63" s="851"/>
      <c r="B63" s="1246"/>
      <c r="C63" s="1212"/>
      <c r="D63" s="1212"/>
      <c r="E63" s="1212"/>
      <c r="F63" s="1212"/>
      <c r="G63" s="1212"/>
      <c r="H63" s="1212"/>
      <c r="I63" s="1212"/>
      <c r="J63" s="1212"/>
      <c r="K63" s="1212"/>
      <c r="L63" s="1247"/>
      <c r="M63" s="976"/>
      <c r="N63" s="866"/>
      <c r="O63" s="866"/>
      <c r="P63" s="866"/>
      <c r="Q63" s="866"/>
      <c r="R63" s="866"/>
      <c r="S63" s="866"/>
      <c r="T63" s="866"/>
      <c r="U63" s="866"/>
      <c r="V63" s="866"/>
      <c r="W63" s="866"/>
      <c r="X63" s="866"/>
      <c r="Y63" s="866"/>
      <c r="Z63" s="866"/>
      <c r="AA63" s="866"/>
      <c r="AB63" s="866"/>
      <c r="AC63" s="866"/>
      <c r="AD63" s="866"/>
      <c r="AE63" s="977"/>
      <c r="AF63" s="881" t="s">
        <v>650</v>
      </c>
      <c r="AG63" s="852"/>
      <c r="AH63" s="852"/>
      <c r="AI63" s="852"/>
      <c r="AJ63" s="1460"/>
      <c r="AK63" s="1460"/>
      <c r="AL63" s="1460"/>
      <c r="AM63" s="1460"/>
      <c r="AN63" s="1460"/>
      <c r="AO63" s="852" t="s">
        <v>651</v>
      </c>
      <c r="AP63" s="852"/>
      <c r="AQ63" s="852"/>
      <c r="AR63" s="852" t="s">
        <v>1219</v>
      </c>
      <c r="AS63" s="852"/>
      <c r="AT63" s="852"/>
      <c r="AU63" s="852"/>
      <c r="AV63" s="852"/>
      <c r="AW63" s="1460"/>
      <c r="AX63" s="1460"/>
      <c r="AY63" s="1460"/>
      <c r="AZ63" s="1460"/>
      <c r="BA63" s="1460"/>
      <c r="BB63" s="852" t="s">
        <v>1220</v>
      </c>
      <c r="BC63" s="852"/>
      <c r="BD63" s="852"/>
      <c r="BE63" s="852"/>
      <c r="BF63" s="852"/>
      <c r="BG63" s="852"/>
      <c r="BH63" s="852"/>
      <c r="BI63" s="852"/>
      <c r="BJ63" s="852"/>
      <c r="BK63" s="852"/>
      <c r="BL63" s="853"/>
      <c r="BM63" s="854"/>
      <c r="BU63" s="991">
        <v>1</v>
      </c>
      <c r="BV63" s="996">
        <f>IF(AND(Q49&lt;&gt;"主",Q49&lt;&gt;2),1,COUNTA(X49))</f>
        <v>1</v>
      </c>
      <c r="BW63" s="991">
        <f t="shared" si="0"/>
        <v>0</v>
      </c>
    </row>
    <row r="64" spans="1:75" ht="20.100000000000001" customHeight="1" x14ac:dyDescent="0.15">
      <c r="A64" s="851"/>
      <c r="B64" s="1191"/>
      <c r="C64" s="1192"/>
      <c r="D64" s="1192"/>
      <c r="E64" s="1192"/>
      <c r="F64" s="1192"/>
      <c r="G64" s="1192"/>
      <c r="H64" s="1192"/>
      <c r="I64" s="1192"/>
      <c r="J64" s="1192"/>
      <c r="K64" s="1192"/>
      <c r="L64" s="1193"/>
      <c r="M64" s="881" t="s">
        <v>1221</v>
      </c>
      <c r="N64" s="852"/>
      <c r="O64" s="852"/>
      <c r="P64" s="852"/>
      <c r="Q64" s="852"/>
      <c r="R64" s="852"/>
      <c r="S64" s="852"/>
      <c r="T64" s="852"/>
      <c r="U64" s="852"/>
      <c r="V64" s="852"/>
      <c r="W64" s="852"/>
      <c r="X64" s="852"/>
      <c r="Y64" s="852"/>
      <c r="Z64" s="852"/>
      <c r="AA64" s="852"/>
      <c r="AB64" s="852"/>
      <c r="AC64" s="852"/>
      <c r="AD64" s="852"/>
      <c r="AE64" s="852"/>
      <c r="AF64" s="1461"/>
      <c r="AG64" s="1462"/>
      <c r="AH64" s="1462"/>
      <c r="AI64" s="1462"/>
      <c r="AJ64" s="1462"/>
      <c r="AK64" s="1462"/>
      <c r="AL64" s="1462"/>
      <c r="AM64" s="1462"/>
      <c r="AN64" s="1462"/>
      <c r="AO64" s="1462"/>
      <c r="AP64" s="1462"/>
      <c r="AQ64" s="1462"/>
      <c r="AR64" s="1462"/>
      <c r="AS64" s="1462"/>
      <c r="AT64" s="1462"/>
      <c r="AU64" s="1462"/>
      <c r="AV64" s="1462"/>
      <c r="AW64" s="1462"/>
      <c r="AX64" s="1462"/>
      <c r="AY64" s="1462"/>
      <c r="AZ64" s="1462"/>
      <c r="BA64" s="1462"/>
      <c r="BB64" s="1462"/>
      <c r="BC64" s="1462"/>
      <c r="BD64" s="1462"/>
      <c r="BE64" s="1462"/>
      <c r="BF64" s="1462"/>
      <c r="BG64" s="1462"/>
      <c r="BH64" s="1462"/>
      <c r="BI64" s="1462"/>
      <c r="BJ64" s="1462"/>
      <c r="BK64" s="1462"/>
      <c r="BL64" s="1463"/>
      <c r="BM64" s="854"/>
      <c r="BU64" s="991">
        <v>1</v>
      </c>
      <c r="BV64" s="996">
        <f>IF(AND(Q49&lt;&gt;"主",Q49&lt;&gt;2),1,COUNTA(AC49))</f>
        <v>1</v>
      </c>
      <c r="BW64" s="991">
        <f t="shared" si="0"/>
        <v>0</v>
      </c>
    </row>
    <row r="65" spans="1:75" ht="20.100000000000001" customHeight="1" x14ac:dyDescent="0.15">
      <c r="A65" s="851"/>
      <c r="B65" s="998"/>
      <c r="C65" s="998"/>
      <c r="D65" s="998"/>
      <c r="E65" s="998"/>
      <c r="F65" s="998"/>
      <c r="G65" s="998"/>
      <c r="H65" s="998"/>
      <c r="I65" s="998"/>
      <c r="J65" s="998"/>
      <c r="K65" s="998"/>
      <c r="L65" s="998"/>
      <c r="M65" s="856"/>
      <c r="N65" s="856"/>
      <c r="O65" s="856"/>
      <c r="P65" s="856"/>
      <c r="Q65" s="856"/>
      <c r="R65" s="856"/>
      <c r="S65" s="856"/>
      <c r="T65" s="856"/>
      <c r="U65" s="856"/>
      <c r="V65" s="856"/>
      <c r="W65" s="856"/>
      <c r="X65" s="856"/>
      <c r="Y65" s="856"/>
      <c r="Z65" s="856"/>
      <c r="AA65" s="856"/>
      <c r="AB65" s="856"/>
      <c r="AC65" s="856"/>
      <c r="AD65" s="856"/>
      <c r="AE65" s="856"/>
      <c r="AF65" s="856"/>
      <c r="AG65" s="856"/>
      <c r="AH65" s="856"/>
      <c r="AI65" s="856"/>
      <c r="AJ65" s="856"/>
      <c r="AK65" s="856"/>
      <c r="AL65" s="856"/>
      <c r="AM65" s="856"/>
      <c r="AN65" s="856"/>
      <c r="AO65" s="856"/>
      <c r="AP65" s="856"/>
      <c r="AQ65" s="856"/>
      <c r="AR65" s="856"/>
      <c r="AS65" s="856"/>
      <c r="AT65" s="856"/>
      <c r="AU65" s="856"/>
      <c r="AV65" s="856"/>
      <c r="AW65" s="856"/>
      <c r="AX65" s="856"/>
      <c r="AY65" s="856"/>
      <c r="AZ65" s="856"/>
      <c r="BA65" s="856"/>
      <c r="BB65" s="856"/>
      <c r="BC65" s="856"/>
      <c r="BD65" s="856"/>
      <c r="BE65" s="856"/>
      <c r="BF65" s="856"/>
      <c r="BG65" s="856"/>
      <c r="BH65" s="856"/>
      <c r="BI65" s="856"/>
      <c r="BJ65" s="856"/>
      <c r="BK65" s="856"/>
      <c r="BL65" s="856"/>
      <c r="BM65" s="854"/>
      <c r="BU65" s="991">
        <v>1</v>
      </c>
      <c r="BV65" s="996">
        <f>IF(Q49&lt;&gt;2,1,COUNTA(S51))</f>
        <v>1</v>
      </c>
      <c r="BW65" s="991">
        <f t="shared" si="0"/>
        <v>0</v>
      </c>
    </row>
    <row r="66" spans="1:75" ht="20.100000000000001" customHeight="1" thickBot="1" x14ac:dyDescent="0.2">
      <c r="A66" s="999"/>
      <c r="B66" s="992"/>
      <c r="C66" s="992"/>
      <c r="D66" s="992"/>
      <c r="E66" s="992"/>
      <c r="F66" s="992"/>
      <c r="G66" s="992"/>
      <c r="H66" s="992"/>
      <c r="I66" s="992"/>
      <c r="J66" s="992"/>
      <c r="K66" s="992"/>
      <c r="L66" s="992"/>
      <c r="M66" s="992"/>
      <c r="N66" s="992"/>
      <c r="O66" s="992"/>
      <c r="P66" s="992"/>
      <c r="Q66" s="992"/>
      <c r="R66" s="992"/>
      <c r="S66" s="992"/>
      <c r="T66" s="992"/>
      <c r="U66" s="992"/>
      <c r="V66" s="992"/>
      <c r="W66" s="992"/>
      <c r="X66" s="992"/>
      <c r="Y66" s="992"/>
      <c r="Z66" s="992"/>
      <c r="AA66" s="992"/>
      <c r="AB66" s="992"/>
      <c r="AC66" s="992"/>
      <c r="AD66" s="992"/>
      <c r="AE66" s="992"/>
      <c r="AF66" s="992"/>
      <c r="AG66" s="992"/>
      <c r="AH66" s="992"/>
      <c r="AI66" s="992"/>
      <c r="AJ66" s="992"/>
      <c r="AK66" s="992"/>
      <c r="AL66" s="992"/>
      <c r="AM66" s="992"/>
      <c r="AN66" s="992"/>
      <c r="AO66" s="992"/>
      <c r="AP66" s="992"/>
      <c r="AQ66" s="992"/>
      <c r="AR66" s="992"/>
      <c r="AS66" s="992"/>
      <c r="AT66" s="992"/>
      <c r="AU66" s="992"/>
      <c r="AV66" s="992"/>
      <c r="AW66" s="992"/>
      <c r="AX66" s="992"/>
      <c r="AY66" s="992"/>
      <c r="AZ66" s="992"/>
      <c r="BA66" s="992"/>
      <c r="BB66" s="992"/>
      <c r="BC66" s="992"/>
      <c r="BD66" s="992"/>
      <c r="BE66" s="992"/>
      <c r="BF66" s="992"/>
      <c r="BG66" s="992"/>
      <c r="BH66" s="992"/>
      <c r="BI66" s="992"/>
      <c r="BJ66" s="992"/>
      <c r="BK66" s="992"/>
      <c r="BL66" s="992"/>
      <c r="BM66" s="1000"/>
      <c r="BU66" s="991">
        <v>1</v>
      </c>
      <c r="BV66" s="996">
        <f>IF(Q49&lt;&gt;2,1,COUNTA(X51))</f>
        <v>1</v>
      </c>
      <c r="BW66" s="991">
        <f t="shared" si="0"/>
        <v>0</v>
      </c>
    </row>
    <row r="67" spans="1:75" ht="14.25" customHeight="1" x14ac:dyDescent="0.15">
      <c r="BU67" s="991">
        <v>1</v>
      </c>
      <c r="BV67" s="996">
        <f>IF(Q49&lt;&gt;2,1,COUNTA(AC51))</f>
        <v>1</v>
      </c>
      <c r="BW67" s="991">
        <f t="shared" si="0"/>
        <v>0</v>
      </c>
    </row>
    <row r="68" spans="1:75" ht="14.25" customHeight="1" x14ac:dyDescent="0.15">
      <c r="BU68" s="991">
        <v>1</v>
      </c>
      <c r="BV68" s="996">
        <f>COUNTA(H54)</f>
        <v>0</v>
      </c>
      <c r="BW68" s="991">
        <f t="shared" si="0"/>
        <v>1</v>
      </c>
    </row>
    <row r="69" spans="1:75" ht="14.25" customHeight="1" x14ac:dyDescent="0.15">
      <c r="BU69" s="991">
        <v>1</v>
      </c>
      <c r="BV69" s="996">
        <f>COUNTA(Q53)</f>
        <v>1</v>
      </c>
      <c r="BW69" s="991">
        <f t="shared" si="0"/>
        <v>0</v>
      </c>
    </row>
    <row r="70" spans="1:75" ht="14.25" customHeight="1" x14ac:dyDescent="0.15">
      <c r="BU70" s="991">
        <v>1</v>
      </c>
      <c r="BV70" s="996">
        <f>COUNTA(S53)</f>
        <v>0</v>
      </c>
      <c r="BW70" s="991">
        <f t="shared" si="0"/>
        <v>1</v>
      </c>
    </row>
    <row r="71" spans="1:75" ht="14.25" customHeight="1" x14ac:dyDescent="0.15">
      <c r="BU71" s="991">
        <v>1</v>
      </c>
      <c r="BV71" s="996">
        <f>COUNTA(X53)</f>
        <v>0</v>
      </c>
      <c r="BW71" s="991">
        <f t="shared" si="0"/>
        <v>1</v>
      </c>
    </row>
    <row r="72" spans="1:75" ht="14.25" customHeight="1" x14ac:dyDescent="0.15">
      <c r="BU72" s="991">
        <v>1</v>
      </c>
      <c r="BV72" s="996">
        <f>COUNTA(AC53)</f>
        <v>0</v>
      </c>
      <c r="BW72" s="991">
        <f t="shared" si="0"/>
        <v>1</v>
      </c>
    </row>
    <row r="73" spans="1:75" ht="14.25" customHeight="1" x14ac:dyDescent="0.15">
      <c r="BU73" s="991">
        <v>1</v>
      </c>
      <c r="BV73" s="996">
        <f>COUNTA(H56)</f>
        <v>0</v>
      </c>
      <c r="BW73" s="991">
        <f t="shared" ref="BW73:BW77" si="2">BU73-BV73</f>
        <v>1</v>
      </c>
    </row>
    <row r="74" spans="1:75" ht="14.25" customHeight="1" x14ac:dyDescent="0.15">
      <c r="BU74" s="991">
        <v>1</v>
      </c>
      <c r="BV74" s="996">
        <f>COUNTA(Q55)</f>
        <v>1</v>
      </c>
      <c r="BW74" s="991">
        <f t="shared" si="2"/>
        <v>0</v>
      </c>
    </row>
    <row r="75" spans="1:75" ht="14.25" customHeight="1" x14ac:dyDescent="0.15">
      <c r="BU75" s="991">
        <v>1</v>
      </c>
      <c r="BV75" s="996">
        <f>COUNTA(S55)</f>
        <v>0</v>
      </c>
      <c r="BW75" s="991">
        <f t="shared" si="2"/>
        <v>1</v>
      </c>
    </row>
    <row r="76" spans="1:75" ht="14.25" customHeight="1" x14ac:dyDescent="0.15">
      <c r="BU76" s="991">
        <v>1</v>
      </c>
      <c r="BV76" s="996">
        <f>COUNTA(X55)</f>
        <v>0</v>
      </c>
      <c r="BW76" s="991">
        <f t="shared" si="2"/>
        <v>1</v>
      </c>
    </row>
    <row r="77" spans="1:75" ht="14.25" customHeight="1" x14ac:dyDescent="0.15">
      <c r="BU77" s="991">
        <v>1</v>
      </c>
      <c r="BV77" s="996">
        <f>COUNTA(AC55)</f>
        <v>0</v>
      </c>
      <c r="BW77" s="991">
        <f t="shared" si="2"/>
        <v>1</v>
      </c>
    </row>
  </sheetData>
  <mergeCells count="232">
    <mergeCell ref="Q41:R44"/>
    <mergeCell ref="Q45:R48"/>
    <mergeCell ref="Q49:R52"/>
    <mergeCell ref="S33:W33"/>
    <mergeCell ref="X33:AB33"/>
    <mergeCell ref="AC33:AE33"/>
    <mergeCell ref="AJ33:AV33"/>
    <mergeCell ref="S37:W37"/>
    <mergeCell ref="X37:AB37"/>
    <mergeCell ref="AC37:AE37"/>
    <mergeCell ref="AJ37:AV37"/>
    <mergeCell ref="S41:W42"/>
    <mergeCell ref="X41:AB42"/>
    <mergeCell ref="AC41:AE42"/>
    <mergeCell ref="AJ41:AV41"/>
    <mergeCell ref="S47:W48"/>
    <mergeCell ref="X47:AB48"/>
    <mergeCell ref="AC47:AE48"/>
    <mergeCell ref="Q33:R35"/>
    <mergeCell ref="Q36:R38"/>
    <mergeCell ref="AI48:BL48"/>
    <mergeCell ref="AZ33:BL33"/>
    <mergeCell ref="S34:W34"/>
    <mergeCell ref="X34:AB34"/>
    <mergeCell ref="K9:P9"/>
    <mergeCell ref="AJ9:AO9"/>
    <mergeCell ref="K10:P10"/>
    <mergeCell ref="AJ10:AO10"/>
    <mergeCell ref="X10:AB10"/>
    <mergeCell ref="AC10:AG10"/>
    <mergeCell ref="J16:P16"/>
    <mergeCell ref="Q16:R16"/>
    <mergeCell ref="S16:W16"/>
    <mergeCell ref="X16:AB16"/>
    <mergeCell ref="AC16:AO16"/>
    <mergeCell ref="X17:AB17"/>
    <mergeCell ref="AC17:AO17"/>
    <mergeCell ref="AJ22:AV22"/>
    <mergeCell ref="S27:W28"/>
    <mergeCell ref="X27:AB28"/>
    <mergeCell ref="AC27:AE28"/>
    <mergeCell ref="AJ27:AV27"/>
    <mergeCell ref="J17:P17"/>
    <mergeCell ref="S17:W17"/>
    <mergeCell ref="AJ23:AV23"/>
    <mergeCell ref="S24:W24"/>
    <mergeCell ref="X24:AB24"/>
    <mergeCell ref="AC24:AE24"/>
    <mergeCell ref="AJ24:AV24"/>
    <mergeCell ref="AR17:BC17"/>
    <mergeCell ref="Q24:R26"/>
    <mergeCell ref="Q27:R32"/>
    <mergeCell ref="AZ24:BL24"/>
    <mergeCell ref="S25:W25"/>
    <mergeCell ref="X25:AB25"/>
    <mergeCell ref="AC25:AE25"/>
    <mergeCell ref="AJ25:AV25"/>
    <mergeCell ref="AZ25:BL25"/>
    <mergeCell ref="AW23:BL23"/>
    <mergeCell ref="F1:L1"/>
    <mergeCell ref="BI1:BM1"/>
    <mergeCell ref="BC2:BM2"/>
    <mergeCell ref="AZ3:BL3"/>
    <mergeCell ref="A4:BM4"/>
    <mergeCell ref="A7:BM7"/>
    <mergeCell ref="B8:I17"/>
    <mergeCell ref="J8:P8"/>
    <mergeCell ref="Q8:R8"/>
    <mergeCell ref="S8:W8"/>
    <mergeCell ref="X8:AB8"/>
    <mergeCell ref="AC8:AQ8"/>
    <mergeCell ref="AR8:AX8"/>
    <mergeCell ref="AY8:BF8"/>
    <mergeCell ref="BG8:BL8"/>
    <mergeCell ref="J9:J10"/>
    <mergeCell ref="S9:W9"/>
    <mergeCell ref="X9:AB9"/>
    <mergeCell ref="AC9:AG9"/>
    <mergeCell ref="Q11:R12"/>
    <mergeCell ref="AY9:BC9"/>
    <mergeCell ref="BG9:BL9"/>
    <mergeCell ref="S10:W10"/>
    <mergeCell ref="Q17:R17"/>
    <mergeCell ref="AR10:AV10"/>
    <mergeCell ref="AY10:BC10"/>
    <mergeCell ref="BG10:BL10"/>
    <mergeCell ref="Q9:R10"/>
    <mergeCell ref="AR9:AV9"/>
    <mergeCell ref="AR11:AT11"/>
    <mergeCell ref="AR12:AT12"/>
    <mergeCell ref="AV11:AX11"/>
    <mergeCell ref="AV12:AX12"/>
    <mergeCell ref="BB11:BI11"/>
    <mergeCell ref="BB12:BI12"/>
    <mergeCell ref="BG16:BI16"/>
    <mergeCell ref="J13:P15"/>
    <mergeCell ref="BG13:BL15"/>
    <mergeCell ref="AJ11:AO11"/>
    <mergeCell ref="AJ12:AO12"/>
    <mergeCell ref="J11:P12"/>
    <mergeCell ref="S11:W11"/>
    <mergeCell ref="X11:AB11"/>
    <mergeCell ref="AC11:AG11"/>
    <mergeCell ref="S12:W12"/>
    <mergeCell ref="X12:AB12"/>
    <mergeCell ref="AC12:AG12"/>
    <mergeCell ref="S13:W13"/>
    <mergeCell ref="X13:AB13"/>
    <mergeCell ref="AY13:BF13"/>
    <mergeCell ref="AY14:BF14"/>
    <mergeCell ref="AY15:BF15"/>
    <mergeCell ref="S14:W15"/>
    <mergeCell ref="X14:AB15"/>
    <mergeCell ref="Q13:R15"/>
    <mergeCell ref="AO13:AQ15"/>
    <mergeCell ref="AC13:AN15"/>
    <mergeCell ref="AY16:BC16"/>
    <mergeCell ref="BD17:BL17"/>
    <mergeCell ref="B19:C56"/>
    <mergeCell ref="D19:I19"/>
    <mergeCell ref="J19:P19"/>
    <mergeCell ref="Q19:R19"/>
    <mergeCell ref="S19:W19"/>
    <mergeCell ref="X19:AB19"/>
    <mergeCell ref="AC19:AE19"/>
    <mergeCell ref="AF19:BL19"/>
    <mergeCell ref="D20:I20"/>
    <mergeCell ref="Q20:R21"/>
    <mergeCell ref="S20:W21"/>
    <mergeCell ref="X20:AB21"/>
    <mergeCell ref="AC20:AE21"/>
    <mergeCell ref="AJ20:AV20"/>
    <mergeCell ref="AZ20:BL20"/>
    <mergeCell ref="D21:I21"/>
    <mergeCell ref="AJ21:AV21"/>
    <mergeCell ref="Q22:R23"/>
    <mergeCell ref="S22:W23"/>
    <mergeCell ref="X22:AB23"/>
    <mergeCell ref="AC22:AE23"/>
    <mergeCell ref="AZ22:BL22"/>
    <mergeCell ref="Q55:R56"/>
    <mergeCell ref="AZ27:BL27"/>
    <mergeCell ref="AJ28:AV28"/>
    <mergeCell ref="AZ28:BL28"/>
    <mergeCell ref="S26:AE26"/>
    <mergeCell ref="AI26:BL26"/>
    <mergeCell ref="S29:AE29"/>
    <mergeCell ref="S32:AE32"/>
    <mergeCell ref="S30:W31"/>
    <mergeCell ref="X30:AB31"/>
    <mergeCell ref="AC30:AE31"/>
    <mergeCell ref="AJ30:AV30"/>
    <mergeCell ref="AZ30:BL30"/>
    <mergeCell ref="AJ31:AV31"/>
    <mergeCell ref="AZ31:BL31"/>
    <mergeCell ref="AI29:BL29"/>
    <mergeCell ref="AI32:BL32"/>
    <mergeCell ref="AC34:AE34"/>
    <mergeCell ref="AJ34:AV34"/>
    <mergeCell ref="AZ34:BL34"/>
    <mergeCell ref="S35:AE35"/>
    <mergeCell ref="S36:W36"/>
    <mergeCell ref="X36:AB36"/>
    <mergeCell ref="AC36:AE36"/>
    <mergeCell ref="AJ36:AV36"/>
    <mergeCell ref="AZ36:BL36"/>
    <mergeCell ref="AZ37:BL37"/>
    <mergeCell ref="AI35:BL35"/>
    <mergeCell ref="S38:AE38"/>
    <mergeCell ref="Q39:R40"/>
    <mergeCell ref="S39:W40"/>
    <mergeCell ref="X39:AB40"/>
    <mergeCell ref="AC39:AE40"/>
    <mergeCell ref="AJ39:AV39"/>
    <mergeCell ref="AZ39:BL39"/>
    <mergeCell ref="AI38:BL38"/>
    <mergeCell ref="AI40:BL40"/>
    <mergeCell ref="AZ41:BL41"/>
    <mergeCell ref="S43:W44"/>
    <mergeCell ref="X43:AB44"/>
    <mergeCell ref="AC43:AE44"/>
    <mergeCell ref="AJ43:AV43"/>
    <mergeCell ref="AZ43:BL43"/>
    <mergeCell ref="AI42:BL42"/>
    <mergeCell ref="AI44:BL44"/>
    <mergeCell ref="S45:W46"/>
    <mergeCell ref="X45:AB46"/>
    <mergeCell ref="AC45:AE46"/>
    <mergeCell ref="AJ45:AV45"/>
    <mergeCell ref="AZ45:BL45"/>
    <mergeCell ref="AZ53:BL53"/>
    <mergeCell ref="H54:N54"/>
    <mergeCell ref="AI54:BL54"/>
    <mergeCell ref="S49:W50"/>
    <mergeCell ref="X49:AB50"/>
    <mergeCell ref="AC49:AE50"/>
    <mergeCell ref="AJ49:AV49"/>
    <mergeCell ref="AZ49:BL49"/>
    <mergeCell ref="S51:W52"/>
    <mergeCell ref="X51:AB52"/>
    <mergeCell ref="AC51:AE52"/>
    <mergeCell ref="AJ51:AV51"/>
    <mergeCell ref="AZ51:BL51"/>
    <mergeCell ref="AI50:BL50"/>
    <mergeCell ref="AI52:BL52"/>
    <mergeCell ref="Q53:R54"/>
    <mergeCell ref="S53:W54"/>
    <mergeCell ref="X53:AB54"/>
    <mergeCell ref="AW21:BL21"/>
    <mergeCell ref="S55:W56"/>
    <mergeCell ref="X55:AB56"/>
    <mergeCell ref="AD1:AE1"/>
    <mergeCell ref="B58:L64"/>
    <mergeCell ref="AF58:BL58"/>
    <mergeCell ref="AF59:BL59"/>
    <mergeCell ref="AF60:BL60"/>
    <mergeCell ref="AF61:BL61"/>
    <mergeCell ref="AW62:BA62"/>
    <mergeCell ref="AJ63:AN63"/>
    <mergeCell ref="AW63:BA63"/>
    <mergeCell ref="AF64:BL64"/>
    <mergeCell ref="AI62:AN62"/>
    <mergeCell ref="AC55:AE56"/>
    <mergeCell ref="AJ55:AV55"/>
    <mergeCell ref="AZ55:BL55"/>
    <mergeCell ref="H56:N56"/>
    <mergeCell ref="AI56:BL56"/>
    <mergeCell ref="AC53:AE54"/>
    <mergeCell ref="AJ53:AV53"/>
    <mergeCell ref="AJ47:AV47"/>
    <mergeCell ref="AZ47:BL47"/>
    <mergeCell ref="AI46:BL46"/>
  </mergeCells>
  <phoneticPr fontId="2"/>
  <conditionalFormatting sqref="S51 X51 AC51 AF51:BL51">
    <cfRule type="expression" dxfId="73" priority="36">
      <formula>$Q$49&lt;&gt;2</formula>
    </cfRule>
  </conditionalFormatting>
  <conditionalFormatting sqref="S49 X49 AC49 AF49:BL49">
    <cfRule type="expression" dxfId="72" priority="35">
      <formula>AND($Q$49&lt;&gt;"主",$Q$49&lt;&gt;2)</formula>
    </cfRule>
  </conditionalFormatting>
  <conditionalFormatting sqref="S47 X47 AC47 AF47:BL47">
    <cfRule type="expression" dxfId="71" priority="34">
      <formula>$Q$45&lt;&gt;2</formula>
    </cfRule>
  </conditionalFormatting>
  <conditionalFormatting sqref="S45 X45 AC45 AH45 AF45:AV45 AW45:BL45">
    <cfRule type="expression" dxfId="70" priority="33">
      <formula>AND($Q$45&lt;&gt;"主",$Q$45&lt;&gt;2)</formula>
    </cfRule>
  </conditionalFormatting>
  <conditionalFormatting sqref="S43 X43 AC43 AF43:BL43">
    <cfRule type="expression" dxfId="69" priority="22">
      <formula>$Q$41&lt;&gt;2</formula>
    </cfRule>
  </conditionalFormatting>
  <conditionalFormatting sqref="S37:BL37">
    <cfRule type="expression" dxfId="68" priority="32">
      <formula>$Q$36&lt;&gt;2</formula>
    </cfRule>
  </conditionalFormatting>
  <conditionalFormatting sqref="S30:BL31">
    <cfRule type="expression" dxfId="67" priority="30">
      <formula>$Q$27&lt;&gt;2</formula>
    </cfRule>
  </conditionalFormatting>
  <conditionalFormatting sqref="S27:BL28">
    <cfRule type="expression" dxfId="66" priority="29">
      <formula>AND($Q$27&lt;&gt;"主",$Q$27&lt;&gt;2)</formula>
    </cfRule>
  </conditionalFormatting>
  <conditionalFormatting sqref="S34:BL34">
    <cfRule type="expression" dxfId="65" priority="28">
      <formula>$Q$33&lt;&gt;2</formula>
    </cfRule>
  </conditionalFormatting>
  <conditionalFormatting sqref="S33:BL33">
    <cfRule type="expression" dxfId="64" priority="27">
      <formula>AND($Q$33&lt;&gt;"主",$Q$33&lt;&gt;2)</formula>
    </cfRule>
  </conditionalFormatting>
  <conditionalFormatting sqref="S25:BL25">
    <cfRule type="expression" dxfId="63" priority="23">
      <formula>$Q$24&lt;&gt;2</formula>
    </cfRule>
  </conditionalFormatting>
  <conditionalFormatting sqref="S14:AB15">
    <cfRule type="expression" dxfId="62" priority="26">
      <formula>$Q$13&lt;&gt;2</formula>
    </cfRule>
  </conditionalFormatting>
  <conditionalFormatting sqref="AI62:AN62 AJ63:AN63 AW62:BA63">
    <cfRule type="expression" dxfId="61" priority="25">
      <formula>$AF$61="無"</formula>
    </cfRule>
  </conditionalFormatting>
  <conditionalFormatting sqref="K10:P10 S10:AJ10 AP10:BL10">
    <cfRule type="expression" dxfId="60" priority="24">
      <formula>$Q$9&lt;&gt;2</formula>
    </cfRule>
  </conditionalFormatting>
  <conditionalFormatting sqref="Q9 Q13 K9:P10 S9:AB17">
    <cfRule type="containsBlanks" dxfId="59" priority="38">
      <formula>LEN(TRIM(K9))=0</formula>
    </cfRule>
  </conditionalFormatting>
  <conditionalFormatting sqref="Q24 S20:AE25 Q27 S27:AE28 S30:AE31 Q33 S33:AE34 Q36 S36:AE37 Q39 Q41 Q45 Q49 S39:AE52 Q56:R56 Q53:S53 Q54:R54 X53 Q55:S55 X55 AC53:AE56">
    <cfRule type="containsBlanks" dxfId="58" priority="37">
      <formula>LEN(TRIM(Q20))=0</formula>
    </cfRule>
  </conditionalFormatting>
  <conditionalFormatting sqref="H54:N54 H56:N56">
    <cfRule type="containsBlanks" dxfId="57" priority="39">
      <formula>LEN(TRIM(H54))=0</formula>
    </cfRule>
  </conditionalFormatting>
  <conditionalFormatting sqref="AC9:AG12 AJ9:AO12 AC13 AC16:AO17 AR9:AV10 AR11:AT12 AV11:AX12 AY9:BC10 BB11:BI12 AY13:BF15 AY16 BG16 AR17">
    <cfRule type="containsBlanks" dxfId="56" priority="40">
      <formula>LEN(TRIM(AC9))=0</formula>
    </cfRule>
  </conditionalFormatting>
  <conditionalFormatting sqref="AJ20:AV25 AZ20 AZ22 AZ24:BL25 AJ27:AV28 AZ27:BL28 AJ30:AV31 AZ30:BL31 AJ33:AV34 AZ33:BL34 AJ36:AV37 AZ36:BL37 AJ39 AZ39 AJ41 AZ41 AJ43 AZ43 AJ45 AZ45 AJ47 AZ47 AJ49 AZ49 AJ51 AZ51 AJ53 AZ53 AJ55 AZ55">
    <cfRule type="containsBlanks" dxfId="55" priority="41">
      <formula>LEN(TRIM(AJ20))=0</formula>
    </cfRule>
  </conditionalFormatting>
  <conditionalFormatting sqref="AF58:BL61 AI62:AN62 AJ63:AN63 AW62:BA63">
    <cfRule type="containsBlanks" dxfId="54" priority="42">
      <formula>LEN(TRIM(AF58))=0</formula>
    </cfRule>
  </conditionalFormatting>
  <dataValidations count="3">
    <dataValidation type="list" allowBlank="1" showInputMessage="1" showErrorMessage="1" sqref="AF58:BL61" xr:uid="{00000000-0002-0000-0D00-000000000000}">
      <formula1>"（有無を選択下さい）,有,無"</formula1>
    </dataValidation>
    <dataValidation type="list" allowBlank="1" showInputMessage="1" showErrorMessage="1" sqref="Q9:R10 Q13:R15 Q24:R26 Q36:R38 Q41:R44" xr:uid="{00000000-0002-0000-0D00-000001000000}">
      <formula1>"主,2"</formula1>
    </dataValidation>
    <dataValidation type="list" allowBlank="1" showInputMessage="1" showErrorMessage="1" sqref="Q27:R35 Q45:R52" xr:uid="{00000000-0002-0000-0D00-000002000000}">
      <formula1>"主,2,設置無し"</formula1>
    </dataValidation>
  </dataValidations>
  <hyperlinks>
    <hyperlink ref="A1" location="はじめに!A1" display="＜はじめにへ" xr:uid="{00000000-0004-0000-0D00-000000000000}"/>
    <hyperlink ref="A1:E1" location="入力シート!Print_Area" display="＜入力シートへ" xr:uid="{00000000-0004-0000-0D00-000001000000}"/>
    <hyperlink ref="BI1:BM1" location="'おわりに '!Print_Area" display="おわりにへ＞" xr:uid="{00000000-0004-0000-0D00-000002000000}"/>
  </hyperlinks>
  <pageMargins left="0.64" right="0.3" top="0.65" bottom="0.6" header="0.51200000000000001" footer="0.51200000000000001"/>
  <pageSetup paperSize="9" scale="63"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1E605707-B422-4315-8FD5-D814BC2A7FDF}">
            <xm:f>AND('はじめに  '!$AV$57&lt;&gt;"はい",'はじめに  '!$AV$59&lt;&gt;"はい")</xm:f>
            <x14:dxf>
              <fill>
                <patternFill>
                  <bgColor theme="0" tint="-0.24994659260841701"/>
                </patternFill>
              </fill>
            </x14:dxf>
          </x14:cfRule>
          <xm:sqref>A57:BM66</xm:sqref>
        </x14:conditionalFormatting>
        <x14:conditionalFormatting xmlns:xm="http://schemas.microsoft.com/office/excel/2006/main">
          <x14:cfRule type="expression" priority="2" id="{F91EFF25-0932-45D3-8664-26E479170BB8}">
            <xm:f>'はじめに  '!$AV$59&lt;&gt;"はい"</xm:f>
            <x14:dxf>
              <fill>
                <patternFill>
                  <bgColor theme="0" tint="-0.24994659260841701"/>
                </patternFill>
              </fill>
            </x14:dxf>
          </x14:cfRule>
          <xm:sqref>A19:BM20 A22:BM56 A21:AW21 BM21</xm:sqref>
        </x14:conditionalFormatting>
        <x14:conditionalFormatting xmlns:xm="http://schemas.microsoft.com/office/excel/2006/main">
          <x14:cfRule type="expression" priority="4" id="{423BE0EC-2391-477E-BFFA-B30A4330BA68}">
            <xm:f>'はじめに  '!$AV$57&lt;&gt;"はい"</xm:f>
            <x14:dxf>
              <fill>
                <patternFill>
                  <bgColor theme="0" tint="-0.24994659260841701"/>
                </patternFill>
              </fill>
            </x14:dxf>
          </x14:cfRule>
          <xm:sqref>A2:BM18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T77"/>
  <sheetViews>
    <sheetView showGridLines="0" view="pageBreakPreview" zoomScale="80" zoomScaleNormal="80" zoomScaleSheetLayoutView="80" workbookViewId="0">
      <pane ySplit="1" topLeftCell="A2" activePane="bottomLeft" state="frozen"/>
      <selection activeCell="U1" sqref="U1:V1"/>
      <selection pane="bottomLeft" sqref="A1:E1"/>
    </sheetView>
  </sheetViews>
  <sheetFormatPr defaultColWidth="2.625" defaultRowHeight="14.25" customHeight="1" x14ac:dyDescent="0.15"/>
  <cols>
    <col min="1" max="29" width="2" style="991" customWidth="1"/>
    <col min="30" max="31" width="5.625" style="991" customWidth="1"/>
    <col min="32" max="65" width="2" style="991" customWidth="1"/>
    <col min="66" max="68" width="2.625" style="991" customWidth="1"/>
    <col min="69" max="75" width="2.625" style="991" hidden="1" customWidth="1"/>
    <col min="76" max="79" width="2.625" style="991" customWidth="1"/>
    <col min="80" max="16384" width="2.625" style="991"/>
  </cols>
  <sheetData>
    <row r="1" spans="1:75" ht="20.100000000000001" customHeight="1" x14ac:dyDescent="0.15">
      <c r="A1" s="1518" t="s">
        <v>1001</v>
      </c>
      <c r="B1" s="1518"/>
      <c r="C1" s="1518"/>
      <c r="D1" s="1518"/>
      <c r="E1" s="1518"/>
      <c r="F1" s="1500"/>
      <c r="G1" s="1500"/>
      <c r="H1" s="1500"/>
      <c r="I1" s="1500"/>
      <c r="J1" s="1500"/>
      <c r="K1" s="1500"/>
      <c r="L1" s="1500"/>
      <c r="M1" s="987"/>
      <c r="N1" s="987"/>
      <c r="O1" s="987"/>
      <c r="P1" s="987"/>
      <c r="Q1" s="987"/>
      <c r="R1" s="987"/>
      <c r="S1" s="987"/>
      <c r="T1" s="987"/>
      <c r="U1" s="987"/>
      <c r="V1" s="987"/>
      <c r="W1" s="987"/>
      <c r="X1" s="987"/>
      <c r="Y1" s="987"/>
      <c r="Z1" s="987"/>
      <c r="AA1" s="987"/>
      <c r="AB1" s="987"/>
      <c r="AC1" s="988" t="s">
        <v>1223</v>
      </c>
      <c r="AD1" s="1456">
        <f>IF(AND('はじめに  '!AV57="はい",'はじめに  '!AV59="はい"),SUM(BS:BS,BW:BW),IF('はじめに  '!AV57="はい",SUM(BS:BS),IF('はじめに  '!AV59="はい",SUM(BW:BW),0)))</f>
        <v>0</v>
      </c>
      <c r="AE1" s="1456"/>
      <c r="AF1" s="989" t="s">
        <v>1224</v>
      </c>
      <c r="AG1" s="990"/>
      <c r="AH1" s="990"/>
      <c r="AI1" s="990"/>
      <c r="AJ1" s="990"/>
      <c r="AK1" s="990"/>
      <c r="AL1" s="990"/>
      <c r="AM1" s="990"/>
      <c r="AN1" s="990"/>
      <c r="BI1" s="1420" t="s">
        <v>1000</v>
      </c>
      <c r="BJ1" s="1420"/>
      <c r="BK1" s="1420"/>
      <c r="BL1" s="1420"/>
      <c r="BM1" s="1420"/>
    </row>
    <row r="2" spans="1:75" ht="20.100000000000001" customHeight="1" thickBot="1" x14ac:dyDescent="0.2">
      <c r="A2" s="992"/>
      <c r="B2" s="992"/>
      <c r="C2" s="992"/>
      <c r="D2" s="992"/>
      <c r="E2" s="992"/>
      <c r="F2" s="992"/>
      <c r="G2" s="992"/>
      <c r="H2" s="992"/>
      <c r="I2" s="992"/>
      <c r="J2" s="992"/>
      <c r="K2" s="992"/>
      <c r="L2" s="992"/>
      <c r="M2" s="992"/>
      <c r="N2" s="992"/>
      <c r="O2" s="992"/>
      <c r="P2" s="992"/>
      <c r="Q2" s="992"/>
      <c r="R2" s="992"/>
      <c r="S2" s="992"/>
      <c r="T2" s="992"/>
      <c r="U2" s="992"/>
      <c r="V2" s="992"/>
      <c r="W2" s="992"/>
      <c r="X2" s="992"/>
      <c r="Y2" s="992"/>
      <c r="Z2" s="992"/>
      <c r="AA2" s="992"/>
      <c r="AB2" s="992"/>
      <c r="AC2" s="992"/>
      <c r="AD2" s="992"/>
      <c r="AE2" s="992"/>
      <c r="AF2" s="992"/>
      <c r="AG2" s="992"/>
      <c r="AH2" s="992"/>
      <c r="AI2" s="992"/>
      <c r="AJ2" s="992"/>
      <c r="AK2" s="992"/>
      <c r="AL2" s="992"/>
      <c r="AM2" s="992"/>
      <c r="AN2" s="992"/>
      <c r="AO2" s="992"/>
      <c r="AP2" s="992"/>
      <c r="AQ2" s="992"/>
      <c r="AR2" s="992"/>
      <c r="AS2" s="992"/>
      <c r="AT2" s="992"/>
      <c r="AU2" s="992"/>
      <c r="AV2" s="992"/>
      <c r="AW2" s="992"/>
      <c r="AX2" s="992"/>
      <c r="AY2" s="992"/>
      <c r="AZ2" s="992"/>
      <c r="BA2" s="992"/>
      <c r="BB2" s="992"/>
      <c r="BC2" s="1382" t="s">
        <v>593</v>
      </c>
      <c r="BD2" s="1382"/>
      <c r="BE2" s="1382"/>
      <c r="BF2" s="1382"/>
      <c r="BG2" s="1382"/>
      <c r="BH2" s="1382"/>
      <c r="BI2" s="1382"/>
      <c r="BJ2" s="1382"/>
      <c r="BK2" s="1382"/>
      <c r="BL2" s="1382"/>
      <c r="BM2" s="1382"/>
    </row>
    <row r="3" spans="1:75" ht="20.100000000000001" customHeight="1" x14ac:dyDescent="0.15">
      <c r="A3" s="993"/>
      <c r="B3" s="973"/>
      <c r="C3" s="973"/>
      <c r="D3" s="973"/>
      <c r="E3" s="973"/>
      <c r="F3" s="973"/>
      <c r="G3" s="973"/>
      <c r="H3" s="973"/>
      <c r="I3" s="973"/>
      <c r="J3" s="973"/>
      <c r="K3" s="973"/>
      <c r="L3" s="973"/>
      <c r="M3" s="973"/>
      <c r="N3" s="973"/>
      <c r="O3" s="973"/>
      <c r="P3" s="973"/>
      <c r="Q3" s="973"/>
      <c r="R3" s="973"/>
      <c r="S3" s="973"/>
      <c r="T3" s="973"/>
      <c r="U3" s="973"/>
      <c r="V3" s="973"/>
      <c r="W3" s="973"/>
      <c r="X3" s="973"/>
      <c r="Y3" s="973"/>
      <c r="Z3" s="973"/>
      <c r="AA3" s="973"/>
      <c r="AB3" s="973"/>
      <c r="AC3" s="973"/>
      <c r="AD3" s="973"/>
      <c r="AE3" s="973"/>
      <c r="AF3" s="973"/>
      <c r="AG3" s="973"/>
      <c r="AH3" s="973"/>
      <c r="AI3" s="973"/>
      <c r="AJ3" s="973"/>
      <c r="AK3" s="973"/>
      <c r="AL3" s="973"/>
      <c r="AM3" s="973"/>
      <c r="AN3" s="973"/>
      <c r="AO3" s="973"/>
      <c r="AP3" s="973"/>
      <c r="AQ3" s="973"/>
      <c r="AR3" s="973"/>
      <c r="AS3" s="973"/>
      <c r="AT3" s="973"/>
      <c r="AU3" s="973"/>
      <c r="AV3" s="973"/>
      <c r="AW3" s="973"/>
      <c r="AX3" s="973"/>
      <c r="AY3" s="973"/>
      <c r="AZ3" s="1385" t="str">
        <f>IF(入力シート!E10="","",入力シート!E10)</f>
        <v/>
      </c>
      <c r="BA3" s="1385"/>
      <c r="BB3" s="1385"/>
      <c r="BC3" s="1385"/>
      <c r="BD3" s="1385"/>
      <c r="BE3" s="1385"/>
      <c r="BF3" s="1385"/>
      <c r="BG3" s="1385"/>
      <c r="BH3" s="1385"/>
      <c r="BI3" s="1385"/>
      <c r="BJ3" s="1385"/>
      <c r="BK3" s="1385"/>
      <c r="BL3" s="1385"/>
      <c r="BM3" s="994"/>
    </row>
    <row r="4" spans="1:75" ht="20.100000000000001" customHeight="1" x14ac:dyDescent="0.15">
      <c r="A4" s="1501" t="s">
        <v>594</v>
      </c>
      <c r="B4" s="1502"/>
      <c r="C4" s="1502"/>
      <c r="D4" s="1502"/>
      <c r="E4" s="1502"/>
      <c r="F4" s="1502"/>
      <c r="G4" s="1502"/>
      <c r="H4" s="1502"/>
      <c r="I4" s="1502"/>
      <c r="J4" s="1502"/>
      <c r="K4" s="1502"/>
      <c r="L4" s="1502"/>
      <c r="M4" s="1502"/>
      <c r="N4" s="1502"/>
      <c r="O4" s="1502"/>
      <c r="P4" s="1502"/>
      <c r="Q4" s="1502"/>
      <c r="R4" s="1502"/>
      <c r="S4" s="1502"/>
      <c r="T4" s="1502"/>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3"/>
    </row>
    <row r="5" spans="1:75" ht="20.100000000000001" customHeight="1" x14ac:dyDescent="0.15">
      <c r="A5" s="851"/>
      <c r="B5" s="856"/>
      <c r="C5" s="856"/>
      <c r="D5" s="856"/>
      <c r="E5" s="856"/>
      <c r="F5" s="856"/>
      <c r="G5" s="856"/>
      <c r="H5" s="856"/>
      <c r="I5" s="856"/>
      <c r="J5" s="856"/>
      <c r="K5" s="856"/>
      <c r="L5" s="856"/>
      <c r="M5" s="856"/>
      <c r="N5" s="856"/>
      <c r="O5" s="856"/>
      <c r="P5" s="856"/>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0"/>
      <c r="AR5" s="850"/>
      <c r="AS5" s="850"/>
      <c r="AT5" s="850"/>
      <c r="AU5" s="850"/>
      <c r="AV5" s="850"/>
      <c r="AW5" s="850"/>
      <c r="AX5" s="850"/>
      <c r="AY5" s="850"/>
      <c r="AZ5" s="904"/>
      <c r="BA5" s="904"/>
      <c r="BB5" s="904"/>
      <c r="BC5" s="904"/>
      <c r="BD5" s="904"/>
      <c r="BE5" s="904"/>
      <c r="BF5" s="904"/>
      <c r="BG5" s="904"/>
      <c r="BH5" s="904"/>
      <c r="BI5" s="904"/>
      <c r="BJ5" s="904"/>
      <c r="BK5" s="904"/>
      <c r="BL5" s="904"/>
      <c r="BM5" s="854"/>
    </row>
    <row r="6" spans="1:75" ht="20.100000000000001" customHeight="1" x14ac:dyDescent="0.15">
      <c r="A6" s="851"/>
      <c r="B6" s="856"/>
      <c r="C6" s="856"/>
      <c r="D6" s="856"/>
      <c r="E6" s="856"/>
      <c r="F6" s="856"/>
      <c r="G6" s="856"/>
      <c r="H6" s="856"/>
      <c r="I6" s="856"/>
      <c r="J6" s="856"/>
      <c r="K6" s="856"/>
      <c r="L6" s="856"/>
      <c r="M6" s="856"/>
      <c r="N6" s="856"/>
      <c r="O6" s="856"/>
      <c r="P6" s="856"/>
      <c r="Q6" s="856"/>
      <c r="R6" s="856"/>
      <c r="S6" s="856"/>
      <c r="T6" s="856"/>
      <c r="U6" s="856"/>
      <c r="V6" s="856"/>
      <c r="W6" s="856"/>
      <c r="X6" s="856"/>
      <c r="Y6" s="856"/>
      <c r="Z6" s="856"/>
      <c r="AA6" s="856"/>
      <c r="AB6" s="856"/>
      <c r="AC6" s="856"/>
      <c r="AD6" s="856"/>
      <c r="AE6" s="856"/>
      <c r="AF6" s="856"/>
      <c r="AG6" s="856"/>
      <c r="AH6" s="856"/>
      <c r="AI6" s="856"/>
      <c r="AJ6" s="856"/>
      <c r="AK6" s="856"/>
      <c r="AL6" s="856"/>
      <c r="AM6" s="856"/>
      <c r="AN6" s="856"/>
      <c r="AO6" s="856"/>
      <c r="AP6" s="856"/>
      <c r="AQ6" s="856"/>
      <c r="AR6" s="856"/>
      <c r="AS6" s="856"/>
      <c r="AT6" s="856"/>
      <c r="AU6" s="856"/>
      <c r="AV6" s="856"/>
      <c r="AW6" s="856"/>
      <c r="AX6" s="856"/>
      <c r="AY6" s="856"/>
      <c r="AZ6" s="856"/>
      <c r="BA6" s="856"/>
      <c r="BB6" s="856"/>
      <c r="BC6" s="856"/>
      <c r="BD6" s="856"/>
      <c r="BE6" s="856"/>
      <c r="BF6" s="856"/>
      <c r="BG6" s="856"/>
      <c r="BH6" s="856"/>
      <c r="BI6" s="856"/>
      <c r="BJ6" s="856"/>
      <c r="BK6" s="856"/>
      <c r="BL6" s="856"/>
      <c r="BM6" s="854"/>
    </row>
    <row r="7" spans="1:75" ht="20.100000000000001" customHeight="1" x14ac:dyDescent="0.15">
      <c r="A7" s="1249" t="s">
        <v>594</v>
      </c>
      <c r="B7" s="1250"/>
      <c r="C7" s="1250"/>
      <c r="D7" s="1250"/>
      <c r="E7" s="1250"/>
      <c r="F7" s="1250"/>
      <c r="G7" s="1250"/>
      <c r="H7" s="1250"/>
      <c r="I7" s="1250"/>
      <c r="J7" s="1250"/>
      <c r="K7" s="1250"/>
      <c r="L7" s="1250"/>
      <c r="M7" s="1250"/>
      <c r="N7" s="1250"/>
      <c r="O7" s="1250"/>
      <c r="P7" s="1250"/>
      <c r="Q7" s="1250"/>
      <c r="R7" s="1250"/>
      <c r="S7" s="1250"/>
      <c r="T7" s="1250"/>
      <c r="U7" s="1250"/>
      <c r="V7" s="1250"/>
      <c r="W7" s="1250"/>
      <c r="X7" s="1250"/>
      <c r="Y7" s="1250"/>
      <c r="Z7" s="1250"/>
      <c r="AA7" s="1250"/>
      <c r="AB7" s="1250"/>
      <c r="AC7" s="1250"/>
      <c r="AD7" s="1250"/>
      <c r="AE7" s="1250"/>
      <c r="AF7" s="1250"/>
      <c r="AG7" s="1250"/>
      <c r="AH7" s="1250"/>
      <c r="AI7" s="1250"/>
      <c r="AJ7" s="1250"/>
      <c r="AK7" s="1250"/>
      <c r="AL7" s="1250"/>
      <c r="AM7" s="1250"/>
      <c r="AN7" s="1250"/>
      <c r="AO7" s="1250"/>
      <c r="AP7" s="1250"/>
      <c r="AQ7" s="1250"/>
      <c r="AR7" s="1250"/>
      <c r="AS7" s="1250"/>
      <c r="AT7" s="1250"/>
      <c r="AU7" s="1250"/>
      <c r="AV7" s="1250"/>
      <c r="AW7" s="1250"/>
      <c r="AX7" s="1250"/>
      <c r="AY7" s="1250"/>
      <c r="AZ7" s="1250"/>
      <c r="BA7" s="1250"/>
      <c r="BB7" s="1250"/>
      <c r="BC7" s="1250"/>
      <c r="BD7" s="1250"/>
      <c r="BE7" s="1250"/>
      <c r="BF7" s="1250"/>
      <c r="BG7" s="1250"/>
      <c r="BH7" s="1250"/>
      <c r="BI7" s="1250"/>
      <c r="BJ7" s="1250"/>
      <c r="BK7" s="1250"/>
      <c r="BL7" s="1250"/>
      <c r="BM7" s="1251"/>
    </row>
    <row r="8" spans="1:75" ht="20.100000000000001" customHeight="1" x14ac:dyDescent="0.15">
      <c r="A8" s="851"/>
      <c r="B8" s="1188" t="s">
        <v>595</v>
      </c>
      <c r="C8" s="1189"/>
      <c r="D8" s="1189"/>
      <c r="E8" s="1189"/>
      <c r="F8" s="1189"/>
      <c r="G8" s="1189"/>
      <c r="H8" s="1189"/>
      <c r="I8" s="1190"/>
      <c r="J8" s="1309" t="s">
        <v>596</v>
      </c>
      <c r="K8" s="1248"/>
      <c r="L8" s="1248"/>
      <c r="M8" s="1248"/>
      <c r="N8" s="1248"/>
      <c r="O8" s="1248"/>
      <c r="P8" s="1274"/>
      <c r="Q8" s="1309" t="s">
        <v>597</v>
      </c>
      <c r="R8" s="1274"/>
      <c r="S8" s="1309" t="s">
        <v>1185</v>
      </c>
      <c r="T8" s="1248"/>
      <c r="U8" s="1248"/>
      <c r="V8" s="1248"/>
      <c r="W8" s="1248"/>
      <c r="X8" s="1309" t="s">
        <v>598</v>
      </c>
      <c r="Y8" s="1248"/>
      <c r="Z8" s="1248"/>
      <c r="AA8" s="1248"/>
      <c r="AB8" s="1248"/>
      <c r="AC8" s="1309" t="s">
        <v>599</v>
      </c>
      <c r="AD8" s="1248"/>
      <c r="AE8" s="1248"/>
      <c r="AF8" s="1248"/>
      <c r="AG8" s="1248"/>
      <c r="AH8" s="1248"/>
      <c r="AI8" s="1248"/>
      <c r="AJ8" s="1248"/>
      <c r="AK8" s="1248"/>
      <c r="AL8" s="1248"/>
      <c r="AM8" s="1248"/>
      <c r="AN8" s="1248"/>
      <c r="AO8" s="1248"/>
      <c r="AP8" s="1248"/>
      <c r="AQ8" s="1274"/>
      <c r="AR8" s="1309" t="s">
        <v>600</v>
      </c>
      <c r="AS8" s="1248"/>
      <c r="AT8" s="1248"/>
      <c r="AU8" s="1248"/>
      <c r="AV8" s="1248"/>
      <c r="AW8" s="1248"/>
      <c r="AX8" s="1248"/>
      <c r="AY8" s="1309" t="s">
        <v>1186</v>
      </c>
      <c r="AZ8" s="1248"/>
      <c r="BA8" s="1248"/>
      <c r="BB8" s="1248"/>
      <c r="BC8" s="1248"/>
      <c r="BD8" s="1248"/>
      <c r="BE8" s="1248"/>
      <c r="BF8" s="1274"/>
      <c r="BG8" s="1309" t="s">
        <v>601</v>
      </c>
      <c r="BH8" s="1248"/>
      <c r="BI8" s="1248"/>
      <c r="BJ8" s="1248"/>
      <c r="BK8" s="1248"/>
      <c r="BL8" s="1274"/>
      <c r="BM8" s="854"/>
      <c r="BQ8" s="995" t="s">
        <v>1222</v>
      </c>
      <c r="BU8" s="995" t="s">
        <v>1184</v>
      </c>
    </row>
    <row r="9" spans="1:75" ht="20.100000000000001" customHeight="1" x14ac:dyDescent="0.15">
      <c r="A9" s="851"/>
      <c r="B9" s="1246"/>
      <c r="C9" s="1212"/>
      <c r="D9" s="1212"/>
      <c r="E9" s="1212"/>
      <c r="F9" s="1212"/>
      <c r="G9" s="1212"/>
      <c r="H9" s="1212"/>
      <c r="I9" s="1247"/>
      <c r="J9" s="1504" t="s">
        <v>602</v>
      </c>
      <c r="K9" s="1457"/>
      <c r="L9" s="1458"/>
      <c r="M9" s="1458"/>
      <c r="N9" s="1458"/>
      <c r="O9" s="1458"/>
      <c r="P9" s="1459" t="s">
        <v>999</v>
      </c>
      <c r="Q9" s="1450"/>
      <c r="R9" s="1452"/>
      <c r="S9" s="1473"/>
      <c r="T9" s="1474"/>
      <c r="U9" s="1474"/>
      <c r="V9" s="1474"/>
      <c r="W9" s="1474"/>
      <c r="X9" s="1473"/>
      <c r="Y9" s="1474"/>
      <c r="Z9" s="1474"/>
      <c r="AA9" s="1474"/>
      <c r="AB9" s="1474"/>
      <c r="AC9" s="1487"/>
      <c r="AD9" s="1488"/>
      <c r="AE9" s="1488"/>
      <c r="AF9" s="1488"/>
      <c r="AG9" s="1488"/>
      <c r="AH9" s="852" t="s">
        <v>1187</v>
      </c>
      <c r="AI9" s="852"/>
      <c r="AJ9" s="1419"/>
      <c r="AK9" s="1419"/>
      <c r="AL9" s="1419"/>
      <c r="AM9" s="1419"/>
      <c r="AN9" s="1419"/>
      <c r="AO9" s="1419"/>
      <c r="AP9" s="852" t="s">
        <v>1188</v>
      </c>
      <c r="AQ9" s="853"/>
      <c r="AR9" s="1423"/>
      <c r="AS9" s="1419"/>
      <c r="AT9" s="1419"/>
      <c r="AU9" s="1419"/>
      <c r="AV9" s="1419"/>
      <c r="AW9" s="852" t="s">
        <v>1188</v>
      </c>
      <c r="AX9" s="852"/>
      <c r="AY9" s="1423"/>
      <c r="AZ9" s="1419"/>
      <c r="BA9" s="1419"/>
      <c r="BB9" s="1419"/>
      <c r="BC9" s="1419"/>
      <c r="BD9" s="852" t="s">
        <v>1189</v>
      </c>
      <c r="BE9" s="852"/>
      <c r="BF9" s="852"/>
      <c r="BG9" s="1461"/>
      <c r="BH9" s="1462"/>
      <c r="BI9" s="1462"/>
      <c r="BJ9" s="1462"/>
      <c r="BK9" s="1462"/>
      <c r="BL9" s="1463"/>
      <c r="BM9" s="854"/>
      <c r="BQ9" s="991">
        <v>1</v>
      </c>
      <c r="BR9" s="996">
        <f>COUNTA(K9)</f>
        <v>0</v>
      </c>
      <c r="BS9" s="991">
        <f>BQ9-BR9</f>
        <v>1</v>
      </c>
      <c r="BU9" s="991">
        <v>1</v>
      </c>
      <c r="BV9" s="996">
        <f>COUNTA(S20)</f>
        <v>0</v>
      </c>
      <c r="BW9" s="991">
        <f t="shared" ref="BW9:BW72" si="0">BU9-BV9</f>
        <v>1</v>
      </c>
    </row>
    <row r="10" spans="1:75" ht="20.100000000000001" customHeight="1" x14ac:dyDescent="0.15">
      <c r="A10" s="851"/>
      <c r="B10" s="1246"/>
      <c r="C10" s="1212"/>
      <c r="D10" s="1212"/>
      <c r="E10" s="1212"/>
      <c r="F10" s="1212"/>
      <c r="G10" s="1212"/>
      <c r="H10" s="1212"/>
      <c r="I10" s="1247"/>
      <c r="J10" s="1504"/>
      <c r="K10" s="1457"/>
      <c r="L10" s="1458"/>
      <c r="M10" s="1458"/>
      <c r="N10" s="1458"/>
      <c r="O10" s="1458"/>
      <c r="P10" s="1459" t="s">
        <v>998</v>
      </c>
      <c r="Q10" s="1453"/>
      <c r="R10" s="1455"/>
      <c r="S10" s="1473"/>
      <c r="T10" s="1474"/>
      <c r="U10" s="1474"/>
      <c r="V10" s="1474"/>
      <c r="W10" s="1474"/>
      <c r="X10" s="1473"/>
      <c r="Y10" s="1474"/>
      <c r="Z10" s="1474"/>
      <c r="AA10" s="1474"/>
      <c r="AB10" s="1474"/>
      <c r="AC10" s="1487"/>
      <c r="AD10" s="1488"/>
      <c r="AE10" s="1488"/>
      <c r="AF10" s="1488"/>
      <c r="AG10" s="1488"/>
      <c r="AH10" s="852" t="s">
        <v>1187</v>
      </c>
      <c r="AI10" s="852"/>
      <c r="AJ10" s="1419"/>
      <c r="AK10" s="1419"/>
      <c r="AL10" s="1419"/>
      <c r="AM10" s="1419"/>
      <c r="AN10" s="1419"/>
      <c r="AO10" s="1419"/>
      <c r="AP10" s="852" t="s">
        <v>1188</v>
      </c>
      <c r="AQ10" s="853"/>
      <c r="AR10" s="1423"/>
      <c r="AS10" s="1419"/>
      <c r="AT10" s="1419"/>
      <c r="AU10" s="1419"/>
      <c r="AV10" s="1419"/>
      <c r="AW10" s="852" t="s">
        <v>1190</v>
      </c>
      <c r="AX10" s="852"/>
      <c r="AY10" s="1423"/>
      <c r="AZ10" s="1419"/>
      <c r="BA10" s="1419"/>
      <c r="BB10" s="1419"/>
      <c r="BC10" s="1419"/>
      <c r="BD10" s="852" t="s">
        <v>1191</v>
      </c>
      <c r="BE10" s="852"/>
      <c r="BF10" s="852"/>
      <c r="BG10" s="1461"/>
      <c r="BH10" s="1462"/>
      <c r="BI10" s="1462"/>
      <c r="BJ10" s="1462"/>
      <c r="BK10" s="1462"/>
      <c r="BL10" s="1463"/>
      <c r="BM10" s="854"/>
      <c r="BQ10" s="991">
        <v>1</v>
      </c>
      <c r="BR10" s="996">
        <f>COUNTA(Q9)</f>
        <v>0</v>
      </c>
      <c r="BS10" s="991">
        <f>BQ10-BR10</f>
        <v>1</v>
      </c>
      <c r="BU10" s="991">
        <v>1</v>
      </c>
      <c r="BV10" s="996">
        <f>COUNTA(X20)</f>
        <v>0</v>
      </c>
      <c r="BW10" s="991">
        <f t="shared" si="0"/>
        <v>1</v>
      </c>
    </row>
    <row r="11" spans="1:75" ht="20.100000000000001" customHeight="1" x14ac:dyDescent="0.15">
      <c r="A11" s="851"/>
      <c r="B11" s="1246"/>
      <c r="C11" s="1212"/>
      <c r="D11" s="1212"/>
      <c r="E11" s="1212"/>
      <c r="F11" s="1212"/>
      <c r="G11" s="1212"/>
      <c r="H11" s="1212"/>
      <c r="I11" s="1247"/>
      <c r="J11" s="1309" t="s">
        <v>1192</v>
      </c>
      <c r="K11" s="1248"/>
      <c r="L11" s="1248"/>
      <c r="M11" s="1248"/>
      <c r="N11" s="1248"/>
      <c r="O11" s="1248"/>
      <c r="P11" s="1274"/>
      <c r="Q11" s="1450" t="s">
        <v>903</v>
      </c>
      <c r="R11" s="1452"/>
      <c r="S11" s="1473"/>
      <c r="T11" s="1474"/>
      <c r="U11" s="1474"/>
      <c r="V11" s="1474"/>
      <c r="W11" s="1474"/>
      <c r="X11" s="1473"/>
      <c r="Y11" s="1474"/>
      <c r="Z11" s="1474"/>
      <c r="AA11" s="1474"/>
      <c r="AB11" s="1474"/>
      <c r="AC11" s="1487"/>
      <c r="AD11" s="1488"/>
      <c r="AE11" s="1488"/>
      <c r="AF11" s="1488"/>
      <c r="AG11" s="1488"/>
      <c r="AH11" s="852" t="s">
        <v>1193</v>
      </c>
      <c r="AI11" s="852"/>
      <c r="AJ11" s="1419"/>
      <c r="AK11" s="1419"/>
      <c r="AL11" s="1419"/>
      <c r="AM11" s="1419"/>
      <c r="AN11" s="1419"/>
      <c r="AO11" s="1419"/>
      <c r="AP11" s="852" t="s">
        <v>1194</v>
      </c>
      <c r="AQ11" s="853"/>
      <c r="AR11" s="1457"/>
      <c r="AS11" s="1458"/>
      <c r="AT11" s="1458"/>
      <c r="AU11" s="852" t="s">
        <v>1195</v>
      </c>
      <c r="AV11" s="1458"/>
      <c r="AW11" s="1458"/>
      <c r="AX11" s="1459"/>
      <c r="AY11" s="852" t="s">
        <v>603</v>
      </c>
      <c r="AZ11" s="852"/>
      <c r="BA11" s="852"/>
      <c r="BB11" s="1419"/>
      <c r="BC11" s="1419"/>
      <c r="BD11" s="1419"/>
      <c r="BE11" s="1419"/>
      <c r="BF11" s="1419"/>
      <c r="BG11" s="1419"/>
      <c r="BH11" s="1419"/>
      <c r="BI11" s="1419"/>
      <c r="BJ11" s="852" t="s">
        <v>1196</v>
      </c>
      <c r="BK11" s="852"/>
      <c r="BL11" s="853"/>
      <c r="BM11" s="854"/>
      <c r="BQ11" s="991">
        <v>1</v>
      </c>
      <c r="BR11" s="996">
        <f>COUNTA(S9)</f>
        <v>0</v>
      </c>
      <c r="BS11" s="991">
        <f t="shared" ref="BS11:BS28" si="1">BQ11-BR11</f>
        <v>1</v>
      </c>
      <c r="BU11" s="991">
        <v>1</v>
      </c>
      <c r="BV11" s="996">
        <f>COUNTA(AC20)</f>
        <v>0</v>
      </c>
      <c r="BW11" s="991">
        <f t="shared" si="0"/>
        <v>1</v>
      </c>
    </row>
    <row r="12" spans="1:75" ht="20.100000000000001" customHeight="1" x14ac:dyDescent="0.15">
      <c r="A12" s="851"/>
      <c r="B12" s="1246"/>
      <c r="C12" s="1212"/>
      <c r="D12" s="1212"/>
      <c r="E12" s="1212"/>
      <c r="F12" s="1212"/>
      <c r="G12" s="1212"/>
      <c r="H12" s="1212"/>
      <c r="I12" s="1247"/>
      <c r="J12" s="1309"/>
      <c r="K12" s="1248"/>
      <c r="L12" s="1248"/>
      <c r="M12" s="1248"/>
      <c r="N12" s="1248"/>
      <c r="O12" s="1248"/>
      <c r="P12" s="1274"/>
      <c r="Q12" s="1453"/>
      <c r="R12" s="1455"/>
      <c r="S12" s="1473"/>
      <c r="T12" s="1474"/>
      <c r="U12" s="1474"/>
      <c r="V12" s="1474"/>
      <c r="W12" s="1474"/>
      <c r="X12" s="1473"/>
      <c r="Y12" s="1474"/>
      <c r="Z12" s="1474"/>
      <c r="AA12" s="1474"/>
      <c r="AB12" s="1474"/>
      <c r="AC12" s="1487"/>
      <c r="AD12" s="1488"/>
      <c r="AE12" s="1488"/>
      <c r="AF12" s="1488"/>
      <c r="AG12" s="1488"/>
      <c r="AH12" s="852" t="s">
        <v>1193</v>
      </c>
      <c r="AI12" s="852"/>
      <c r="AJ12" s="1419"/>
      <c r="AK12" s="1419"/>
      <c r="AL12" s="1419"/>
      <c r="AM12" s="1419"/>
      <c r="AN12" s="1419"/>
      <c r="AO12" s="1419"/>
      <c r="AP12" s="852" t="s">
        <v>1194</v>
      </c>
      <c r="AQ12" s="853"/>
      <c r="AR12" s="1457"/>
      <c r="AS12" s="1458"/>
      <c r="AT12" s="1458"/>
      <c r="AU12" s="852" t="s">
        <v>1195</v>
      </c>
      <c r="AV12" s="1458"/>
      <c r="AW12" s="1458"/>
      <c r="AX12" s="1459"/>
      <c r="AY12" s="852" t="s">
        <v>603</v>
      </c>
      <c r="AZ12" s="852"/>
      <c r="BA12" s="852"/>
      <c r="BB12" s="1419"/>
      <c r="BC12" s="1419"/>
      <c r="BD12" s="1419"/>
      <c r="BE12" s="1419"/>
      <c r="BF12" s="1419"/>
      <c r="BG12" s="1419"/>
      <c r="BH12" s="1419"/>
      <c r="BI12" s="1419"/>
      <c r="BJ12" s="852" t="s">
        <v>1196</v>
      </c>
      <c r="BK12" s="852"/>
      <c r="BL12" s="853"/>
      <c r="BM12" s="854"/>
      <c r="BQ12" s="991">
        <v>1</v>
      </c>
      <c r="BR12" s="996">
        <f>COUNTA(X9)</f>
        <v>0</v>
      </c>
      <c r="BS12" s="991">
        <f t="shared" si="1"/>
        <v>1</v>
      </c>
      <c r="BU12" s="991">
        <v>1</v>
      </c>
      <c r="BV12" s="996">
        <f>COUNTA(S22)</f>
        <v>0</v>
      </c>
      <c r="BW12" s="991">
        <f t="shared" si="0"/>
        <v>1</v>
      </c>
    </row>
    <row r="13" spans="1:75" ht="20.100000000000001" customHeight="1" x14ac:dyDescent="0.15">
      <c r="A13" s="851"/>
      <c r="B13" s="1246"/>
      <c r="C13" s="1212"/>
      <c r="D13" s="1212"/>
      <c r="E13" s="1212"/>
      <c r="F13" s="1212"/>
      <c r="G13" s="1212"/>
      <c r="H13" s="1212"/>
      <c r="I13" s="1247"/>
      <c r="J13" s="1309" t="s">
        <v>1197</v>
      </c>
      <c r="K13" s="1248"/>
      <c r="L13" s="1248"/>
      <c r="M13" s="1248"/>
      <c r="N13" s="1248"/>
      <c r="O13" s="1248"/>
      <c r="P13" s="1274"/>
      <c r="Q13" s="1450"/>
      <c r="R13" s="1451"/>
      <c r="S13" s="1473"/>
      <c r="T13" s="1474"/>
      <c r="U13" s="1474"/>
      <c r="V13" s="1474"/>
      <c r="W13" s="1474"/>
      <c r="X13" s="1473"/>
      <c r="Y13" s="1474"/>
      <c r="Z13" s="1474"/>
      <c r="AA13" s="1474"/>
      <c r="AB13" s="1474"/>
      <c r="AC13" s="1494"/>
      <c r="AD13" s="1495"/>
      <c r="AE13" s="1495"/>
      <c r="AF13" s="1495"/>
      <c r="AG13" s="1495"/>
      <c r="AH13" s="1495"/>
      <c r="AI13" s="1495"/>
      <c r="AJ13" s="1495"/>
      <c r="AK13" s="1495"/>
      <c r="AL13" s="1495"/>
      <c r="AM13" s="1495"/>
      <c r="AN13" s="1495"/>
      <c r="AO13" s="1300" t="s">
        <v>1198</v>
      </c>
      <c r="AP13" s="1300"/>
      <c r="AQ13" s="1326"/>
      <c r="AR13" s="881" t="s">
        <v>604</v>
      </c>
      <c r="AS13" s="852"/>
      <c r="AT13" s="852"/>
      <c r="AU13" s="852"/>
      <c r="AV13" s="852"/>
      <c r="AW13" s="852"/>
      <c r="AX13" s="852"/>
      <c r="AY13" s="1473"/>
      <c r="AZ13" s="1474"/>
      <c r="BA13" s="1474"/>
      <c r="BB13" s="1474"/>
      <c r="BC13" s="1474"/>
      <c r="BD13" s="1474"/>
      <c r="BE13" s="1474"/>
      <c r="BF13" s="1489"/>
      <c r="BG13" s="1450"/>
      <c r="BH13" s="1451"/>
      <c r="BI13" s="1451"/>
      <c r="BJ13" s="1451"/>
      <c r="BK13" s="1451"/>
      <c r="BL13" s="1452"/>
      <c r="BM13" s="854"/>
      <c r="BQ13" s="991">
        <v>1</v>
      </c>
      <c r="BR13" s="996">
        <f>IF(Q9&lt;&gt;2,1,COUNTA(K10))</f>
        <v>1</v>
      </c>
      <c r="BS13" s="991">
        <f t="shared" si="1"/>
        <v>0</v>
      </c>
      <c r="BU13" s="991">
        <v>1</v>
      </c>
      <c r="BV13" s="996">
        <f>COUNTA(X22)</f>
        <v>0</v>
      </c>
      <c r="BW13" s="991">
        <f t="shared" si="0"/>
        <v>1</v>
      </c>
    </row>
    <row r="14" spans="1:75" ht="20.100000000000001" customHeight="1" x14ac:dyDescent="0.15">
      <c r="A14" s="851"/>
      <c r="B14" s="1246"/>
      <c r="C14" s="1212"/>
      <c r="D14" s="1212"/>
      <c r="E14" s="1212"/>
      <c r="F14" s="1212"/>
      <c r="G14" s="1212"/>
      <c r="H14" s="1212"/>
      <c r="I14" s="1247"/>
      <c r="J14" s="1309"/>
      <c r="K14" s="1248"/>
      <c r="L14" s="1248"/>
      <c r="M14" s="1248"/>
      <c r="N14" s="1248"/>
      <c r="O14" s="1248"/>
      <c r="P14" s="1274"/>
      <c r="Q14" s="1484"/>
      <c r="R14" s="1485"/>
      <c r="S14" s="1490"/>
      <c r="T14" s="1490"/>
      <c r="U14" s="1490"/>
      <c r="V14" s="1490"/>
      <c r="W14" s="1490"/>
      <c r="X14" s="1490"/>
      <c r="Y14" s="1490"/>
      <c r="Z14" s="1490"/>
      <c r="AA14" s="1490"/>
      <c r="AB14" s="1490"/>
      <c r="AC14" s="1496"/>
      <c r="AD14" s="1497"/>
      <c r="AE14" s="1497"/>
      <c r="AF14" s="1497"/>
      <c r="AG14" s="1497"/>
      <c r="AH14" s="1497"/>
      <c r="AI14" s="1497"/>
      <c r="AJ14" s="1497"/>
      <c r="AK14" s="1497"/>
      <c r="AL14" s="1497"/>
      <c r="AM14" s="1497"/>
      <c r="AN14" s="1497"/>
      <c r="AO14" s="1054"/>
      <c r="AP14" s="1054"/>
      <c r="AQ14" s="1492"/>
      <c r="AR14" s="881" t="s">
        <v>605</v>
      </c>
      <c r="AS14" s="852"/>
      <c r="AT14" s="852"/>
      <c r="AU14" s="852"/>
      <c r="AV14" s="852"/>
      <c r="AW14" s="852"/>
      <c r="AX14" s="852"/>
      <c r="AY14" s="1473"/>
      <c r="AZ14" s="1474"/>
      <c r="BA14" s="1474"/>
      <c r="BB14" s="1474"/>
      <c r="BC14" s="1474"/>
      <c r="BD14" s="1474"/>
      <c r="BE14" s="1474"/>
      <c r="BF14" s="1489"/>
      <c r="BG14" s="1484"/>
      <c r="BH14" s="1485"/>
      <c r="BI14" s="1485"/>
      <c r="BJ14" s="1485"/>
      <c r="BK14" s="1485"/>
      <c r="BL14" s="1486"/>
      <c r="BM14" s="854"/>
      <c r="BQ14" s="991">
        <v>1</v>
      </c>
      <c r="BR14" s="996">
        <f>IF(Q9&lt;&gt;2,1,COUNTA(S10))</f>
        <v>1</v>
      </c>
      <c r="BS14" s="991">
        <f t="shared" si="1"/>
        <v>0</v>
      </c>
      <c r="BU14" s="991">
        <v>1</v>
      </c>
      <c r="BV14" s="996">
        <f>COUNTA(AC22)</f>
        <v>0</v>
      </c>
      <c r="BW14" s="991">
        <f t="shared" si="0"/>
        <v>1</v>
      </c>
    </row>
    <row r="15" spans="1:75" ht="20.100000000000001" customHeight="1" x14ac:dyDescent="0.15">
      <c r="A15" s="851"/>
      <c r="B15" s="1246"/>
      <c r="C15" s="1212"/>
      <c r="D15" s="1212"/>
      <c r="E15" s="1212"/>
      <c r="F15" s="1212"/>
      <c r="G15" s="1212"/>
      <c r="H15" s="1212"/>
      <c r="I15" s="1247"/>
      <c r="J15" s="1309"/>
      <c r="K15" s="1248"/>
      <c r="L15" s="1248"/>
      <c r="M15" s="1248"/>
      <c r="N15" s="1248"/>
      <c r="O15" s="1248"/>
      <c r="P15" s="1274"/>
      <c r="Q15" s="1453"/>
      <c r="R15" s="1454"/>
      <c r="S15" s="1491"/>
      <c r="T15" s="1491"/>
      <c r="U15" s="1491"/>
      <c r="V15" s="1491"/>
      <c r="W15" s="1491"/>
      <c r="X15" s="1491"/>
      <c r="Y15" s="1491"/>
      <c r="Z15" s="1491"/>
      <c r="AA15" s="1491"/>
      <c r="AB15" s="1491"/>
      <c r="AC15" s="1498"/>
      <c r="AD15" s="1499"/>
      <c r="AE15" s="1499"/>
      <c r="AF15" s="1499"/>
      <c r="AG15" s="1499"/>
      <c r="AH15" s="1499"/>
      <c r="AI15" s="1499"/>
      <c r="AJ15" s="1499"/>
      <c r="AK15" s="1499"/>
      <c r="AL15" s="1499"/>
      <c r="AM15" s="1499"/>
      <c r="AN15" s="1499"/>
      <c r="AO15" s="1355"/>
      <c r="AP15" s="1355"/>
      <c r="AQ15" s="1493"/>
      <c r="AR15" s="881" t="s">
        <v>606</v>
      </c>
      <c r="AS15" s="852"/>
      <c r="AT15" s="852"/>
      <c r="AU15" s="852"/>
      <c r="AV15" s="852"/>
      <c r="AW15" s="852"/>
      <c r="AX15" s="852"/>
      <c r="AY15" s="1473"/>
      <c r="AZ15" s="1474"/>
      <c r="BA15" s="1474"/>
      <c r="BB15" s="1474"/>
      <c r="BC15" s="1474"/>
      <c r="BD15" s="1474"/>
      <c r="BE15" s="1474"/>
      <c r="BF15" s="1489"/>
      <c r="BG15" s="1453"/>
      <c r="BH15" s="1454"/>
      <c r="BI15" s="1454"/>
      <c r="BJ15" s="1454"/>
      <c r="BK15" s="1454"/>
      <c r="BL15" s="1455"/>
      <c r="BM15" s="854"/>
      <c r="BQ15" s="991">
        <v>1</v>
      </c>
      <c r="BR15" s="996">
        <f>IF(Q9&lt;&gt;2,1,COUNTA(X10))</f>
        <v>1</v>
      </c>
      <c r="BS15" s="991">
        <f t="shared" si="1"/>
        <v>0</v>
      </c>
      <c r="BU15" s="991">
        <v>1</v>
      </c>
      <c r="BV15" s="996">
        <f>COUNTA(Q24)</f>
        <v>0</v>
      </c>
      <c r="BW15" s="991">
        <f t="shared" si="0"/>
        <v>1</v>
      </c>
    </row>
    <row r="16" spans="1:75" ht="20.100000000000001" customHeight="1" x14ac:dyDescent="0.15">
      <c r="A16" s="851"/>
      <c r="B16" s="1246"/>
      <c r="C16" s="1212"/>
      <c r="D16" s="1212"/>
      <c r="E16" s="1212"/>
      <c r="F16" s="1212"/>
      <c r="G16" s="1212"/>
      <c r="H16" s="1212"/>
      <c r="I16" s="1247"/>
      <c r="J16" s="1309" t="s">
        <v>1199</v>
      </c>
      <c r="K16" s="1248"/>
      <c r="L16" s="1248"/>
      <c r="M16" s="1248"/>
      <c r="N16" s="1248"/>
      <c r="O16" s="1248"/>
      <c r="P16" s="1274"/>
      <c r="Q16" s="1473" t="s">
        <v>903</v>
      </c>
      <c r="R16" s="1489"/>
      <c r="S16" s="1473"/>
      <c r="T16" s="1474"/>
      <c r="U16" s="1474"/>
      <c r="V16" s="1474"/>
      <c r="W16" s="1474"/>
      <c r="X16" s="1473"/>
      <c r="Y16" s="1474"/>
      <c r="Z16" s="1474"/>
      <c r="AA16" s="1474"/>
      <c r="AB16" s="1474"/>
      <c r="AC16" s="1505"/>
      <c r="AD16" s="1460"/>
      <c r="AE16" s="1460"/>
      <c r="AF16" s="1460"/>
      <c r="AG16" s="1460"/>
      <c r="AH16" s="1460"/>
      <c r="AI16" s="1460"/>
      <c r="AJ16" s="1460"/>
      <c r="AK16" s="1460"/>
      <c r="AL16" s="1460"/>
      <c r="AM16" s="1460"/>
      <c r="AN16" s="1460"/>
      <c r="AO16" s="1460"/>
      <c r="AP16" s="852" t="s">
        <v>1200</v>
      </c>
      <c r="AQ16" s="853"/>
      <c r="AR16" s="881" t="s">
        <v>1002</v>
      </c>
      <c r="AS16" s="852"/>
      <c r="AT16" s="852"/>
      <c r="AU16" s="852"/>
      <c r="AV16" s="852"/>
      <c r="AW16" s="852"/>
      <c r="AX16" s="852"/>
      <c r="AY16" s="1423"/>
      <c r="AZ16" s="1419"/>
      <c r="BA16" s="1419"/>
      <c r="BB16" s="1419"/>
      <c r="BC16" s="1419"/>
      <c r="BD16" s="852" t="s">
        <v>1202</v>
      </c>
      <c r="BE16" s="852"/>
      <c r="BF16" s="852"/>
      <c r="BG16" s="1419"/>
      <c r="BH16" s="1419"/>
      <c r="BI16" s="1419"/>
      <c r="BJ16" s="852" t="s">
        <v>1194</v>
      </c>
      <c r="BK16" s="852"/>
      <c r="BL16" s="853"/>
      <c r="BM16" s="854"/>
      <c r="BQ16" s="991">
        <v>1</v>
      </c>
      <c r="BR16" s="996">
        <f>COUNTA(S11)</f>
        <v>0</v>
      </c>
      <c r="BS16" s="991">
        <f t="shared" si="1"/>
        <v>1</v>
      </c>
      <c r="BU16" s="991">
        <v>1</v>
      </c>
      <c r="BV16" s="996">
        <f>COUNTA(S24)</f>
        <v>0</v>
      </c>
      <c r="BW16" s="991">
        <f t="shared" si="0"/>
        <v>1</v>
      </c>
    </row>
    <row r="17" spans="1:98" ht="20.100000000000001" customHeight="1" x14ac:dyDescent="0.15">
      <c r="A17" s="851"/>
      <c r="B17" s="1191"/>
      <c r="C17" s="1192"/>
      <c r="D17" s="1192"/>
      <c r="E17" s="1192"/>
      <c r="F17" s="1192"/>
      <c r="G17" s="1192"/>
      <c r="H17" s="1192"/>
      <c r="I17" s="1193"/>
      <c r="J17" s="1309" t="s">
        <v>1203</v>
      </c>
      <c r="K17" s="1248"/>
      <c r="L17" s="1248"/>
      <c r="M17" s="1248"/>
      <c r="N17" s="1248"/>
      <c r="O17" s="1248"/>
      <c r="P17" s="1274"/>
      <c r="Q17" s="1473" t="s">
        <v>903</v>
      </c>
      <c r="R17" s="1489"/>
      <c r="S17" s="1473"/>
      <c r="T17" s="1474"/>
      <c r="U17" s="1474"/>
      <c r="V17" s="1474"/>
      <c r="W17" s="1474"/>
      <c r="X17" s="1473"/>
      <c r="Y17" s="1474"/>
      <c r="Z17" s="1474"/>
      <c r="AA17" s="1474"/>
      <c r="AB17" s="1474"/>
      <c r="AC17" s="1505"/>
      <c r="AD17" s="1460"/>
      <c r="AE17" s="1460"/>
      <c r="AF17" s="1460"/>
      <c r="AG17" s="1460"/>
      <c r="AH17" s="1460"/>
      <c r="AI17" s="1460"/>
      <c r="AJ17" s="1460"/>
      <c r="AK17" s="1460"/>
      <c r="AL17" s="1460"/>
      <c r="AM17" s="1460"/>
      <c r="AN17" s="1460"/>
      <c r="AO17" s="1460"/>
      <c r="AP17" s="852" t="s">
        <v>1204</v>
      </c>
      <c r="AQ17" s="853"/>
      <c r="AR17" s="1457"/>
      <c r="AS17" s="1458"/>
      <c r="AT17" s="1458"/>
      <c r="AU17" s="1458"/>
      <c r="AV17" s="1458"/>
      <c r="AW17" s="1458"/>
      <c r="AX17" s="1458"/>
      <c r="AY17" s="1458"/>
      <c r="AZ17" s="1458"/>
      <c r="BA17" s="1458"/>
      <c r="BB17" s="1458"/>
      <c r="BC17" s="1458"/>
      <c r="BD17" s="1458"/>
      <c r="BE17" s="1458"/>
      <c r="BF17" s="1458"/>
      <c r="BG17" s="1458"/>
      <c r="BH17" s="1458"/>
      <c r="BI17" s="1458"/>
      <c r="BJ17" s="1458"/>
      <c r="BK17" s="1458"/>
      <c r="BL17" s="1459"/>
      <c r="BM17" s="854"/>
      <c r="BQ17" s="991">
        <v>1</v>
      </c>
      <c r="BR17" s="996">
        <f>COUNTA(X11)</f>
        <v>0</v>
      </c>
      <c r="BS17" s="991">
        <f t="shared" si="1"/>
        <v>1</v>
      </c>
      <c r="BU17" s="991">
        <v>1</v>
      </c>
      <c r="BV17" s="996">
        <f>COUNTA(X24)</f>
        <v>0</v>
      </c>
      <c r="BW17" s="991">
        <f t="shared" si="0"/>
        <v>1</v>
      </c>
    </row>
    <row r="18" spans="1:98" ht="20.100000000000001" customHeight="1" x14ac:dyDescent="0.15">
      <c r="A18" s="851"/>
      <c r="B18" s="856"/>
      <c r="C18" s="856"/>
      <c r="D18" s="856"/>
      <c r="E18" s="856"/>
      <c r="F18" s="856"/>
      <c r="G18" s="856"/>
      <c r="H18" s="856"/>
      <c r="I18" s="856"/>
      <c r="J18" s="856"/>
      <c r="K18" s="856"/>
      <c r="L18" s="856"/>
      <c r="M18" s="856"/>
      <c r="N18" s="856"/>
      <c r="O18" s="856"/>
      <c r="P18" s="856"/>
      <c r="Q18" s="856"/>
      <c r="R18" s="856"/>
      <c r="S18" s="856"/>
      <c r="T18" s="856"/>
      <c r="U18" s="856"/>
      <c r="V18" s="856"/>
      <c r="W18" s="856"/>
      <c r="X18" s="856"/>
      <c r="Y18" s="856"/>
      <c r="Z18" s="856"/>
      <c r="AA18" s="856"/>
      <c r="AB18" s="856"/>
      <c r="AC18" s="856"/>
      <c r="AD18" s="856"/>
      <c r="AE18" s="856"/>
      <c r="AF18" s="856"/>
      <c r="AG18" s="856"/>
      <c r="AH18" s="856"/>
      <c r="AI18" s="856"/>
      <c r="AJ18" s="856"/>
      <c r="AK18" s="856"/>
      <c r="AL18" s="856"/>
      <c r="AM18" s="856"/>
      <c r="AN18" s="856"/>
      <c r="AO18" s="856"/>
      <c r="AP18" s="856"/>
      <c r="AQ18" s="856"/>
      <c r="AR18" s="856"/>
      <c r="AS18" s="856"/>
      <c r="AT18" s="856"/>
      <c r="AU18" s="856"/>
      <c r="AV18" s="856"/>
      <c r="AW18" s="856"/>
      <c r="AX18" s="856"/>
      <c r="AY18" s="856"/>
      <c r="AZ18" s="856"/>
      <c r="BA18" s="856"/>
      <c r="BB18" s="856"/>
      <c r="BC18" s="856"/>
      <c r="BD18" s="856"/>
      <c r="BE18" s="856"/>
      <c r="BF18" s="856"/>
      <c r="BG18" s="856"/>
      <c r="BH18" s="856"/>
      <c r="BI18" s="856"/>
      <c r="BJ18" s="856"/>
      <c r="BK18" s="856"/>
      <c r="BL18" s="856"/>
      <c r="BM18" s="854"/>
      <c r="BQ18" s="991">
        <v>1</v>
      </c>
      <c r="BR18" s="996">
        <f>COUNTA(S12)</f>
        <v>0</v>
      </c>
      <c r="BS18" s="991">
        <f t="shared" si="1"/>
        <v>1</v>
      </c>
      <c r="BU18" s="991">
        <v>1</v>
      </c>
      <c r="BV18" s="996">
        <f>COUNTA(AC24)</f>
        <v>0</v>
      </c>
      <c r="BW18" s="991">
        <f t="shared" si="0"/>
        <v>1</v>
      </c>
    </row>
    <row r="19" spans="1:98" ht="20.100000000000001" customHeight="1" x14ac:dyDescent="0.15">
      <c r="A19" s="851"/>
      <c r="B19" s="1475" t="s">
        <v>607</v>
      </c>
      <c r="C19" s="1476"/>
      <c r="D19" s="1309" t="s">
        <v>608</v>
      </c>
      <c r="E19" s="1248"/>
      <c r="F19" s="1248"/>
      <c r="G19" s="1248"/>
      <c r="H19" s="1248"/>
      <c r="I19" s="1274"/>
      <c r="J19" s="1309" t="s">
        <v>609</v>
      </c>
      <c r="K19" s="1248"/>
      <c r="L19" s="1248"/>
      <c r="M19" s="1248"/>
      <c r="N19" s="1248"/>
      <c r="O19" s="1248"/>
      <c r="P19" s="1274"/>
      <c r="Q19" s="1309" t="s">
        <v>597</v>
      </c>
      <c r="R19" s="1274"/>
      <c r="S19" s="1309" t="s">
        <v>1185</v>
      </c>
      <c r="T19" s="1248"/>
      <c r="U19" s="1248"/>
      <c r="V19" s="1248"/>
      <c r="W19" s="1248"/>
      <c r="X19" s="1309" t="s">
        <v>598</v>
      </c>
      <c r="Y19" s="1248"/>
      <c r="Z19" s="1248"/>
      <c r="AA19" s="1248"/>
      <c r="AB19" s="1248"/>
      <c r="AC19" s="1309" t="s">
        <v>610</v>
      </c>
      <c r="AD19" s="1248"/>
      <c r="AE19" s="1274"/>
      <c r="AF19" s="1309" t="s">
        <v>611</v>
      </c>
      <c r="AG19" s="1248"/>
      <c r="AH19" s="1248"/>
      <c r="AI19" s="1248"/>
      <c r="AJ19" s="1248"/>
      <c r="AK19" s="1248"/>
      <c r="AL19" s="1248"/>
      <c r="AM19" s="1248"/>
      <c r="AN19" s="1248"/>
      <c r="AO19" s="1248"/>
      <c r="AP19" s="1248"/>
      <c r="AQ19" s="1248"/>
      <c r="AR19" s="1248"/>
      <c r="AS19" s="1248"/>
      <c r="AT19" s="1248"/>
      <c r="AU19" s="1248"/>
      <c r="AV19" s="1248"/>
      <c r="AW19" s="1248"/>
      <c r="AX19" s="1248"/>
      <c r="AY19" s="1248"/>
      <c r="AZ19" s="1248"/>
      <c r="BA19" s="1248"/>
      <c r="BB19" s="1248"/>
      <c r="BC19" s="1248"/>
      <c r="BD19" s="1248"/>
      <c r="BE19" s="1248"/>
      <c r="BF19" s="1248"/>
      <c r="BG19" s="1248"/>
      <c r="BH19" s="1248"/>
      <c r="BI19" s="1248"/>
      <c r="BJ19" s="1248"/>
      <c r="BK19" s="1248"/>
      <c r="BL19" s="1274"/>
      <c r="BM19" s="854"/>
      <c r="BQ19" s="991">
        <v>1</v>
      </c>
      <c r="BR19" s="996">
        <f>COUNTA(X12)</f>
        <v>0</v>
      </c>
      <c r="BS19" s="991">
        <f t="shared" si="1"/>
        <v>1</v>
      </c>
      <c r="BU19" s="991">
        <v>1</v>
      </c>
      <c r="BV19" s="996">
        <f>IF(Q24&lt;&gt;2,1,COUNTA(S25))</f>
        <v>1</v>
      </c>
      <c r="BW19" s="991">
        <f t="shared" si="0"/>
        <v>0</v>
      </c>
    </row>
    <row r="20" spans="1:98" ht="20.100000000000001" customHeight="1" x14ac:dyDescent="0.15">
      <c r="A20" s="851"/>
      <c r="B20" s="1477"/>
      <c r="C20" s="1478"/>
      <c r="D20" s="1188" t="s">
        <v>1205</v>
      </c>
      <c r="E20" s="1189"/>
      <c r="F20" s="1189"/>
      <c r="G20" s="1189"/>
      <c r="H20" s="1189"/>
      <c r="I20" s="1190"/>
      <c r="J20" s="940" t="s">
        <v>612</v>
      </c>
      <c r="K20" s="916"/>
      <c r="L20" s="916"/>
      <c r="M20" s="916"/>
      <c r="N20" s="916"/>
      <c r="O20" s="916"/>
      <c r="P20" s="916"/>
      <c r="Q20" s="1309" t="s">
        <v>613</v>
      </c>
      <c r="R20" s="1274"/>
      <c r="S20" s="1450"/>
      <c r="T20" s="1451"/>
      <c r="U20" s="1451"/>
      <c r="V20" s="1451"/>
      <c r="W20" s="1452"/>
      <c r="X20" s="1450"/>
      <c r="Y20" s="1451"/>
      <c r="Z20" s="1451"/>
      <c r="AA20" s="1451"/>
      <c r="AB20" s="1452"/>
      <c r="AC20" s="1457"/>
      <c r="AD20" s="1458"/>
      <c r="AE20" s="1458"/>
      <c r="AF20" s="881" t="s">
        <v>614</v>
      </c>
      <c r="AG20" s="852"/>
      <c r="AH20" s="852"/>
      <c r="AI20" s="852"/>
      <c r="AJ20" s="1460"/>
      <c r="AK20" s="1460"/>
      <c r="AL20" s="1460"/>
      <c r="AM20" s="1460"/>
      <c r="AN20" s="1460"/>
      <c r="AO20" s="1460"/>
      <c r="AP20" s="1460"/>
      <c r="AQ20" s="1460"/>
      <c r="AR20" s="1460"/>
      <c r="AS20" s="1460"/>
      <c r="AT20" s="1460"/>
      <c r="AU20" s="1460"/>
      <c r="AV20" s="1464"/>
      <c r="AW20" s="881" t="s">
        <v>615</v>
      </c>
      <c r="AX20" s="852"/>
      <c r="AY20" s="852"/>
      <c r="AZ20" s="1460"/>
      <c r="BA20" s="1460"/>
      <c r="BB20" s="1460"/>
      <c r="BC20" s="1460"/>
      <c r="BD20" s="1460"/>
      <c r="BE20" s="1460"/>
      <c r="BF20" s="1460"/>
      <c r="BG20" s="1460"/>
      <c r="BH20" s="1460"/>
      <c r="BI20" s="1460"/>
      <c r="BJ20" s="1460"/>
      <c r="BK20" s="1460"/>
      <c r="BL20" s="1464"/>
      <c r="BM20" s="854"/>
      <c r="BQ20" s="991">
        <v>1</v>
      </c>
      <c r="BR20" s="996">
        <f>COUNTA(Q13)</f>
        <v>0</v>
      </c>
      <c r="BS20" s="991">
        <f t="shared" si="1"/>
        <v>1</v>
      </c>
      <c r="BU20" s="991">
        <v>1</v>
      </c>
      <c r="BV20" s="996">
        <f>IF(Q24&lt;&gt;2,1,COUNTA(X25))</f>
        <v>1</v>
      </c>
      <c r="BW20" s="991">
        <f t="shared" si="0"/>
        <v>0</v>
      </c>
    </row>
    <row r="21" spans="1:98" ht="20.100000000000001" customHeight="1" x14ac:dyDescent="0.15">
      <c r="A21" s="851"/>
      <c r="B21" s="1477"/>
      <c r="C21" s="1478"/>
      <c r="D21" s="1481" t="s">
        <v>1206</v>
      </c>
      <c r="E21" s="1482"/>
      <c r="F21" s="1482"/>
      <c r="G21" s="1482"/>
      <c r="H21" s="1482"/>
      <c r="I21" s="1483"/>
      <c r="J21" s="976"/>
      <c r="K21" s="866"/>
      <c r="L21" s="866"/>
      <c r="M21" s="866"/>
      <c r="N21" s="866"/>
      <c r="O21" s="866"/>
      <c r="P21" s="866"/>
      <c r="Q21" s="1309"/>
      <c r="R21" s="1274"/>
      <c r="S21" s="1453"/>
      <c r="T21" s="1454"/>
      <c r="U21" s="1454"/>
      <c r="V21" s="1454"/>
      <c r="W21" s="1455"/>
      <c r="X21" s="1453"/>
      <c r="Y21" s="1454"/>
      <c r="Z21" s="1454"/>
      <c r="AA21" s="1454"/>
      <c r="AB21" s="1455"/>
      <c r="AC21" s="1457"/>
      <c r="AD21" s="1458"/>
      <c r="AE21" s="1458"/>
      <c r="AF21" s="881" t="s">
        <v>616</v>
      </c>
      <c r="AG21" s="852"/>
      <c r="AH21" s="852"/>
      <c r="AI21" s="852"/>
      <c r="AJ21" s="1460"/>
      <c r="AK21" s="1460"/>
      <c r="AL21" s="1460"/>
      <c r="AM21" s="1460"/>
      <c r="AN21" s="1460"/>
      <c r="AO21" s="1460"/>
      <c r="AP21" s="1460"/>
      <c r="AQ21" s="1460"/>
      <c r="AR21" s="1460"/>
      <c r="AS21" s="1460"/>
      <c r="AT21" s="1460"/>
      <c r="AU21" s="1460"/>
      <c r="AV21" s="1464"/>
      <c r="AW21" s="1309"/>
      <c r="AX21" s="1248"/>
      <c r="AY21" s="1248"/>
      <c r="AZ21" s="1248"/>
      <c r="BA21" s="1248"/>
      <c r="BB21" s="1248"/>
      <c r="BC21" s="1248"/>
      <c r="BD21" s="1248"/>
      <c r="BE21" s="1248"/>
      <c r="BF21" s="1248"/>
      <c r="BG21" s="1248"/>
      <c r="BH21" s="1248"/>
      <c r="BI21" s="1248"/>
      <c r="BJ21" s="1248"/>
      <c r="BK21" s="1248"/>
      <c r="BL21" s="1274"/>
      <c r="BM21" s="854"/>
      <c r="BQ21" s="991">
        <v>1</v>
      </c>
      <c r="BR21" s="996">
        <f>COUNTA(S13)</f>
        <v>0</v>
      </c>
      <c r="BS21" s="991">
        <f t="shared" si="1"/>
        <v>1</v>
      </c>
      <c r="BU21" s="991">
        <v>1</v>
      </c>
      <c r="BV21" s="996">
        <f>IF(Q24&lt;&gt;2,1,COUNTA(AC25))</f>
        <v>1</v>
      </c>
      <c r="BW21" s="991">
        <f t="shared" si="0"/>
        <v>0</v>
      </c>
      <c r="CT21" s="1011"/>
    </row>
    <row r="22" spans="1:98" ht="20.100000000000001" customHeight="1" x14ac:dyDescent="0.15">
      <c r="A22" s="851"/>
      <c r="B22" s="1477"/>
      <c r="C22" s="1478"/>
      <c r="D22" s="855" t="s">
        <v>617</v>
      </c>
      <c r="E22" s="856"/>
      <c r="F22" s="856"/>
      <c r="G22" s="856"/>
      <c r="H22" s="856"/>
      <c r="I22" s="997"/>
      <c r="J22" s="855" t="s">
        <v>618</v>
      </c>
      <c r="K22" s="856"/>
      <c r="L22" s="856"/>
      <c r="M22" s="856"/>
      <c r="N22" s="856"/>
      <c r="O22" s="856"/>
      <c r="P22" s="856"/>
      <c r="Q22" s="1309" t="s">
        <v>613</v>
      </c>
      <c r="R22" s="1274"/>
      <c r="S22" s="1450"/>
      <c r="T22" s="1451"/>
      <c r="U22" s="1451"/>
      <c r="V22" s="1451"/>
      <c r="W22" s="1452"/>
      <c r="X22" s="1450"/>
      <c r="Y22" s="1451"/>
      <c r="Z22" s="1451"/>
      <c r="AA22" s="1451"/>
      <c r="AB22" s="1452"/>
      <c r="AC22" s="1457"/>
      <c r="AD22" s="1458"/>
      <c r="AE22" s="1458"/>
      <c r="AF22" s="881" t="s">
        <v>614</v>
      </c>
      <c r="AG22" s="852"/>
      <c r="AH22" s="852"/>
      <c r="AI22" s="852"/>
      <c r="AJ22" s="1460"/>
      <c r="AK22" s="1460"/>
      <c r="AL22" s="1460"/>
      <c r="AM22" s="1460"/>
      <c r="AN22" s="1460"/>
      <c r="AO22" s="1460"/>
      <c r="AP22" s="1460"/>
      <c r="AQ22" s="1460"/>
      <c r="AR22" s="1460"/>
      <c r="AS22" s="1460"/>
      <c r="AT22" s="1460"/>
      <c r="AU22" s="1460"/>
      <c r="AV22" s="1464"/>
      <c r="AW22" s="881" t="s">
        <v>619</v>
      </c>
      <c r="AX22" s="852"/>
      <c r="AY22" s="852"/>
      <c r="AZ22" s="1460"/>
      <c r="BA22" s="1460"/>
      <c r="BB22" s="1460"/>
      <c r="BC22" s="1460"/>
      <c r="BD22" s="1460"/>
      <c r="BE22" s="1460"/>
      <c r="BF22" s="1460"/>
      <c r="BG22" s="1460"/>
      <c r="BH22" s="1460"/>
      <c r="BI22" s="1460"/>
      <c r="BJ22" s="1460"/>
      <c r="BK22" s="1460"/>
      <c r="BL22" s="1464"/>
      <c r="BM22" s="854"/>
      <c r="BQ22" s="991">
        <v>1</v>
      </c>
      <c r="BR22" s="996">
        <f>COUNTA(X13)</f>
        <v>0</v>
      </c>
      <c r="BS22" s="991">
        <f t="shared" si="1"/>
        <v>1</v>
      </c>
      <c r="BU22" s="991">
        <v>1</v>
      </c>
      <c r="BV22" s="996">
        <f>COUNTA(Q27)</f>
        <v>0</v>
      </c>
      <c r="BW22" s="991">
        <f t="shared" si="0"/>
        <v>1</v>
      </c>
      <c r="CT22" s="1011"/>
    </row>
    <row r="23" spans="1:98" ht="20.100000000000001" customHeight="1" x14ac:dyDescent="0.15">
      <c r="A23" s="851"/>
      <c r="B23" s="1477"/>
      <c r="C23" s="1478"/>
      <c r="D23" s="855" t="s">
        <v>620</v>
      </c>
      <c r="E23" s="856"/>
      <c r="F23" s="856"/>
      <c r="G23" s="856"/>
      <c r="H23" s="856"/>
      <c r="I23" s="997"/>
      <c r="J23" s="855"/>
      <c r="K23" s="856"/>
      <c r="L23" s="856"/>
      <c r="M23" s="856"/>
      <c r="N23" s="856"/>
      <c r="O23" s="856"/>
      <c r="P23" s="856"/>
      <c r="Q23" s="1309"/>
      <c r="R23" s="1274"/>
      <c r="S23" s="1453"/>
      <c r="T23" s="1454"/>
      <c r="U23" s="1454"/>
      <c r="V23" s="1454"/>
      <c r="W23" s="1455"/>
      <c r="X23" s="1453"/>
      <c r="Y23" s="1454"/>
      <c r="Z23" s="1454"/>
      <c r="AA23" s="1454"/>
      <c r="AB23" s="1455"/>
      <c r="AC23" s="1457"/>
      <c r="AD23" s="1458"/>
      <c r="AE23" s="1458"/>
      <c r="AF23" s="881" t="s">
        <v>616</v>
      </c>
      <c r="AG23" s="852"/>
      <c r="AH23" s="852"/>
      <c r="AI23" s="852"/>
      <c r="AJ23" s="1460"/>
      <c r="AK23" s="1460"/>
      <c r="AL23" s="1460"/>
      <c r="AM23" s="1460"/>
      <c r="AN23" s="1460"/>
      <c r="AO23" s="1460"/>
      <c r="AP23" s="1460"/>
      <c r="AQ23" s="1460"/>
      <c r="AR23" s="1460"/>
      <c r="AS23" s="1460"/>
      <c r="AT23" s="1460"/>
      <c r="AU23" s="1460"/>
      <c r="AV23" s="1464"/>
      <c r="AW23" s="1309"/>
      <c r="AX23" s="1248"/>
      <c r="AY23" s="1248"/>
      <c r="AZ23" s="1248"/>
      <c r="BA23" s="1248"/>
      <c r="BB23" s="1248"/>
      <c r="BC23" s="1248"/>
      <c r="BD23" s="1248"/>
      <c r="BE23" s="1248"/>
      <c r="BF23" s="1248"/>
      <c r="BG23" s="1248"/>
      <c r="BH23" s="1248"/>
      <c r="BI23" s="1248"/>
      <c r="BJ23" s="1248"/>
      <c r="BK23" s="1248"/>
      <c r="BL23" s="1274"/>
      <c r="BM23" s="854"/>
      <c r="BQ23" s="991">
        <v>1</v>
      </c>
      <c r="BR23" s="996">
        <f>IF(Q13&lt;&gt;2,1,COUNTA(S14))</f>
        <v>1</v>
      </c>
      <c r="BS23" s="991">
        <f t="shared" si="1"/>
        <v>0</v>
      </c>
      <c r="BU23" s="991">
        <v>1</v>
      </c>
      <c r="BV23" s="996">
        <f>IF(AND(Q27&lt;&gt;"主",Q27&lt;&gt;2),1,COUNTA(S27))</f>
        <v>1</v>
      </c>
      <c r="BW23" s="991">
        <f t="shared" si="0"/>
        <v>0</v>
      </c>
    </row>
    <row r="24" spans="1:98" ht="20.100000000000001" customHeight="1" x14ac:dyDescent="0.15">
      <c r="A24" s="851"/>
      <c r="B24" s="1477"/>
      <c r="C24" s="1478"/>
      <c r="D24" s="940" t="s">
        <v>155</v>
      </c>
      <c r="E24" s="916"/>
      <c r="F24" s="916"/>
      <c r="G24" s="916"/>
      <c r="H24" s="916"/>
      <c r="I24" s="917"/>
      <c r="J24" s="940" t="s">
        <v>621</v>
      </c>
      <c r="K24" s="916"/>
      <c r="L24" s="916"/>
      <c r="M24" s="916"/>
      <c r="N24" s="916"/>
      <c r="O24" s="916"/>
      <c r="P24" s="916"/>
      <c r="Q24" s="1467"/>
      <c r="R24" s="1471"/>
      <c r="S24" s="1473"/>
      <c r="T24" s="1474"/>
      <c r="U24" s="1474"/>
      <c r="V24" s="1474"/>
      <c r="W24" s="1474"/>
      <c r="X24" s="1473"/>
      <c r="Y24" s="1474"/>
      <c r="Z24" s="1474"/>
      <c r="AA24" s="1474"/>
      <c r="AB24" s="1474"/>
      <c r="AC24" s="1457"/>
      <c r="AD24" s="1458"/>
      <c r="AE24" s="1458"/>
      <c r="AF24" s="881" t="s">
        <v>619</v>
      </c>
      <c r="AG24" s="852"/>
      <c r="AH24" s="852"/>
      <c r="AI24" s="852"/>
      <c r="AJ24" s="1460"/>
      <c r="AK24" s="1460"/>
      <c r="AL24" s="1460"/>
      <c r="AM24" s="1460"/>
      <c r="AN24" s="1460"/>
      <c r="AO24" s="1460"/>
      <c r="AP24" s="1460"/>
      <c r="AQ24" s="1460"/>
      <c r="AR24" s="1460"/>
      <c r="AS24" s="1460"/>
      <c r="AT24" s="1460"/>
      <c r="AU24" s="1460"/>
      <c r="AV24" s="1464"/>
      <c r="AW24" s="881" t="s">
        <v>616</v>
      </c>
      <c r="AX24" s="852"/>
      <c r="AY24" s="852"/>
      <c r="AZ24" s="1460"/>
      <c r="BA24" s="1460"/>
      <c r="BB24" s="1460"/>
      <c r="BC24" s="1460"/>
      <c r="BD24" s="1460"/>
      <c r="BE24" s="1460"/>
      <c r="BF24" s="1460"/>
      <c r="BG24" s="1460"/>
      <c r="BH24" s="1460"/>
      <c r="BI24" s="1460"/>
      <c r="BJ24" s="1460"/>
      <c r="BK24" s="1460"/>
      <c r="BL24" s="1464"/>
      <c r="BM24" s="854"/>
      <c r="BQ24" s="991">
        <v>1</v>
      </c>
      <c r="BR24" s="996">
        <f>IF(Q13&lt;&gt;2,1,COUNTA(X14))</f>
        <v>1</v>
      </c>
      <c r="BS24" s="991">
        <f t="shared" si="1"/>
        <v>0</v>
      </c>
      <c r="BU24" s="991">
        <v>1</v>
      </c>
      <c r="BV24" s="996">
        <f>IF(AND(Q27&lt;&gt;"主",Q27&lt;&gt;2),1,COUNTA(X27))</f>
        <v>1</v>
      </c>
      <c r="BW24" s="991">
        <f t="shared" si="0"/>
        <v>0</v>
      </c>
    </row>
    <row r="25" spans="1:98" ht="20.100000000000001" customHeight="1" x14ac:dyDescent="0.15">
      <c r="A25" s="851"/>
      <c r="B25" s="1477"/>
      <c r="C25" s="1478"/>
      <c r="D25" s="855" t="s">
        <v>622</v>
      </c>
      <c r="E25" s="856"/>
      <c r="F25" s="856"/>
      <c r="G25" s="856"/>
      <c r="H25" s="856"/>
      <c r="I25" s="997"/>
      <c r="J25" s="855"/>
      <c r="K25" s="856"/>
      <c r="L25" s="856"/>
      <c r="M25" s="856"/>
      <c r="N25" s="856"/>
      <c r="O25" s="856"/>
      <c r="P25" s="856"/>
      <c r="Q25" s="1506"/>
      <c r="R25" s="1507"/>
      <c r="S25" s="1473"/>
      <c r="T25" s="1474"/>
      <c r="U25" s="1474"/>
      <c r="V25" s="1474"/>
      <c r="W25" s="1474"/>
      <c r="X25" s="1473"/>
      <c r="Y25" s="1474"/>
      <c r="Z25" s="1474"/>
      <c r="AA25" s="1474"/>
      <c r="AB25" s="1474"/>
      <c r="AC25" s="1457"/>
      <c r="AD25" s="1458"/>
      <c r="AE25" s="1458"/>
      <c r="AF25" s="881" t="s">
        <v>619</v>
      </c>
      <c r="AG25" s="852"/>
      <c r="AH25" s="852"/>
      <c r="AI25" s="852"/>
      <c r="AJ25" s="1460"/>
      <c r="AK25" s="1460"/>
      <c r="AL25" s="1460"/>
      <c r="AM25" s="1460"/>
      <c r="AN25" s="1460"/>
      <c r="AO25" s="1460"/>
      <c r="AP25" s="1460"/>
      <c r="AQ25" s="1460"/>
      <c r="AR25" s="1460"/>
      <c r="AS25" s="1460"/>
      <c r="AT25" s="1460"/>
      <c r="AU25" s="1460"/>
      <c r="AV25" s="1464"/>
      <c r="AW25" s="881" t="s">
        <v>616</v>
      </c>
      <c r="AX25" s="852"/>
      <c r="AY25" s="852"/>
      <c r="AZ25" s="1460"/>
      <c r="BA25" s="1460"/>
      <c r="BB25" s="1460"/>
      <c r="BC25" s="1460"/>
      <c r="BD25" s="1460"/>
      <c r="BE25" s="1460"/>
      <c r="BF25" s="1460"/>
      <c r="BG25" s="1460"/>
      <c r="BH25" s="1460"/>
      <c r="BI25" s="1460"/>
      <c r="BJ25" s="1460"/>
      <c r="BK25" s="1460"/>
      <c r="BL25" s="1464"/>
      <c r="BM25" s="854"/>
      <c r="BQ25" s="991">
        <v>1</v>
      </c>
      <c r="BR25" s="996">
        <f>COUNTA(S16)</f>
        <v>0</v>
      </c>
      <c r="BS25" s="991">
        <f t="shared" si="1"/>
        <v>1</v>
      </c>
      <c r="BU25" s="991">
        <v>1</v>
      </c>
      <c r="BV25" s="996">
        <f>IF(AND(Q27&lt;&gt;"主",Q27&lt;&gt;2),1,COUNTA(AC27))</f>
        <v>1</v>
      </c>
      <c r="BW25" s="991">
        <f t="shared" si="0"/>
        <v>0</v>
      </c>
    </row>
    <row r="26" spans="1:98" ht="20.100000000000001" customHeight="1" x14ac:dyDescent="0.15">
      <c r="A26" s="851"/>
      <c r="B26" s="1477"/>
      <c r="C26" s="1478"/>
      <c r="D26" s="976"/>
      <c r="E26" s="866"/>
      <c r="F26" s="866"/>
      <c r="G26" s="866"/>
      <c r="H26" s="866"/>
      <c r="I26" s="977"/>
      <c r="J26" s="976"/>
      <c r="K26" s="866"/>
      <c r="L26" s="866"/>
      <c r="M26" s="866"/>
      <c r="N26" s="866"/>
      <c r="O26" s="866"/>
      <c r="P26" s="866"/>
      <c r="Q26" s="1469"/>
      <c r="R26" s="1472"/>
      <c r="S26" s="1309"/>
      <c r="T26" s="1248"/>
      <c r="U26" s="1248"/>
      <c r="V26" s="1248"/>
      <c r="W26" s="1248"/>
      <c r="X26" s="1248"/>
      <c r="Y26" s="1248"/>
      <c r="Z26" s="1248"/>
      <c r="AA26" s="1248"/>
      <c r="AB26" s="1248"/>
      <c r="AC26" s="1248"/>
      <c r="AD26" s="1248"/>
      <c r="AE26" s="1274"/>
      <c r="AF26" s="881" t="s">
        <v>623</v>
      </c>
      <c r="AG26" s="852"/>
      <c r="AH26" s="852"/>
      <c r="AI26" s="1465"/>
      <c r="AJ26" s="1465"/>
      <c r="AK26" s="1465"/>
      <c r="AL26" s="1465"/>
      <c r="AM26" s="1465"/>
      <c r="AN26" s="1465"/>
      <c r="AO26" s="1465"/>
      <c r="AP26" s="1465"/>
      <c r="AQ26" s="1465"/>
      <c r="AR26" s="1465"/>
      <c r="AS26" s="1465"/>
      <c r="AT26" s="1465"/>
      <c r="AU26" s="1465"/>
      <c r="AV26" s="1465"/>
      <c r="AW26" s="1465"/>
      <c r="AX26" s="1465"/>
      <c r="AY26" s="1465"/>
      <c r="AZ26" s="1465"/>
      <c r="BA26" s="1465"/>
      <c r="BB26" s="1465"/>
      <c r="BC26" s="1465"/>
      <c r="BD26" s="1465"/>
      <c r="BE26" s="1465"/>
      <c r="BF26" s="1465"/>
      <c r="BG26" s="1465"/>
      <c r="BH26" s="1465"/>
      <c r="BI26" s="1465"/>
      <c r="BJ26" s="1465"/>
      <c r="BK26" s="1465"/>
      <c r="BL26" s="1466"/>
      <c r="BM26" s="854"/>
      <c r="BQ26" s="991">
        <v>1</v>
      </c>
      <c r="BR26" s="996">
        <f>COUNTA(X16)</f>
        <v>0</v>
      </c>
      <c r="BS26" s="991">
        <f t="shared" si="1"/>
        <v>1</v>
      </c>
      <c r="BU26" s="991">
        <v>1</v>
      </c>
      <c r="BV26" s="996">
        <f>IF(AND(Q27&lt;&gt;2),1,COUNTA(S30))</f>
        <v>1</v>
      </c>
      <c r="BW26" s="991">
        <f t="shared" si="0"/>
        <v>0</v>
      </c>
    </row>
    <row r="27" spans="1:98" ht="20.100000000000001" customHeight="1" x14ac:dyDescent="0.15">
      <c r="A27" s="851"/>
      <c r="B27" s="1477"/>
      <c r="C27" s="1478"/>
      <c r="D27" s="940" t="s">
        <v>156</v>
      </c>
      <c r="E27" s="916"/>
      <c r="F27" s="916"/>
      <c r="G27" s="916"/>
      <c r="H27" s="916"/>
      <c r="I27" s="917"/>
      <c r="J27" s="940" t="s">
        <v>624</v>
      </c>
      <c r="K27" s="916"/>
      <c r="L27" s="916"/>
      <c r="M27" s="916"/>
      <c r="N27" s="916"/>
      <c r="O27" s="916"/>
      <c r="P27" s="916"/>
      <c r="Q27" s="1508"/>
      <c r="R27" s="1509"/>
      <c r="S27" s="1450"/>
      <c r="T27" s="1451"/>
      <c r="U27" s="1451"/>
      <c r="V27" s="1451"/>
      <c r="W27" s="1452"/>
      <c r="X27" s="1450"/>
      <c r="Y27" s="1451"/>
      <c r="Z27" s="1451"/>
      <c r="AA27" s="1451"/>
      <c r="AB27" s="1452"/>
      <c r="AC27" s="1467"/>
      <c r="AD27" s="1471"/>
      <c r="AE27" s="1468"/>
      <c r="AF27" s="881" t="s">
        <v>614</v>
      </c>
      <c r="AG27" s="852"/>
      <c r="AH27" s="852"/>
      <c r="AI27" s="852"/>
      <c r="AJ27" s="1460"/>
      <c r="AK27" s="1460"/>
      <c r="AL27" s="1460"/>
      <c r="AM27" s="1460"/>
      <c r="AN27" s="1460"/>
      <c r="AO27" s="1460"/>
      <c r="AP27" s="1460"/>
      <c r="AQ27" s="1460"/>
      <c r="AR27" s="1460"/>
      <c r="AS27" s="1460"/>
      <c r="AT27" s="1460"/>
      <c r="AU27" s="1460"/>
      <c r="AV27" s="1464"/>
      <c r="AW27" s="881" t="s">
        <v>616</v>
      </c>
      <c r="AX27" s="852"/>
      <c r="AY27" s="852"/>
      <c r="AZ27" s="1460"/>
      <c r="BA27" s="1460"/>
      <c r="BB27" s="1460"/>
      <c r="BC27" s="1460"/>
      <c r="BD27" s="1460"/>
      <c r="BE27" s="1460"/>
      <c r="BF27" s="1460"/>
      <c r="BG27" s="1460"/>
      <c r="BH27" s="1460"/>
      <c r="BI27" s="1460"/>
      <c r="BJ27" s="1460"/>
      <c r="BK27" s="1460"/>
      <c r="BL27" s="1464"/>
      <c r="BM27" s="854"/>
      <c r="BQ27" s="991">
        <v>1</v>
      </c>
      <c r="BR27" s="991">
        <f>COUNTA(S17)</f>
        <v>0</v>
      </c>
      <c r="BS27" s="991">
        <f t="shared" si="1"/>
        <v>1</v>
      </c>
      <c r="BU27" s="991">
        <v>1</v>
      </c>
      <c r="BV27" s="996">
        <f>IF(AND(Q27&lt;&gt;2),1,COUNTA(X30))</f>
        <v>1</v>
      </c>
      <c r="BW27" s="991">
        <f t="shared" si="0"/>
        <v>0</v>
      </c>
    </row>
    <row r="28" spans="1:98" ht="20.100000000000001" customHeight="1" x14ac:dyDescent="0.15">
      <c r="A28" s="851"/>
      <c r="B28" s="1477"/>
      <c r="C28" s="1478"/>
      <c r="D28" s="855"/>
      <c r="E28" s="856"/>
      <c r="F28" s="856"/>
      <c r="G28" s="856"/>
      <c r="H28" s="856"/>
      <c r="I28" s="997"/>
      <c r="J28" s="855"/>
      <c r="K28" s="856"/>
      <c r="L28" s="856"/>
      <c r="M28" s="856"/>
      <c r="N28" s="856"/>
      <c r="O28" s="856"/>
      <c r="P28" s="856"/>
      <c r="Q28" s="1510"/>
      <c r="R28" s="1511"/>
      <c r="S28" s="1453"/>
      <c r="T28" s="1454"/>
      <c r="U28" s="1454"/>
      <c r="V28" s="1454"/>
      <c r="W28" s="1455"/>
      <c r="X28" s="1453"/>
      <c r="Y28" s="1454"/>
      <c r="Z28" s="1454"/>
      <c r="AA28" s="1454"/>
      <c r="AB28" s="1455"/>
      <c r="AC28" s="1469"/>
      <c r="AD28" s="1472"/>
      <c r="AE28" s="1470"/>
      <c r="AF28" s="881" t="s">
        <v>619</v>
      </c>
      <c r="AG28" s="852"/>
      <c r="AH28" s="852"/>
      <c r="AI28" s="852"/>
      <c r="AJ28" s="1460"/>
      <c r="AK28" s="1460"/>
      <c r="AL28" s="1460"/>
      <c r="AM28" s="1460"/>
      <c r="AN28" s="1460"/>
      <c r="AO28" s="1460"/>
      <c r="AP28" s="1460"/>
      <c r="AQ28" s="1460"/>
      <c r="AR28" s="1460"/>
      <c r="AS28" s="1460"/>
      <c r="AT28" s="1460"/>
      <c r="AU28" s="1460"/>
      <c r="AV28" s="1464"/>
      <c r="AW28" s="881" t="s">
        <v>616</v>
      </c>
      <c r="AX28" s="852"/>
      <c r="AY28" s="852"/>
      <c r="AZ28" s="1460"/>
      <c r="BA28" s="1460"/>
      <c r="BB28" s="1460"/>
      <c r="BC28" s="1460"/>
      <c r="BD28" s="1460"/>
      <c r="BE28" s="1460"/>
      <c r="BF28" s="1460"/>
      <c r="BG28" s="1460"/>
      <c r="BH28" s="1460"/>
      <c r="BI28" s="1460"/>
      <c r="BJ28" s="1460"/>
      <c r="BK28" s="1460"/>
      <c r="BL28" s="1464"/>
      <c r="BM28" s="854"/>
      <c r="BQ28" s="991">
        <v>1</v>
      </c>
      <c r="BR28" s="991">
        <f>COUNTA(X17)</f>
        <v>0</v>
      </c>
      <c r="BS28" s="991">
        <f t="shared" si="1"/>
        <v>1</v>
      </c>
      <c r="BU28" s="991">
        <v>1</v>
      </c>
      <c r="BV28" s="996">
        <f>IF(AND(Q27&lt;&gt;2),1,COUNTA(AC30))</f>
        <v>1</v>
      </c>
      <c r="BW28" s="991">
        <f t="shared" si="0"/>
        <v>0</v>
      </c>
    </row>
    <row r="29" spans="1:98" ht="20.100000000000001" customHeight="1" x14ac:dyDescent="0.15">
      <c r="A29" s="851"/>
      <c r="B29" s="1477"/>
      <c r="C29" s="1478"/>
      <c r="D29" s="855"/>
      <c r="E29" s="856"/>
      <c r="F29" s="856"/>
      <c r="G29" s="856"/>
      <c r="H29" s="856"/>
      <c r="I29" s="997"/>
      <c r="J29" s="855"/>
      <c r="K29" s="856"/>
      <c r="L29" s="856"/>
      <c r="M29" s="856"/>
      <c r="N29" s="856"/>
      <c r="O29" s="856"/>
      <c r="P29" s="856"/>
      <c r="Q29" s="1510"/>
      <c r="R29" s="1511"/>
      <c r="S29" s="1309"/>
      <c r="T29" s="1248"/>
      <c r="U29" s="1248"/>
      <c r="V29" s="1248"/>
      <c r="W29" s="1248"/>
      <c r="X29" s="1248"/>
      <c r="Y29" s="1248"/>
      <c r="Z29" s="1248"/>
      <c r="AA29" s="1248"/>
      <c r="AB29" s="1248"/>
      <c r="AC29" s="1248"/>
      <c r="AD29" s="1248"/>
      <c r="AE29" s="1274"/>
      <c r="AF29" s="881" t="s">
        <v>623</v>
      </c>
      <c r="AG29" s="852"/>
      <c r="AH29" s="852"/>
      <c r="AI29" s="1465"/>
      <c r="AJ29" s="1465"/>
      <c r="AK29" s="1465"/>
      <c r="AL29" s="1465"/>
      <c r="AM29" s="1465"/>
      <c r="AN29" s="1465"/>
      <c r="AO29" s="1465"/>
      <c r="AP29" s="1465"/>
      <c r="AQ29" s="1465"/>
      <c r="AR29" s="1465"/>
      <c r="AS29" s="1465"/>
      <c r="AT29" s="1465"/>
      <c r="AU29" s="1465"/>
      <c r="AV29" s="1465"/>
      <c r="AW29" s="1465"/>
      <c r="AX29" s="1465"/>
      <c r="AY29" s="1465"/>
      <c r="AZ29" s="1465"/>
      <c r="BA29" s="1465"/>
      <c r="BB29" s="1465"/>
      <c r="BC29" s="1465"/>
      <c r="BD29" s="1465"/>
      <c r="BE29" s="1465"/>
      <c r="BF29" s="1465"/>
      <c r="BG29" s="1465"/>
      <c r="BH29" s="1465"/>
      <c r="BI29" s="1465"/>
      <c r="BJ29" s="1465"/>
      <c r="BK29" s="1465"/>
      <c r="BL29" s="1466"/>
      <c r="BM29" s="854"/>
      <c r="BU29" s="991">
        <v>1</v>
      </c>
      <c r="BV29" s="996">
        <f>COUNTA(Q33)</f>
        <v>0</v>
      </c>
      <c r="BW29" s="991">
        <f t="shared" si="0"/>
        <v>1</v>
      </c>
    </row>
    <row r="30" spans="1:98" ht="20.100000000000001" customHeight="1" x14ac:dyDescent="0.15">
      <c r="A30" s="851"/>
      <c r="B30" s="1477"/>
      <c r="C30" s="1478"/>
      <c r="D30" s="855" t="s">
        <v>625</v>
      </c>
      <c r="E30" s="856"/>
      <c r="F30" s="856"/>
      <c r="G30" s="856"/>
      <c r="H30" s="856"/>
      <c r="I30" s="997"/>
      <c r="J30" s="855"/>
      <c r="K30" s="856"/>
      <c r="L30" s="856"/>
      <c r="M30" s="856"/>
      <c r="N30" s="856"/>
      <c r="O30" s="856"/>
      <c r="P30" s="856"/>
      <c r="Q30" s="1510"/>
      <c r="R30" s="1511"/>
      <c r="S30" s="1450"/>
      <c r="T30" s="1451"/>
      <c r="U30" s="1451"/>
      <c r="V30" s="1451"/>
      <c r="W30" s="1452"/>
      <c r="X30" s="1450"/>
      <c r="Y30" s="1451"/>
      <c r="Z30" s="1451"/>
      <c r="AA30" s="1451"/>
      <c r="AB30" s="1452"/>
      <c r="AC30" s="1467"/>
      <c r="AD30" s="1471"/>
      <c r="AE30" s="1468"/>
      <c r="AF30" s="881" t="s">
        <v>614</v>
      </c>
      <c r="AG30" s="852"/>
      <c r="AH30" s="852"/>
      <c r="AI30" s="852"/>
      <c r="AJ30" s="1460"/>
      <c r="AK30" s="1460"/>
      <c r="AL30" s="1460"/>
      <c r="AM30" s="1460"/>
      <c r="AN30" s="1460"/>
      <c r="AO30" s="1460"/>
      <c r="AP30" s="1460"/>
      <c r="AQ30" s="1460"/>
      <c r="AR30" s="1460"/>
      <c r="AS30" s="1460"/>
      <c r="AT30" s="1460"/>
      <c r="AU30" s="1460"/>
      <c r="AV30" s="1464"/>
      <c r="AW30" s="881" t="s">
        <v>616</v>
      </c>
      <c r="AX30" s="852"/>
      <c r="AY30" s="852"/>
      <c r="AZ30" s="1460"/>
      <c r="BA30" s="1460"/>
      <c r="BB30" s="1460"/>
      <c r="BC30" s="1460"/>
      <c r="BD30" s="1460"/>
      <c r="BE30" s="1460"/>
      <c r="BF30" s="1460"/>
      <c r="BG30" s="1460"/>
      <c r="BH30" s="1460"/>
      <c r="BI30" s="1460"/>
      <c r="BJ30" s="1460"/>
      <c r="BK30" s="1460"/>
      <c r="BL30" s="1464"/>
      <c r="BM30" s="854"/>
      <c r="BU30" s="991">
        <v>1</v>
      </c>
      <c r="BV30" s="996">
        <f>IF(AND(Q33&lt;&gt;"主",Q33&lt;&gt;2),1,COUNTA(S33))</f>
        <v>1</v>
      </c>
      <c r="BW30" s="991">
        <f t="shared" si="0"/>
        <v>0</v>
      </c>
    </row>
    <row r="31" spans="1:98" ht="20.100000000000001" customHeight="1" x14ac:dyDescent="0.15">
      <c r="A31" s="851"/>
      <c r="B31" s="1477"/>
      <c r="C31" s="1478"/>
      <c r="D31" s="855"/>
      <c r="E31" s="856"/>
      <c r="F31" s="856"/>
      <c r="G31" s="856"/>
      <c r="H31" s="856"/>
      <c r="I31" s="997"/>
      <c r="J31" s="855"/>
      <c r="K31" s="856"/>
      <c r="L31" s="856"/>
      <c r="M31" s="856"/>
      <c r="N31" s="856"/>
      <c r="O31" s="856"/>
      <c r="P31" s="856"/>
      <c r="Q31" s="1510"/>
      <c r="R31" s="1511"/>
      <c r="S31" s="1453"/>
      <c r="T31" s="1454"/>
      <c r="U31" s="1454"/>
      <c r="V31" s="1454"/>
      <c r="W31" s="1455"/>
      <c r="X31" s="1453"/>
      <c r="Y31" s="1454"/>
      <c r="Z31" s="1454"/>
      <c r="AA31" s="1454"/>
      <c r="AB31" s="1455"/>
      <c r="AC31" s="1469"/>
      <c r="AD31" s="1472"/>
      <c r="AE31" s="1470"/>
      <c r="AF31" s="881" t="s">
        <v>619</v>
      </c>
      <c r="AG31" s="852"/>
      <c r="AH31" s="852"/>
      <c r="AI31" s="852"/>
      <c r="AJ31" s="1460"/>
      <c r="AK31" s="1460"/>
      <c r="AL31" s="1460"/>
      <c r="AM31" s="1460"/>
      <c r="AN31" s="1460"/>
      <c r="AO31" s="1460"/>
      <c r="AP31" s="1460"/>
      <c r="AQ31" s="1460"/>
      <c r="AR31" s="1460"/>
      <c r="AS31" s="1460"/>
      <c r="AT31" s="1460"/>
      <c r="AU31" s="1460"/>
      <c r="AV31" s="1464"/>
      <c r="AW31" s="881" t="s">
        <v>616</v>
      </c>
      <c r="AX31" s="852"/>
      <c r="AY31" s="852"/>
      <c r="AZ31" s="1460"/>
      <c r="BA31" s="1460"/>
      <c r="BB31" s="1460"/>
      <c r="BC31" s="1460"/>
      <c r="BD31" s="1460"/>
      <c r="BE31" s="1460"/>
      <c r="BF31" s="1460"/>
      <c r="BG31" s="1460"/>
      <c r="BH31" s="1460"/>
      <c r="BI31" s="1460"/>
      <c r="BJ31" s="1460"/>
      <c r="BK31" s="1460"/>
      <c r="BL31" s="1464"/>
      <c r="BM31" s="854"/>
      <c r="BU31" s="991">
        <v>1</v>
      </c>
      <c r="BV31" s="996">
        <f>IF(AND(Q33&lt;&gt;"主",Q33&lt;&gt;2),1,COUNTA(X33))</f>
        <v>1</v>
      </c>
      <c r="BW31" s="991">
        <f t="shared" si="0"/>
        <v>0</v>
      </c>
    </row>
    <row r="32" spans="1:98" ht="20.100000000000001" customHeight="1" x14ac:dyDescent="0.15">
      <c r="A32" s="851"/>
      <c r="B32" s="1477"/>
      <c r="C32" s="1478"/>
      <c r="D32" s="976"/>
      <c r="E32" s="866"/>
      <c r="F32" s="866"/>
      <c r="G32" s="866"/>
      <c r="H32" s="866"/>
      <c r="I32" s="977"/>
      <c r="J32" s="976"/>
      <c r="K32" s="866"/>
      <c r="L32" s="866"/>
      <c r="M32" s="866"/>
      <c r="N32" s="866"/>
      <c r="O32" s="866"/>
      <c r="P32" s="866"/>
      <c r="Q32" s="1512"/>
      <c r="R32" s="1513"/>
      <c r="S32" s="1309"/>
      <c r="T32" s="1248"/>
      <c r="U32" s="1248"/>
      <c r="V32" s="1248"/>
      <c r="W32" s="1248"/>
      <c r="X32" s="1248"/>
      <c r="Y32" s="1248"/>
      <c r="Z32" s="1248"/>
      <c r="AA32" s="1248"/>
      <c r="AB32" s="1248"/>
      <c r="AC32" s="1248"/>
      <c r="AD32" s="1248"/>
      <c r="AE32" s="1274"/>
      <c r="AF32" s="881" t="s">
        <v>623</v>
      </c>
      <c r="AG32" s="852"/>
      <c r="AH32" s="852"/>
      <c r="AI32" s="1465"/>
      <c r="AJ32" s="1465"/>
      <c r="AK32" s="1465"/>
      <c r="AL32" s="1465"/>
      <c r="AM32" s="1465"/>
      <c r="AN32" s="1465"/>
      <c r="AO32" s="1465"/>
      <c r="AP32" s="1465"/>
      <c r="AQ32" s="1465"/>
      <c r="AR32" s="1465"/>
      <c r="AS32" s="1465"/>
      <c r="AT32" s="1465"/>
      <c r="AU32" s="1465"/>
      <c r="AV32" s="1465"/>
      <c r="AW32" s="1465"/>
      <c r="AX32" s="1465"/>
      <c r="AY32" s="1465"/>
      <c r="AZ32" s="1465"/>
      <c r="BA32" s="1465"/>
      <c r="BB32" s="1465"/>
      <c r="BC32" s="1465"/>
      <c r="BD32" s="1465"/>
      <c r="BE32" s="1465"/>
      <c r="BF32" s="1465"/>
      <c r="BG32" s="1465"/>
      <c r="BH32" s="1465"/>
      <c r="BI32" s="1465"/>
      <c r="BJ32" s="1465"/>
      <c r="BK32" s="1465"/>
      <c r="BL32" s="1466"/>
      <c r="BM32" s="854"/>
      <c r="BU32" s="991">
        <v>1</v>
      </c>
      <c r="BV32" s="996">
        <f>IF(AND(Q33&lt;&gt;"主",Q33&lt;&gt;2),1,COUNTA(AC33))</f>
        <v>1</v>
      </c>
      <c r="BW32" s="991">
        <f t="shared" si="0"/>
        <v>0</v>
      </c>
    </row>
    <row r="33" spans="1:75" ht="20.100000000000001" customHeight="1" x14ac:dyDescent="0.15">
      <c r="A33" s="851"/>
      <c r="B33" s="1477"/>
      <c r="C33" s="1478"/>
      <c r="D33" s="855" t="s">
        <v>157</v>
      </c>
      <c r="E33" s="856"/>
      <c r="F33" s="856"/>
      <c r="G33" s="856"/>
      <c r="H33" s="856"/>
      <c r="I33" s="997"/>
      <c r="J33" s="855" t="s">
        <v>626</v>
      </c>
      <c r="K33" s="856"/>
      <c r="L33" s="856"/>
      <c r="M33" s="856"/>
      <c r="N33" s="856"/>
      <c r="O33" s="856"/>
      <c r="P33" s="856"/>
      <c r="Q33" s="1508"/>
      <c r="R33" s="1515"/>
      <c r="S33" s="1473"/>
      <c r="T33" s="1474"/>
      <c r="U33" s="1474"/>
      <c r="V33" s="1474"/>
      <c r="W33" s="1474"/>
      <c r="X33" s="1473"/>
      <c r="Y33" s="1474"/>
      <c r="Z33" s="1474"/>
      <c r="AA33" s="1474"/>
      <c r="AB33" s="1474"/>
      <c r="AC33" s="1457"/>
      <c r="AD33" s="1458"/>
      <c r="AE33" s="1458"/>
      <c r="AF33" s="881" t="s">
        <v>619</v>
      </c>
      <c r="AG33" s="852"/>
      <c r="AH33" s="852"/>
      <c r="AI33" s="852"/>
      <c r="AJ33" s="1460"/>
      <c r="AK33" s="1460"/>
      <c r="AL33" s="1460"/>
      <c r="AM33" s="1460"/>
      <c r="AN33" s="1460"/>
      <c r="AO33" s="1460"/>
      <c r="AP33" s="1460"/>
      <c r="AQ33" s="1460"/>
      <c r="AR33" s="1460"/>
      <c r="AS33" s="1460"/>
      <c r="AT33" s="1460"/>
      <c r="AU33" s="1460"/>
      <c r="AV33" s="1464"/>
      <c r="AW33" s="881" t="s">
        <v>616</v>
      </c>
      <c r="AX33" s="852"/>
      <c r="AY33" s="852"/>
      <c r="AZ33" s="1460"/>
      <c r="BA33" s="1460"/>
      <c r="BB33" s="1460"/>
      <c r="BC33" s="1460"/>
      <c r="BD33" s="1460"/>
      <c r="BE33" s="1460"/>
      <c r="BF33" s="1460"/>
      <c r="BG33" s="1460"/>
      <c r="BH33" s="1460"/>
      <c r="BI33" s="1460"/>
      <c r="BJ33" s="1460"/>
      <c r="BK33" s="1460"/>
      <c r="BL33" s="1464"/>
      <c r="BM33" s="854"/>
      <c r="BU33" s="991">
        <v>1</v>
      </c>
      <c r="BV33" s="996">
        <f>IF(AND(Q33&lt;&gt;2),1,COUNTA(S34))</f>
        <v>1</v>
      </c>
      <c r="BW33" s="991">
        <f t="shared" si="0"/>
        <v>0</v>
      </c>
    </row>
    <row r="34" spans="1:75" ht="20.100000000000001" customHeight="1" x14ac:dyDescent="0.15">
      <c r="A34" s="851"/>
      <c r="B34" s="1477"/>
      <c r="C34" s="1478"/>
      <c r="D34" s="855" t="s">
        <v>627</v>
      </c>
      <c r="E34" s="856"/>
      <c r="F34" s="856"/>
      <c r="G34" s="856"/>
      <c r="H34" s="856"/>
      <c r="I34" s="997"/>
      <c r="J34" s="855"/>
      <c r="K34" s="856"/>
      <c r="L34" s="856"/>
      <c r="M34" s="856"/>
      <c r="N34" s="856"/>
      <c r="O34" s="856"/>
      <c r="P34" s="856"/>
      <c r="Q34" s="1510"/>
      <c r="R34" s="1516"/>
      <c r="S34" s="1473"/>
      <c r="T34" s="1474"/>
      <c r="U34" s="1474"/>
      <c r="V34" s="1474"/>
      <c r="W34" s="1474"/>
      <c r="X34" s="1473"/>
      <c r="Y34" s="1474"/>
      <c r="Z34" s="1474"/>
      <c r="AA34" s="1474"/>
      <c r="AB34" s="1474"/>
      <c r="AC34" s="1457"/>
      <c r="AD34" s="1458"/>
      <c r="AE34" s="1458"/>
      <c r="AF34" s="881" t="s">
        <v>619</v>
      </c>
      <c r="AG34" s="852"/>
      <c r="AH34" s="852"/>
      <c r="AI34" s="852"/>
      <c r="AJ34" s="1460"/>
      <c r="AK34" s="1460"/>
      <c r="AL34" s="1460"/>
      <c r="AM34" s="1460"/>
      <c r="AN34" s="1460"/>
      <c r="AO34" s="1460"/>
      <c r="AP34" s="1460"/>
      <c r="AQ34" s="1460"/>
      <c r="AR34" s="1460"/>
      <c r="AS34" s="1460"/>
      <c r="AT34" s="1460"/>
      <c r="AU34" s="1460"/>
      <c r="AV34" s="1464"/>
      <c r="AW34" s="881" t="s">
        <v>616</v>
      </c>
      <c r="AX34" s="852"/>
      <c r="AY34" s="852"/>
      <c r="AZ34" s="1460"/>
      <c r="BA34" s="1460"/>
      <c r="BB34" s="1460"/>
      <c r="BC34" s="1460"/>
      <c r="BD34" s="1460"/>
      <c r="BE34" s="1460"/>
      <c r="BF34" s="1460"/>
      <c r="BG34" s="1460"/>
      <c r="BH34" s="1460"/>
      <c r="BI34" s="1460"/>
      <c r="BJ34" s="1460"/>
      <c r="BK34" s="1460"/>
      <c r="BL34" s="1464"/>
      <c r="BM34" s="854"/>
      <c r="BU34" s="991">
        <v>1</v>
      </c>
      <c r="BV34" s="996">
        <f>IF(AND(Q33&lt;&gt;2),1,COUNTA(X34))</f>
        <v>1</v>
      </c>
      <c r="BW34" s="991">
        <f t="shared" si="0"/>
        <v>0</v>
      </c>
    </row>
    <row r="35" spans="1:75" ht="20.100000000000001" customHeight="1" x14ac:dyDescent="0.15">
      <c r="A35" s="851"/>
      <c r="B35" s="1477"/>
      <c r="C35" s="1478"/>
      <c r="D35" s="855"/>
      <c r="E35" s="856"/>
      <c r="F35" s="856"/>
      <c r="G35" s="856"/>
      <c r="H35" s="856"/>
      <c r="I35" s="997"/>
      <c r="J35" s="855"/>
      <c r="K35" s="856"/>
      <c r="L35" s="856"/>
      <c r="M35" s="856"/>
      <c r="N35" s="856"/>
      <c r="O35" s="856"/>
      <c r="P35" s="856"/>
      <c r="Q35" s="1512"/>
      <c r="R35" s="1517"/>
      <c r="S35" s="1309"/>
      <c r="T35" s="1248"/>
      <c r="U35" s="1248"/>
      <c r="V35" s="1248"/>
      <c r="W35" s="1248"/>
      <c r="X35" s="1248"/>
      <c r="Y35" s="1248"/>
      <c r="Z35" s="1248"/>
      <c r="AA35" s="1248"/>
      <c r="AB35" s="1248"/>
      <c r="AC35" s="1248"/>
      <c r="AD35" s="1248"/>
      <c r="AE35" s="1274"/>
      <c r="AF35" s="881" t="s">
        <v>623</v>
      </c>
      <c r="AG35" s="852"/>
      <c r="AH35" s="852"/>
      <c r="AI35" s="1465"/>
      <c r="AJ35" s="1465"/>
      <c r="AK35" s="1465"/>
      <c r="AL35" s="1465"/>
      <c r="AM35" s="1465"/>
      <c r="AN35" s="1465"/>
      <c r="AO35" s="1465"/>
      <c r="AP35" s="1465"/>
      <c r="AQ35" s="1465"/>
      <c r="AR35" s="1465"/>
      <c r="AS35" s="1465"/>
      <c r="AT35" s="1465"/>
      <c r="AU35" s="1465"/>
      <c r="AV35" s="1465"/>
      <c r="AW35" s="1465"/>
      <c r="AX35" s="1465"/>
      <c r="AY35" s="1465"/>
      <c r="AZ35" s="1465"/>
      <c r="BA35" s="1465"/>
      <c r="BB35" s="1465"/>
      <c r="BC35" s="1465"/>
      <c r="BD35" s="1465"/>
      <c r="BE35" s="1465"/>
      <c r="BF35" s="1465"/>
      <c r="BG35" s="1465"/>
      <c r="BH35" s="1465"/>
      <c r="BI35" s="1465"/>
      <c r="BJ35" s="1465"/>
      <c r="BK35" s="1465"/>
      <c r="BL35" s="1466"/>
      <c r="BM35" s="854"/>
      <c r="BU35" s="991">
        <v>1</v>
      </c>
      <c r="BV35" s="996">
        <f>IF(AND(Q33&lt;&gt;2),1,COUNTA(AC34))</f>
        <v>1</v>
      </c>
      <c r="BW35" s="991">
        <f t="shared" si="0"/>
        <v>0</v>
      </c>
    </row>
    <row r="36" spans="1:75" ht="20.100000000000001" customHeight="1" x14ac:dyDescent="0.15">
      <c r="A36" s="851"/>
      <c r="B36" s="1477"/>
      <c r="C36" s="1478"/>
      <c r="D36" s="940" t="s">
        <v>158</v>
      </c>
      <c r="E36" s="916"/>
      <c r="F36" s="916"/>
      <c r="G36" s="916"/>
      <c r="H36" s="916"/>
      <c r="I36" s="917"/>
      <c r="J36" s="940" t="s">
        <v>628</v>
      </c>
      <c r="K36" s="916"/>
      <c r="L36" s="916"/>
      <c r="M36" s="916"/>
      <c r="N36" s="916"/>
      <c r="O36" s="916"/>
      <c r="P36" s="916"/>
      <c r="Q36" s="1467"/>
      <c r="R36" s="1471"/>
      <c r="S36" s="1473"/>
      <c r="T36" s="1474"/>
      <c r="U36" s="1474"/>
      <c r="V36" s="1474"/>
      <c r="W36" s="1474"/>
      <c r="X36" s="1473"/>
      <c r="Y36" s="1474"/>
      <c r="Z36" s="1474"/>
      <c r="AA36" s="1474"/>
      <c r="AB36" s="1474"/>
      <c r="AC36" s="1457"/>
      <c r="AD36" s="1458"/>
      <c r="AE36" s="1458"/>
      <c r="AF36" s="881" t="s">
        <v>619</v>
      </c>
      <c r="AG36" s="852"/>
      <c r="AH36" s="852"/>
      <c r="AI36" s="852"/>
      <c r="AJ36" s="1460"/>
      <c r="AK36" s="1460"/>
      <c r="AL36" s="1460"/>
      <c r="AM36" s="1460"/>
      <c r="AN36" s="1460"/>
      <c r="AO36" s="1460"/>
      <c r="AP36" s="1460"/>
      <c r="AQ36" s="1460"/>
      <c r="AR36" s="1460"/>
      <c r="AS36" s="1460"/>
      <c r="AT36" s="1460"/>
      <c r="AU36" s="1460"/>
      <c r="AV36" s="1464"/>
      <c r="AW36" s="881" t="s">
        <v>616</v>
      </c>
      <c r="AX36" s="852"/>
      <c r="AY36" s="852"/>
      <c r="AZ36" s="1460"/>
      <c r="BA36" s="1460"/>
      <c r="BB36" s="1460"/>
      <c r="BC36" s="1460"/>
      <c r="BD36" s="1460"/>
      <c r="BE36" s="1460"/>
      <c r="BF36" s="1460"/>
      <c r="BG36" s="1460"/>
      <c r="BH36" s="1460"/>
      <c r="BI36" s="1460"/>
      <c r="BJ36" s="1460"/>
      <c r="BK36" s="1460"/>
      <c r="BL36" s="1464"/>
      <c r="BM36" s="854"/>
      <c r="BU36" s="991">
        <v>1</v>
      </c>
      <c r="BV36" s="996">
        <f>COUNTA(Q36)</f>
        <v>0</v>
      </c>
      <c r="BW36" s="991">
        <f t="shared" si="0"/>
        <v>1</v>
      </c>
    </row>
    <row r="37" spans="1:75" ht="20.100000000000001" customHeight="1" x14ac:dyDescent="0.15">
      <c r="A37" s="851"/>
      <c r="B37" s="1477"/>
      <c r="C37" s="1478"/>
      <c r="D37" s="855" t="s">
        <v>629</v>
      </c>
      <c r="E37" s="856"/>
      <c r="F37" s="856"/>
      <c r="G37" s="856"/>
      <c r="H37" s="856"/>
      <c r="I37" s="997"/>
      <c r="J37" s="855"/>
      <c r="K37" s="856"/>
      <c r="L37" s="856"/>
      <c r="M37" s="856"/>
      <c r="N37" s="856"/>
      <c r="O37" s="856"/>
      <c r="P37" s="856"/>
      <c r="Q37" s="1506"/>
      <c r="R37" s="1507"/>
      <c r="S37" s="1473"/>
      <c r="T37" s="1474"/>
      <c r="U37" s="1474"/>
      <c r="V37" s="1474"/>
      <c r="W37" s="1474"/>
      <c r="X37" s="1473"/>
      <c r="Y37" s="1474"/>
      <c r="Z37" s="1474"/>
      <c r="AA37" s="1474"/>
      <c r="AB37" s="1474"/>
      <c r="AC37" s="1457"/>
      <c r="AD37" s="1458"/>
      <c r="AE37" s="1458"/>
      <c r="AF37" s="881" t="s">
        <v>619</v>
      </c>
      <c r="AG37" s="852"/>
      <c r="AH37" s="852"/>
      <c r="AI37" s="852"/>
      <c r="AJ37" s="1460"/>
      <c r="AK37" s="1460"/>
      <c r="AL37" s="1460"/>
      <c r="AM37" s="1460"/>
      <c r="AN37" s="1460"/>
      <c r="AO37" s="1460"/>
      <c r="AP37" s="1460"/>
      <c r="AQ37" s="1460"/>
      <c r="AR37" s="1460"/>
      <c r="AS37" s="1460"/>
      <c r="AT37" s="1460"/>
      <c r="AU37" s="1460"/>
      <c r="AV37" s="1464"/>
      <c r="AW37" s="881" t="s">
        <v>616</v>
      </c>
      <c r="AX37" s="852"/>
      <c r="AY37" s="852"/>
      <c r="AZ37" s="1460"/>
      <c r="BA37" s="1460"/>
      <c r="BB37" s="1460"/>
      <c r="BC37" s="1460"/>
      <c r="BD37" s="1460"/>
      <c r="BE37" s="1460"/>
      <c r="BF37" s="1460"/>
      <c r="BG37" s="1460"/>
      <c r="BH37" s="1460"/>
      <c r="BI37" s="1460"/>
      <c r="BJ37" s="1460"/>
      <c r="BK37" s="1460"/>
      <c r="BL37" s="1464"/>
      <c r="BM37" s="854"/>
      <c r="BU37" s="991">
        <v>1</v>
      </c>
      <c r="BV37" s="996">
        <f>COUNTA(S36)</f>
        <v>0</v>
      </c>
      <c r="BW37" s="991">
        <f t="shared" si="0"/>
        <v>1</v>
      </c>
    </row>
    <row r="38" spans="1:75" ht="20.100000000000001" customHeight="1" x14ac:dyDescent="0.15">
      <c r="A38" s="851"/>
      <c r="B38" s="1477"/>
      <c r="C38" s="1478"/>
      <c r="D38" s="976"/>
      <c r="E38" s="866"/>
      <c r="F38" s="866"/>
      <c r="G38" s="866"/>
      <c r="H38" s="866"/>
      <c r="I38" s="977"/>
      <c r="J38" s="976"/>
      <c r="K38" s="866"/>
      <c r="L38" s="866"/>
      <c r="M38" s="866"/>
      <c r="N38" s="866"/>
      <c r="O38" s="866"/>
      <c r="P38" s="866"/>
      <c r="Q38" s="1469"/>
      <c r="R38" s="1472"/>
      <c r="S38" s="1309"/>
      <c r="T38" s="1248"/>
      <c r="U38" s="1248"/>
      <c r="V38" s="1248"/>
      <c r="W38" s="1248"/>
      <c r="X38" s="1248"/>
      <c r="Y38" s="1248"/>
      <c r="Z38" s="1248"/>
      <c r="AA38" s="1248"/>
      <c r="AB38" s="1248"/>
      <c r="AC38" s="1248"/>
      <c r="AD38" s="1248"/>
      <c r="AE38" s="1274"/>
      <c r="AF38" s="881" t="s">
        <v>623</v>
      </c>
      <c r="AG38" s="852"/>
      <c r="AH38" s="852"/>
      <c r="AI38" s="1465"/>
      <c r="AJ38" s="1465"/>
      <c r="AK38" s="1465"/>
      <c r="AL38" s="1465"/>
      <c r="AM38" s="1465"/>
      <c r="AN38" s="1465"/>
      <c r="AO38" s="1465"/>
      <c r="AP38" s="1465"/>
      <c r="AQ38" s="1465"/>
      <c r="AR38" s="1465"/>
      <c r="AS38" s="1465"/>
      <c r="AT38" s="1465"/>
      <c r="AU38" s="1465"/>
      <c r="AV38" s="1465"/>
      <c r="AW38" s="1465"/>
      <c r="AX38" s="1465"/>
      <c r="AY38" s="1465"/>
      <c r="AZ38" s="1465"/>
      <c r="BA38" s="1465"/>
      <c r="BB38" s="1465"/>
      <c r="BC38" s="1465"/>
      <c r="BD38" s="1465"/>
      <c r="BE38" s="1465"/>
      <c r="BF38" s="1465"/>
      <c r="BG38" s="1465"/>
      <c r="BH38" s="1465"/>
      <c r="BI38" s="1465"/>
      <c r="BJ38" s="1465"/>
      <c r="BK38" s="1465"/>
      <c r="BL38" s="1466"/>
      <c r="BM38" s="854"/>
      <c r="BU38" s="991">
        <v>1</v>
      </c>
      <c r="BV38" s="996">
        <f>COUNTA(X36)</f>
        <v>0</v>
      </c>
      <c r="BW38" s="991">
        <f t="shared" si="0"/>
        <v>1</v>
      </c>
    </row>
    <row r="39" spans="1:75" ht="20.100000000000001" customHeight="1" x14ac:dyDescent="0.15">
      <c r="A39" s="851"/>
      <c r="B39" s="1477"/>
      <c r="C39" s="1478"/>
      <c r="D39" s="855" t="s">
        <v>630</v>
      </c>
      <c r="E39" s="856"/>
      <c r="F39" s="856"/>
      <c r="G39" s="856"/>
      <c r="H39" s="856"/>
      <c r="I39" s="997"/>
      <c r="J39" s="855" t="s">
        <v>631</v>
      </c>
      <c r="K39" s="856"/>
      <c r="L39" s="856"/>
      <c r="M39" s="856"/>
      <c r="N39" s="856"/>
      <c r="O39" s="856"/>
      <c r="P39" s="856"/>
      <c r="Q39" s="1457" t="s">
        <v>1233</v>
      </c>
      <c r="R39" s="1459"/>
      <c r="S39" s="1450"/>
      <c r="T39" s="1451"/>
      <c r="U39" s="1451"/>
      <c r="V39" s="1451"/>
      <c r="W39" s="1452"/>
      <c r="X39" s="1450"/>
      <c r="Y39" s="1451"/>
      <c r="Z39" s="1451"/>
      <c r="AA39" s="1451"/>
      <c r="AB39" s="1452"/>
      <c r="AC39" s="1467"/>
      <c r="AD39" s="1471"/>
      <c r="AE39" s="1468"/>
      <c r="AF39" s="881" t="s">
        <v>632</v>
      </c>
      <c r="AG39" s="852"/>
      <c r="AH39" s="852"/>
      <c r="AI39" s="852"/>
      <c r="AJ39" s="1460"/>
      <c r="AK39" s="1460"/>
      <c r="AL39" s="1460"/>
      <c r="AM39" s="1460"/>
      <c r="AN39" s="1460"/>
      <c r="AO39" s="1460"/>
      <c r="AP39" s="1460"/>
      <c r="AQ39" s="1460"/>
      <c r="AR39" s="1460"/>
      <c r="AS39" s="1460"/>
      <c r="AT39" s="1460"/>
      <c r="AU39" s="1460"/>
      <c r="AV39" s="1464"/>
      <c r="AW39" s="881" t="s">
        <v>616</v>
      </c>
      <c r="AX39" s="852"/>
      <c r="AY39" s="852"/>
      <c r="AZ39" s="1460"/>
      <c r="BA39" s="1460"/>
      <c r="BB39" s="1460"/>
      <c r="BC39" s="1460"/>
      <c r="BD39" s="1460"/>
      <c r="BE39" s="1460"/>
      <c r="BF39" s="1460"/>
      <c r="BG39" s="1460"/>
      <c r="BH39" s="1460"/>
      <c r="BI39" s="1460"/>
      <c r="BJ39" s="1460"/>
      <c r="BK39" s="1460"/>
      <c r="BL39" s="1464"/>
      <c r="BM39" s="854"/>
      <c r="BU39" s="991">
        <v>1</v>
      </c>
      <c r="BV39" s="996">
        <f>COUNTA(AC36)</f>
        <v>0</v>
      </c>
      <c r="BW39" s="991">
        <f t="shared" si="0"/>
        <v>1</v>
      </c>
    </row>
    <row r="40" spans="1:75" ht="20.100000000000001" customHeight="1" x14ac:dyDescent="0.15">
      <c r="A40" s="851"/>
      <c r="B40" s="1477"/>
      <c r="C40" s="1478"/>
      <c r="D40" s="855" t="s">
        <v>633</v>
      </c>
      <c r="E40" s="856"/>
      <c r="F40" s="856"/>
      <c r="G40" s="856"/>
      <c r="H40" s="856"/>
      <c r="I40" s="997"/>
      <c r="J40" s="855"/>
      <c r="K40" s="856"/>
      <c r="L40" s="856"/>
      <c r="M40" s="856"/>
      <c r="N40" s="856"/>
      <c r="O40" s="856"/>
      <c r="P40" s="856"/>
      <c r="Q40" s="1457"/>
      <c r="R40" s="1459"/>
      <c r="S40" s="1453"/>
      <c r="T40" s="1454"/>
      <c r="U40" s="1454"/>
      <c r="V40" s="1454"/>
      <c r="W40" s="1455"/>
      <c r="X40" s="1453"/>
      <c r="Y40" s="1454"/>
      <c r="Z40" s="1454"/>
      <c r="AA40" s="1454"/>
      <c r="AB40" s="1455"/>
      <c r="AC40" s="1469"/>
      <c r="AD40" s="1472"/>
      <c r="AE40" s="1470"/>
      <c r="AF40" s="881" t="s">
        <v>623</v>
      </c>
      <c r="AG40" s="852"/>
      <c r="AH40" s="852"/>
      <c r="AI40" s="1465"/>
      <c r="AJ40" s="1465"/>
      <c r="AK40" s="1465"/>
      <c r="AL40" s="1465"/>
      <c r="AM40" s="1465"/>
      <c r="AN40" s="1465"/>
      <c r="AO40" s="1465"/>
      <c r="AP40" s="1465"/>
      <c r="AQ40" s="1465"/>
      <c r="AR40" s="1465"/>
      <c r="AS40" s="1465"/>
      <c r="AT40" s="1465"/>
      <c r="AU40" s="1465"/>
      <c r="AV40" s="1465"/>
      <c r="AW40" s="1465"/>
      <c r="AX40" s="1465"/>
      <c r="AY40" s="1465"/>
      <c r="AZ40" s="1465"/>
      <c r="BA40" s="1465"/>
      <c r="BB40" s="1465"/>
      <c r="BC40" s="1465"/>
      <c r="BD40" s="1465"/>
      <c r="BE40" s="1465"/>
      <c r="BF40" s="1465"/>
      <c r="BG40" s="1465"/>
      <c r="BH40" s="1465"/>
      <c r="BI40" s="1465"/>
      <c r="BJ40" s="1465"/>
      <c r="BK40" s="1465"/>
      <c r="BL40" s="1466"/>
      <c r="BM40" s="854"/>
      <c r="BU40" s="991">
        <v>1</v>
      </c>
      <c r="BV40" s="996">
        <f>IF(Q36&lt;&gt;2,1,COUNTA(S37))</f>
        <v>1</v>
      </c>
      <c r="BW40" s="991">
        <f t="shared" si="0"/>
        <v>0</v>
      </c>
    </row>
    <row r="41" spans="1:75" ht="20.100000000000001" customHeight="1" x14ac:dyDescent="0.15">
      <c r="A41" s="851"/>
      <c r="B41" s="1477"/>
      <c r="C41" s="1478"/>
      <c r="D41" s="940"/>
      <c r="E41" s="916"/>
      <c r="F41" s="916"/>
      <c r="G41" s="916"/>
      <c r="H41" s="916"/>
      <c r="I41" s="917"/>
      <c r="J41" s="940" t="s">
        <v>634</v>
      </c>
      <c r="K41" s="916"/>
      <c r="L41" s="916"/>
      <c r="M41" s="916"/>
      <c r="N41" s="916"/>
      <c r="O41" s="916"/>
      <c r="P41" s="916"/>
      <c r="Q41" s="1467"/>
      <c r="R41" s="1468"/>
      <c r="S41" s="1450"/>
      <c r="T41" s="1451"/>
      <c r="U41" s="1451"/>
      <c r="V41" s="1451"/>
      <c r="W41" s="1452"/>
      <c r="X41" s="1450"/>
      <c r="Y41" s="1451"/>
      <c r="Z41" s="1451"/>
      <c r="AA41" s="1451"/>
      <c r="AB41" s="1452"/>
      <c r="AC41" s="1457"/>
      <c r="AD41" s="1458"/>
      <c r="AE41" s="1459"/>
      <c r="AF41" s="881" t="s">
        <v>632</v>
      </c>
      <c r="AG41" s="852"/>
      <c r="AH41" s="852"/>
      <c r="AI41" s="852"/>
      <c r="AJ41" s="1460"/>
      <c r="AK41" s="1460"/>
      <c r="AL41" s="1460"/>
      <c r="AM41" s="1460"/>
      <c r="AN41" s="1460"/>
      <c r="AO41" s="1460"/>
      <c r="AP41" s="1460"/>
      <c r="AQ41" s="1460"/>
      <c r="AR41" s="1460"/>
      <c r="AS41" s="1460"/>
      <c r="AT41" s="1460"/>
      <c r="AU41" s="1460"/>
      <c r="AV41" s="1464"/>
      <c r="AW41" s="881" t="s">
        <v>616</v>
      </c>
      <c r="AX41" s="852"/>
      <c r="AY41" s="852"/>
      <c r="AZ41" s="1460"/>
      <c r="BA41" s="1460"/>
      <c r="BB41" s="1460"/>
      <c r="BC41" s="1460"/>
      <c r="BD41" s="1460"/>
      <c r="BE41" s="1460"/>
      <c r="BF41" s="1460"/>
      <c r="BG41" s="1460"/>
      <c r="BH41" s="1460"/>
      <c r="BI41" s="1460"/>
      <c r="BJ41" s="1460"/>
      <c r="BK41" s="1460"/>
      <c r="BL41" s="1464"/>
      <c r="BM41" s="854"/>
      <c r="BU41" s="991">
        <v>1</v>
      </c>
      <c r="BV41" s="996">
        <f>IF(Q36&lt;&gt;2,1,COUNTA(X37))</f>
        <v>1</v>
      </c>
      <c r="BW41" s="991">
        <f t="shared" si="0"/>
        <v>0</v>
      </c>
    </row>
    <row r="42" spans="1:75" ht="20.100000000000001" customHeight="1" x14ac:dyDescent="0.15">
      <c r="A42" s="851"/>
      <c r="B42" s="1477"/>
      <c r="C42" s="1478"/>
      <c r="D42" s="855" t="s">
        <v>635</v>
      </c>
      <c r="E42" s="856"/>
      <c r="F42" s="856"/>
      <c r="G42" s="856"/>
      <c r="H42" s="856"/>
      <c r="I42" s="997"/>
      <c r="J42" s="855"/>
      <c r="K42" s="856"/>
      <c r="L42" s="856"/>
      <c r="M42" s="856"/>
      <c r="N42" s="856"/>
      <c r="O42" s="856"/>
      <c r="P42" s="856"/>
      <c r="Q42" s="1506"/>
      <c r="R42" s="1514"/>
      <c r="S42" s="1453"/>
      <c r="T42" s="1454"/>
      <c r="U42" s="1454"/>
      <c r="V42" s="1454"/>
      <c r="W42" s="1455"/>
      <c r="X42" s="1453"/>
      <c r="Y42" s="1454"/>
      <c r="Z42" s="1454"/>
      <c r="AA42" s="1454"/>
      <c r="AB42" s="1455"/>
      <c r="AC42" s="1457"/>
      <c r="AD42" s="1458"/>
      <c r="AE42" s="1459"/>
      <c r="AF42" s="881" t="s">
        <v>623</v>
      </c>
      <c r="AG42" s="852"/>
      <c r="AH42" s="852"/>
      <c r="AI42" s="1465"/>
      <c r="AJ42" s="1465"/>
      <c r="AK42" s="1465"/>
      <c r="AL42" s="1465"/>
      <c r="AM42" s="1465"/>
      <c r="AN42" s="1465"/>
      <c r="AO42" s="1465"/>
      <c r="AP42" s="1465"/>
      <c r="AQ42" s="1465"/>
      <c r="AR42" s="1465"/>
      <c r="AS42" s="1465"/>
      <c r="AT42" s="1465"/>
      <c r="AU42" s="1465"/>
      <c r="AV42" s="1465"/>
      <c r="AW42" s="1465"/>
      <c r="AX42" s="1465"/>
      <c r="AY42" s="1465"/>
      <c r="AZ42" s="1465"/>
      <c r="BA42" s="1465"/>
      <c r="BB42" s="1465"/>
      <c r="BC42" s="1465"/>
      <c r="BD42" s="1465"/>
      <c r="BE42" s="1465"/>
      <c r="BF42" s="1465"/>
      <c r="BG42" s="1465"/>
      <c r="BH42" s="1465"/>
      <c r="BI42" s="1465"/>
      <c r="BJ42" s="1465"/>
      <c r="BK42" s="1465"/>
      <c r="BL42" s="1466"/>
      <c r="BM42" s="854"/>
      <c r="BU42" s="991">
        <v>1</v>
      </c>
      <c r="BV42" s="996">
        <f>IF(Q36&lt;&gt;2,1,COUNTA(AC37))</f>
        <v>1</v>
      </c>
      <c r="BW42" s="991">
        <f t="shared" si="0"/>
        <v>0</v>
      </c>
    </row>
    <row r="43" spans="1:75" ht="20.100000000000001" customHeight="1" x14ac:dyDescent="0.15">
      <c r="A43" s="851"/>
      <c r="B43" s="1477"/>
      <c r="C43" s="1478"/>
      <c r="D43" s="855" t="s">
        <v>636</v>
      </c>
      <c r="E43" s="856"/>
      <c r="F43" s="856"/>
      <c r="G43" s="856"/>
      <c r="H43" s="856"/>
      <c r="I43" s="997"/>
      <c r="J43" s="855"/>
      <c r="K43" s="856"/>
      <c r="L43" s="856"/>
      <c r="M43" s="856"/>
      <c r="N43" s="856"/>
      <c r="O43" s="856"/>
      <c r="P43" s="856"/>
      <c r="Q43" s="1506"/>
      <c r="R43" s="1514"/>
      <c r="S43" s="1450"/>
      <c r="T43" s="1451"/>
      <c r="U43" s="1451"/>
      <c r="V43" s="1451"/>
      <c r="W43" s="1452"/>
      <c r="X43" s="1450"/>
      <c r="Y43" s="1451"/>
      <c r="Z43" s="1451"/>
      <c r="AA43" s="1451"/>
      <c r="AB43" s="1452"/>
      <c r="AC43" s="1457"/>
      <c r="AD43" s="1458"/>
      <c r="AE43" s="1459"/>
      <c r="AF43" s="881" t="s">
        <v>632</v>
      </c>
      <c r="AG43" s="852"/>
      <c r="AH43" s="852"/>
      <c r="AI43" s="852"/>
      <c r="AJ43" s="1460"/>
      <c r="AK43" s="1460"/>
      <c r="AL43" s="1460"/>
      <c r="AM43" s="1460"/>
      <c r="AN43" s="1460"/>
      <c r="AO43" s="1460"/>
      <c r="AP43" s="1460"/>
      <c r="AQ43" s="1460"/>
      <c r="AR43" s="1460"/>
      <c r="AS43" s="1460"/>
      <c r="AT43" s="1460"/>
      <c r="AU43" s="1460"/>
      <c r="AV43" s="1464"/>
      <c r="AW43" s="881" t="s">
        <v>616</v>
      </c>
      <c r="AX43" s="852"/>
      <c r="AY43" s="852"/>
      <c r="AZ43" s="1460"/>
      <c r="BA43" s="1460"/>
      <c r="BB43" s="1460"/>
      <c r="BC43" s="1460"/>
      <c r="BD43" s="1460"/>
      <c r="BE43" s="1460"/>
      <c r="BF43" s="1460"/>
      <c r="BG43" s="1460"/>
      <c r="BH43" s="1460"/>
      <c r="BI43" s="1460"/>
      <c r="BJ43" s="1460"/>
      <c r="BK43" s="1460"/>
      <c r="BL43" s="1464"/>
      <c r="BM43" s="854"/>
      <c r="BU43" s="991">
        <v>1</v>
      </c>
      <c r="BV43" s="996">
        <f>COUNTA(Q39)</f>
        <v>1</v>
      </c>
      <c r="BW43" s="991">
        <f t="shared" si="0"/>
        <v>0</v>
      </c>
    </row>
    <row r="44" spans="1:75" ht="20.100000000000001" customHeight="1" x14ac:dyDescent="0.15">
      <c r="A44" s="851"/>
      <c r="B44" s="1477"/>
      <c r="C44" s="1478"/>
      <c r="D44" s="976"/>
      <c r="E44" s="866"/>
      <c r="F44" s="866"/>
      <c r="G44" s="866"/>
      <c r="H44" s="866"/>
      <c r="I44" s="977"/>
      <c r="J44" s="976"/>
      <c r="K44" s="866"/>
      <c r="L44" s="866"/>
      <c r="M44" s="866"/>
      <c r="N44" s="866"/>
      <c r="O44" s="866"/>
      <c r="P44" s="866"/>
      <c r="Q44" s="1469"/>
      <c r="R44" s="1470"/>
      <c r="S44" s="1453"/>
      <c r="T44" s="1454"/>
      <c r="U44" s="1454"/>
      <c r="V44" s="1454"/>
      <c r="W44" s="1455"/>
      <c r="X44" s="1453"/>
      <c r="Y44" s="1454"/>
      <c r="Z44" s="1454"/>
      <c r="AA44" s="1454"/>
      <c r="AB44" s="1455"/>
      <c r="AC44" s="1457"/>
      <c r="AD44" s="1458"/>
      <c r="AE44" s="1459"/>
      <c r="AF44" s="881" t="s">
        <v>623</v>
      </c>
      <c r="AG44" s="852"/>
      <c r="AH44" s="852"/>
      <c r="AI44" s="1465"/>
      <c r="AJ44" s="1465"/>
      <c r="AK44" s="1465"/>
      <c r="AL44" s="1465"/>
      <c r="AM44" s="1465"/>
      <c r="AN44" s="1465"/>
      <c r="AO44" s="1465"/>
      <c r="AP44" s="1465"/>
      <c r="AQ44" s="1465"/>
      <c r="AR44" s="1465"/>
      <c r="AS44" s="1465"/>
      <c r="AT44" s="1465"/>
      <c r="AU44" s="1465"/>
      <c r="AV44" s="1465"/>
      <c r="AW44" s="1465"/>
      <c r="AX44" s="1465"/>
      <c r="AY44" s="1465"/>
      <c r="AZ44" s="1465"/>
      <c r="BA44" s="1465"/>
      <c r="BB44" s="1465"/>
      <c r="BC44" s="1465"/>
      <c r="BD44" s="1465"/>
      <c r="BE44" s="1465"/>
      <c r="BF44" s="1465"/>
      <c r="BG44" s="1465"/>
      <c r="BH44" s="1465"/>
      <c r="BI44" s="1465"/>
      <c r="BJ44" s="1465"/>
      <c r="BK44" s="1465"/>
      <c r="BL44" s="1466"/>
      <c r="BM44" s="854"/>
      <c r="BU44" s="991">
        <v>1</v>
      </c>
      <c r="BV44" s="996">
        <f>COUNTA(S39)</f>
        <v>0</v>
      </c>
      <c r="BW44" s="991">
        <f t="shared" si="0"/>
        <v>1</v>
      </c>
    </row>
    <row r="45" spans="1:75" ht="20.100000000000001" customHeight="1" x14ac:dyDescent="0.15">
      <c r="A45" s="851"/>
      <c r="B45" s="1477"/>
      <c r="C45" s="1478"/>
      <c r="D45" s="940"/>
      <c r="E45" s="916"/>
      <c r="F45" s="916"/>
      <c r="G45" s="916"/>
      <c r="H45" s="916"/>
      <c r="I45" s="917"/>
      <c r="J45" s="940" t="s">
        <v>637</v>
      </c>
      <c r="K45" s="916"/>
      <c r="L45" s="916"/>
      <c r="M45" s="916"/>
      <c r="N45" s="916"/>
      <c r="O45" s="916"/>
      <c r="P45" s="916"/>
      <c r="Q45" s="1508"/>
      <c r="R45" s="1509"/>
      <c r="S45" s="1450"/>
      <c r="T45" s="1451"/>
      <c r="U45" s="1451"/>
      <c r="V45" s="1451"/>
      <c r="W45" s="1452"/>
      <c r="X45" s="1450"/>
      <c r="Y45" s="1451"/>
      <c r="Z45" s="1451"/>
      <c r="AA45" s="1451"/>
      <c r="AB45" s="1452"/>
      <c r="AC45" s="1457"/>
      <c r="AD45" s="1458"/>
      <c r="AE45" s="1459"/>
      <c r="AF45" s="881" t="s">
        <v>638</v>
      </c>
      <c r="AG45" s="852"/>
      <c r="AH45" s="852"/>
      <c r="AI45" s="852"/>
      <c r="AJ45" s="1460"/>
      <c r="AK45" s="1460"/>
      <c r="AL45" s="1460"/>
      <c r="AM45" s="1460"/>
      <c r="AN45" s="1460"/>
      <c r="AO45" s="1460"/>
      <c r="AP45" s="1460"/>
      <c r="AQ45" s="1460"/>
      <c r="AR45" s="1460"/>
      <c r="AS45" s="1460"/>
      <c r="AT45" s="1460"/>
      <c r="AU45" s="1460"/>
      <c r="AV45" s="1464"/>
      <c r="AW45" s="881" t="s">
        <v>616</v>
      </c>
      <c r="AX45" s="852"/>
      <c r="AY45" s="852"/>
      <c r="AZ45" s="1460"/>
      <c r="BA45" s="1460"/>
      <c r="BB45" s="1460"/>
      <c r="BC45" s="1460"/>
      <c r="BD45" s="1460"/>
      <c r="BE45" s="1460"/>
      <c r="BF45" s="1460"/>
      <c r="BG45" s="1460"/>
      <c r="BH45" s="1460"/>
      <c r="BI45" s="1460"/>
      <c r="BJ45" s="1460"/>
      <c r="BK45" s="1460"/>
      <c r="BL45" s="1464"/>
      <c r="BM45" s="854"/>
      <c r="BU45" s="991">
        <v>1</v>
      </c>
      <c r="BV45" s="996">
        <f>COUNTA(X39)</f>
        <v>0</v>
      </c>
      <c r="BW45" s="991">
        <f t="shared" si="0"/>
        <v>1</v>
      </c>
    </row>
    <row r="46" spans="1:75" ht="20.100000000000001" customHeight="1" x14ac:dyDescent="0.15">
      <c r="A46" s="851"/>
      <c r="B46" s="1477"/>
      <c r="C46" s="1478"/>
      <c r="D46" s="855" t="s">
        <v>639</v>
      </c>
      <c r="E46" s="856"/>
      <c r="F46" s="856"/>
      <c r="G46" s="856"/>
      <c r="H46" s="856" t="s">
        <v>1207</v>
      </c>
      <c r="I46" s="997"/>
      <c r="J46" s="855"/>
      <c r="K46" s="856"/>
      <c r="L46" s="856"/>
      <c r="M46" s="856"/>
      <c r="N46" s="856"/>
      <c r="O46" s="856"/>
      <c r="P46" s="856"/>
      <c r="Q46" s="1510"/>
      <c r="R46" s="1511"/>
      <c r="S46" s="1453"/>
      <c r="T46" s="1454"/>
      <c r="U46" s="1454"/>
      <c r="V46" s="1454"/>
      <c r="W46" s="1455"/>
      <c r="X46" s="1453"/>
      <c r="Y46" s="1454"/>
      <c r="Z46" s="1454"/>
      <c r="AA46" s="1454"/>
      <c r="AB46" s="1455"/>
      <c r="AC46" s="1457"/>
      <c r="AD46" s="1458"/>
      <c r="AE46" s="1459"/>
      <c r="AF46" s="881" t="s">
        <v>623</v>
      </c>
      <c r="AG46" s="852"/>
      <c r="AH46" s="852"/>
      <c r="AI46" s="1465"/>
      <c r="AJ46" s="1465"/>
      <c r="AK46" s="1465"/>
      <c r="AL46" s="1465"/>
      <c r="AM46" s="1465"/>
      <c r="AN46" s="1465"/>
      <c r="AO46" s="1465"/>
      <c r="AP46" s="1465"/>
      <c r="AQ46" s="1465"/>
      <c r="AR46" s="1465"/>
      <c r="AS46" s="1465"/>
      <c r="AT46" s="1465"/>
      <c r="AU46" s="1465"/>
      <c r="AV46" s="1465"/>
      <c r="AW46" s="1465"/>
      <c r="AX46" s="1465"/>
      <c r="AY46" s="1465"/>
      <c r="AZ46" s="1465"/>
      <c r="BA46" s="1465"/>
      <c r="BB46" s="1465"/>
      <c r="BC46" s="1465"/>
      <c r="BD46" s="1465"/>
      <c r="BE46" s="1465"/>
      <c r="BF46" s="1465"/>
      <c r="BG46" s="1465"/>
      <c r="BH46" s="1465"/>
      <c r="BI46" s="1465"/>
      <c r="BJ46" s="1465"/>
      <c r="BK46" s="1465"/>
      <c r="BL46" s="1466"/>
      <c r="BM46" s="854"/>
      <c r="BU46" s="991">
        <v>1</v>
      </c>
      <c r="BV46" s="996">
        <f>COUNTA(AC39)</f>
        <v>0</v>
      </c>
      <c r="BW46" s="991">
        <f t="shared" si="0"/>
        <v>1</v>
      </c>
    </row>
    <row r="47" spans="1:75" ht="20.100000000000001" customHeight="1" x14ac:dyDescent="0.15">
      <c r="A47" s="851"/>
      <c r="B47" s="1477"/>
      <c r="C47" s="1478"/>
      <c r="D47" s="855" t="s">
        <v>640</v>
      </c>
      <c r="E47" s="856"/>
      <c r="F47" s="856"/>
      <c r="G47" s="856"/>
      <c r="H47" s="856"/>
      <c r="I47" s="997"/>
      <c r="J47" s="855"/>
      <c r="K47" s="856"/>
      <c r="L47" s="856"/>
      <c r="M47" s="856"/>
      <c r="N47" s="856"/>
      <c r="O47" s="856"/>
      <c r="P47" s="856"/>
      <c r="Q47" s="1510"/>
      <c r="R47" s="1511"/>
      <c r="S47" s="1450"/>
      <c r="T47" s="1451"/>
      <c r="U47" s="1451"/>
      <c r="V47" s="1451"/>
      <c r="W47" s="1452"/>
      <c r="X47" s="1450"/>
      <c r="Y47" s="1451"/>
      <c r="Z47" s="1451"/>
      <c r="AA47" s="1451"/>
      <c r="AB47" s="1452"/>
      <c r="AC47" s="1457"/>
      <c r="AD47" s="1458"/>
      <c r="AE47" s="1459"/>
      <c r="AF47" s="881" t="s">
        <v>638</v>
      </c>
      <c r="AG47" s="852"/>
      <c r="AH47" s="852"/>
      <c r="AI47" s="852"/>
      <c r="AJ47" s="1460"/>
      <c r="AK47" s="1460"/>
      <c r="AL47" s="1460"/>
      <c r="AM47" s="1460"/>
      <c r="AN47" s="1460"/>
      <c r="AO47" s="1460"/>
      <c r="AP47" s="1460"/>
      <c r="AQ47" s="1460"/>
      <c r="AR47" s="1460"/>
      <c r="AS47" s="1460"/>
      <c r="AT47" s="1460"/>
      <c r="AU47" s="1460"/>
      <c r="AV47" s="1464"/>
      <c r="AW47" s="881" t="s">
        <v>616</v>
      </c>
      <c r="AX47" s="852"/>
      <c r="AY47" s="852"/>
      <c r="AZ47" s="1460"/>
      <c r="BA47" s="1460"/>
      <c r="BB47" s="1460"/>
      <c r="BC47" s="1460"/>
      <c r="BD47" s="1460"/>
      <c r="BE47" s="1460"/>
      <c r="BF47" s="1460"/>
      <c r="BG47" s="1460"/>
      <c r="BH47" s="1460"/>
      <c r="BI47" s="1460"/>
      <c r="BJ47" s="1460"/>
      <c r="BK47" s="1460"/>
      <c r="BL47" s="1464"/>
      <c r="BM47" s="854"/>
      <c r="BU47" s="991">
        <v>1</v>
      </c>
      <c r="BV47" s="996">
        <f>COUNTA(Q41)</f>
        <v>0</v>
      </c>
      <c r="BW47" s="991">
        <f t="shared" si="0"/>
        <v>1</v>
      </c>
    </row>
    <row r="48" spans="1:75" ht="20.100000000000001" customHeight="1" x14ac:dyDescent="0.15">
      <c r="A48" s="851"/>
      <c r="B48" s="1477"/>
      <c r="C48" s="1478"/>
      <c r="D48" s="976"/>
      <c r="E48" s="866"/>
      <c r="F48" s="866"/>
      <c r="G48" s="866"/>
      <c r="H48" s="866"/>
      <c r="I48" s="977"/>
      <c r="J48" s="976"/>
      <c r="K48" s="866"/>
      <c r="L48" s="866"/>
      <c r="M48" s="866"/>
      <c r="N48" s="866"/>
      <c r="O48" s="866"/>
      <c r="P48" s="866"/>
      <c r="Q48" s="1512"/>
      <c r="R48" s="1513"/>
      <c r="S48" s="1453"/>
      <c r="T48" s="1454"/>
      <c r="U48" s="1454"/>
      <c r="V48" s="1454"/>
      <c r="W48" s="1455"/>
      <c r="X48" s="1453"/>
      <c r="Y48" s="1454"/>
      <c r="Z48" s="1454"/>
      <c r="AA48" s="1454"/>
      <c r="AB48" s="1455"/>
      <c r="AC48" s="1457"/>
      <c r="AD48" s="1458"/>
      <c r="AE48" s="1459"/>
      <c r="AF48" s="881" t="s">
        <v>623</v>
      </c>
      <c r="AG48" s="852"/>
      <c r="AH48" s="852"/>
      <c r="AI48" s="1465"/>
      <c r="AJ48" s="1465"/>
      <c r="AK48" s="1465"/>
      <c r="AL48" s="1465"/>
      <c r="AM48" s="1465"/>
      <c r="AN48" s="1465"/>
      <c r="AO48" s="1465"/>
      <c r="AP48" s="1465"/>
      <c r="AQ48" s="1465"/>
      <c r="AR48" s="1465"/>
      <c r="AS48" s="1465"/>
      <c r="AT48" s="1465"/>
      <c r="AU48" s="1465"/>
      <c r="AV48" s="1465"/>
      <c r="AW48" s="1465"/>
      <c r="AX48" s="1465"/>
      <c r="AY48" s="1465"/>
      <c r="AZ48" s="1465"/>
      <c r="BA48" s="1465"/>
      <c r="BB48" s="1465"/>
      <c r="BC48" s="1465"/>
      <c r="BD48" s="1465"/>
      <c r="BE48" s="1465"/>
      <c r="BF48" s="1465"/>
      <c r="BG48" s="1465"/>
      <c r="BH48" s="1465"/>
      <c r="BI48" s="1465"/>
      <c r="BJ48" s="1465"/>
      <c r="BK48" s="1465"/>
      <c r="BL48" s="1466"/>
      <c r="BM48" s="854"/>
      <c r="BU48" s="991">
        <v>1</v>
      </c>
      <c r="BV48" s="996">
        <f>COUNTA(S41)</f>
        <v>0</v>
      </c>
      <c r="BW48" s="991">
        <f t="shared" si="0"/>
        <v>1</v>
      </c>
    </row>
    <row r="49" spans="1:75" ht="20.100000000000001" customHeight="1" x14ac:dyDescent="0.15">
      <c r="A49" s="851"/>
      <c r="B49" s="1477"/>
      <c r="C49" s="1478"/>
      <c r="D49" s="940"/>
      <c r="E49" s="916"/>
      <c r="F49" s="916"/>
      <c r="G49" s="916"/>
      <c r="H49" s="916"/>
      <c r="I49" s="917"/>
      <c r="J49" s="940" t="s">
        <v>641</v>
      </c>
      <c r="K49" s="916"/>
      <c r="L49" s="916"/>
      <c r="M49" s="916"/>
      <c r="N49" s="916"/>
      <c r="O49" s="916"/>
      <c r="P49" s="916"/>
      <c r="Q49" s="1508"/>
      <c r="R49" s="1509"/>
      <c r="S49" s="1450"/>
      <c r="T49" s="1451"/>
      <c r="U49" s="1451"/>
      <c r="V49" s="1451"/>
      <c r="W49" s="1452"/>
      <c r="X49" s="1450"/>
      <c r="Y49" s="1451"/>
      <c r="Z49" s="1451"/>
      <c r="AA49" s="1451"/>
      <c r="AB49" s="1452"/>
      <c r="AC49" s="1457"/>
      <c r="AD49" s="1458"/>
      <c r="AE49" s="1459"/>
      <c r="AF49" s="881" t="s">
        <v>638</v>
      </c>
      <c r="AG49" s="852"/>
      <c r="AH49" s="852"/>
      <c r="AI49" s="852"/>
      <c r="AJ49" s="1460"/>
      <c r="AK49" s="1460"/>
      <c r="AL49" s="1460"/>
      <c r="AM49" s="1460"/>
      <c r="AN49" s="1460"/>
      <c r="AO49" s="1460"/>
      <c r="AP49" s="1460"/>
      <c r="AQ49" s="1460"/>
      <c r="AR49" s="1460"/>
      <c r="AS49" s="1460"/>
      <c r="AT49" s="1460"/>
      <c r="AU49" s="1460"/>
      <c r="AV49" s="1464"/>
      <c r="AW49" s="881" t="s">
        <v>616</v>
      </c>
      <c r="AX49" s="852"/>
      <c r="AY49" s="852"/>
      <c r="AZ49" s="1460"/>
      <c r="BA49" s="1460"/>
      <c r="BB49" s="1460"/>
      <c r="BC49" s="1460"/>
      <c r="BD49" s="1460"/>
      <c r="BE49" s="1460"/>
      <c r="BF49" s="1460"/>
      <c r="BG49" s="1460"/>
      <c r="BH49" s="1460"/>
      <c r="BI49" s="1460"/>
      <c r="BJ49" s="1460"/>
      <c r="BK49" s="1460"/>
      <c r="BL49" s="1464"/>
      <c r="BM49" s="854"/>
      <c r="BU49" s="991">
        <v>1</v>
      </c>
      <c r="BV49" s="996">
        <f>COUNTA(X41)</f>
        <v>0</v>
      </c>
      <c r="BW49" s="991">
        <f t="shared" si="0"/>
        <v>1</v>
      </c>
    </row>
    <row r="50" spans="1:75" ht="20.100000000000001" customHeight="1" x14ac:dyDescent="0.15">
      <c r="A50" s="851"/>
      <c r="B50" s="1477"/>
      <c r="C50" s="1478"/>
      <c r="D50" s="855" t="s">
        <v>642</v>
      </c>
      <c r="E50" s="856"/>
      <c r="F50" s="856"/>
      <c r="G50" s="856"/>
      <c r="H50" s="856" t="s">
        <v>1207</v>
      </c>
      <c r="I50" s="997"/>
      <c r="J50" s="855"/>
      <c r="K50" s="856"/>
      <c r="L50" s="856"/>
      <c r="M50" s="856"/>
      <c r="N50" s="856"/>
      <c r="O50" s="985"/>
      <c r="P50" s="856"/>
      <c r="Q50" s="1510"/>
      <c r="R50" s="1511"/>
      <c r="S50" s="1453"/>
      <c r="T50" s="1454"/>
      <c r="U50" s="1454"/>
      <c r="V50" s="1454"/>
      <c r="W50" s="1455"/>
      <c r="X50" s="1453"/>
      <c r="Y50" s="1454"/>
      <c r="Z50" s="1454"/>
      <c r="AA50" s="1454"/>
      <c r="AB50" s="1455"/>
      <c r="AC50" s="1457"/>
      <c r="AD50" s="1458"/>
      <c r="AE50" s="1459"/>
      <c r="AF50" s="881" t="s">
        <v>623</v>
      </c>
      <c r="AG50" s="852"/>
      <c r="AH50" s="852"/>
      <c r="AI50" s="1465"/>
      <c r="AJ50" s="1465"/>
      <c r="AK50" s="1465"/>
      <c r="AL50" s="1465"/>
      <c r="AM50" s="1465"/>
      <c r="AN50" s="1465"/>
      <c r="AO50" s="1465"/>
      <c r="AP50" s="1465"/>
      <c r="AQ50" s="1465"/>
      <c r="AR50" s="1465"/>
      <c r="AS50" s="1465"/>
      <c r="AT50" s="1465"/>
      <c r="AU50" s="1465"/>
      <c r="AV50" s="1465"/>
      <c r="AW50" s="1465"/>
      <c r="AX50" s="1465"/>
      <c r="AY50" s="1465"/>
      <c r="AZ50" s="1465"/>
      <c r="BA50" s="1465"/>
      <c r="BB50" s="1465"/>
      <c r="BC50" s="1465"/>
      <c r="BD50" s="1465"/>
      <c r="BE50" s="1465"/>
      <c r="BF50" s="1465"/>
      <c r="BG50" s="1465"/>
      <c r="BH50" s="1465"/>
      <c r="BI50" s="1465"/>
      <c r="BJ50" s="1465"/>
      <c r="BK50" s="1465"/>
      <c r="BL50" s="1466"/>
      <c r="BM50" s="854"/>
      <c r="BU50" s="991">
        <v>1</v>
      </c>
      <c r="BV50" s="996">
        <f>COUNTA(AC41)</f>
        <v>0</v>
      </c>
      <c r="BW50" s="991">
        <f t="shared" si="0"/>
        <v>1</v>
      </c>
    </row>
    <row r="51" spans="1:75" ht="20.100000000000001" customHeight="1" x14ac:dyDescent="0.15">
      <c r="A51" s="851"/>
      <c r="B51" s="1477"/>
      <c r="C51" s="1478"/>
      <c r="D51" s="855" t="s">
        <v>643</v>
      </c>
      <c r="E51" s="856"/>
      <c r="F51" s="856"/>
      <c r="G51" s="856"/>
      <c r="H51" s="856"/>
      <c r="I51" s="997"/>
      <c r="J51" s="855"/>
      <c r="K51" s="856"/>
      <c r="L51" s="856"/>
      <c r="M51" s="856"/>
      <c r="N51" s="856"/>
      <c r="O51" s="985"/>
      <c r="P51" s="856"/>
      <c r="Q51" s="1510"/>
      <c r="R51" s="1511"/>
      <c r="S51" s="1450"/>
      <c r="T51" s="1451"/>
      <c r="U51" s="1451"/>
      <c r="V51" s="1451"/>
      <c r="W51" s="1452"/>
      <c r="X51" s="1450"/>
      <c r="Y51" s="1451"/>
      <c r="Z51" s="1451"/>
      <c r="AA51" s="1451"/>
      <c r="AB51" s="1452"/>
      <c r="AC51" s="1457"/>
      <c r="AD51" s="1458"/>
      <c r="AE51" s="1459"/>
      <c r="AF51" s="881" t="s">
        <v>638</v>
      </c>
      <c r="AG51" s="852"/>
      <c r="AH51" s="852"/>
      <c r="AI51" s="852"/>
      <c r="AJ51" s="1460"/>
      <c r="AK51" s="1460"/>
      <c r="AL51" s="1460"/>
      <c r="AM51" s="1460"/>
      <c r="AN51" s="1460"/>
      <c r="AO51" s="1460"/>
      <c r="AP51" s="1460"/>
      <c r="AQ51" s="1460"/>
      <c r="AR51" s="1460"/>
      <c r="AS51" s="1460"/>
      <c r="AT51" s="1460"/>
      <c r="AU51" s="1460"/>
      <c r="AV51" s="1464"/>
      <c r="AW51" s="881" t="s">
        <v>616</v>
      </c>
      <c r="AX51" s="852"/>
      <c r="AY51" s="852"/>
      <c r="AZ51" s="1460"/>
      <c r="BA51" s="1460"/>
      <c r="BB51" s="1460"/>
      <c r="BC51" s="1460"/>
      <c r="BD51" s="1460"/>
      <c r="BE51" s="1460"/>
      <c r="BF51" s="1460"/>
      <c r="BG51" s="1460"/>
      <c r="BH51" s="1460"/>
      <c r="BI51" s="1460"/>
      <c r="BJ51" s="1460"/>
      <c r="BK51" s="1460"/>
      <c r="BL51" s="1464"/>
      <c r="BM51" s="854"/>
      <c r="BU51" s="991">
        <v>1</v>
      </c>
      <c r="BV51" s="996">
        <f>IF(Q41&lt;&gt;2,1,COUNTA(S43))</f>
        <v>1</v>
      </c>
      <c r="BW51" s="991">
        <f t="shared" si="0"/>
        <v>0</v>
      </c>
    </row>
    <row r="52" spans="1:75" ht="20.100000000000001" customHeight="1" x14ac:dyDescent="0.15">
      <c r="A52" s="851"/>
      <c r="B52" s="1477"/>
      <c r="C52" s="1478"/>
      <c r="D52" s="976"/>
      <c r="E52" s="866"/>
      <c r="F52" s="866"/>
      <c r="G52" s="866"/>
      <c r="H52" s="866"/>
      <c r="I52" s="977"/>
      <c r="J52" s="976"/>
      <c r="K52" s="866"/>
      <c r="L52" s="866"/>
      <c r="M52" s="866"/>
      <c r="N52" s="866"/>
      <c r="O52" s="985"/>
      <c r="P52" s="866"/>
      <c r="Q52" s="1512"/>
      <c r="R52" s="1513"/>
      <c r="S52" s="1453"/>
      <c r="T52" s="1454"/>
      <c r="U52" s="1454"/>
      <c r="V52" s="1454"/>
      <c r="W52" s="1455"/>
      <c r="X52" s="1453"/>
      <c r="Y52" s="1454"/>
      <c r="Z52" s="1454"/>
      <c r="AA52" s="1454"/>
      <c r="AB52" s="1455"/>
      <c r="AC52" s="1457"/>
      <c r="AD52" s="1458"/>
      <c r="AE52" s="1459"/>
      <c r="AF52" s="881" t="s">
        <v>623</v>
      </c>
      <c r="AG52" s="852"/>
      <c r="AH52" s="852"/>
      <c r="AI52" s="1465"/>
      <c r="AJ52" s="1465"/>
      <c r="AK52" s="1465"/>
      <c r="AL52" s="1465"/>
      <c r="AM52" s="1465"/>
      <c r="AN52" s="1465"/>
      <c r="AO52" s="1465"/>
      <c r="AP52" s="1465"/>
      <c r="AQ52" s="1465"/>
      <c r="AR52" s="1465"/>
      <c r="AS52" s="1465"/>
      <c r="AT52" s="1465"/>
      <c r="AU52" s="1465"/>
      <c r="AV52" s="1465"/>
      <c r="AW52" s="1465"/>
      <c r="AX52" s="1465"/>
      <c r="AY52" s="1465"/>
      <c r="AZ52" s="1465"/>
      <c r="BA52" s="1465"/>
      <c r="BB52" s="1465"/>
      <c r="BC52" s="1465"/>
      <c r="BD52" s="1465"/>
      <c r="BE52" s="1465"/>
      <c r="BF52" s="1465"/>
      <c r="BG52" s="1465"/>
      <c r="BH52" s="1465"/>
      <c r="BI52" s="1465"/>
      <c r="BJ52" s="1465"/>
      <c r="BK52" s="1465"/>
      <c r="BL52" s="1466"/>
      <c r="BM52" s="854"/>
      <c r="BU52" s="991">
        <v>1</v>
      </c>
      <c r="BV52" s="996">
        <f>IF(Q41&lt;&gt;2,1,COUNTA(X43))</f>
        <v>1</v>
      </c>
      <c r="BW52" s="991">
        <f t="shared" si="0"/>
        <v>0</v>
      </c>
    </row>
    <row r="53" spans="1:75" ht="20.100000000000001" customHeight="1" x14ac:dyDescent="0.15">
      <c r="A53" s="851"/>
      <c r="B53" s="1477"/>
      <c r="C53" s="1478"/>
      <c r="D53" s="940" t="s">
        <v>644</v>
      </c>
      <c r="E53" s="916"/>
      <c r="F53" s="916"/>
      <c r="G53" s="916"/>
      <c r="H53" s="916"/>
      <c r="I53" s="916"/>
      <c r="J53" s="916"/>
      <c r="K53" s="916"/>
      <c r="L53" s="916"/>
      <c r="M53" s="916"/>
      <c r="N53" s="916"/>
      <c r="O53" s="916"/>
      <c r="P53" s="916"/>
      <c r="Q53" s="1467" t="s">
        <v>1230</v>
      </c>
      <c r="R53" s="1468"/>
      <c r="S53" s="1450"/>
      <c r="T53" s="1451"/>
      <c r="U53" s="1451"/>
      <c r="V53" s="1451"/>
      <c r="W53" s="1452"/>
      <c r="X53" s="1450"/>
      <c r="Y53" s="1451"/>
      <c r="Z53" s="1451"/>
      <c r="AA53" s="1451"/>
      <c r="AB53" s="1452"/>
      <c r="AC53" s="1457"/>
      <c r="AD53" s="1458"/>
      <c r="AE53" s="1459"/>
      <c r="AF53" s="881" t="s">
        <v>645</v>
      </c>
      <c r="AG53" s="852"/>
      <c r="AH53" s="852"/>
      <c r="AI53" s="852"/>
      <c r="AJ53" s="1460"/>
      <c r="AK53" s="1460"/>
      <c r="AL53" s="1460"/>
      <c r="AM53" s="1460"/>
      <c r="AN53" s="1460"/>
      <c r="AO53" s="1460"/>
      <c r="AP53" s="1460"/>
      <c r="AQ53" s="1460"/>
      <c r="AR53" s="1460"/>
      <c r="AS53" s="1460"/>
      <c r="AT53" s="1460"/>
      <c r="AU53" s="1460"/>
      <c r="AV53" s="1464"/>
      <c r="AW53" s="881" t="s">
        <v>616</v>
      </c>
      <c r="AX53" s="852"/>
      <c r="AY53" s="852"/>
      <c r="AZ53" s="1460"/>
      <c r="BA53" s="1460"/>
      <c r="BB53" s="1460"/>
      <c r="BC53" s="1460"/>
      <c r="BD53" s="1460"/>
      <c r="BE53" s="1460"/>
      <c r="BF53" s="1460"/>
      <c r="BG53" s="1460"/>
      <c r="BH53" s="1460"/>
      <c r="BI53" s="1460"/>
      <c r="BJ53" s="1460"/>
      <c r="BK53" s="1460"/>
      <c r="BL53" s="1464"/>
      <c r="BM53" s="854"/>
      <c r="BU53" s="991">
        <v>1</v>
      </c>
      <c r="BV53" s="996">
        <f>IF(Q41&lt;&gt;2,1,COUNTA(AC43))</f>
        <v>1</v>
      </c>
      <c r="BW53" s="991">
        <f t="shared" si="0"/>
        <v>0</v>
      </c>
    </row>
    <row r="54" spans="1:75" ht="20.100000000000001" customHeight="1" x14ac:dyDescent="0.15">
      <c r="A54" s="851"/>
      <c r="B54" s="1477"/>
      <c r="C54" s="1478"/>
      <c r="D54" s="976" t="s">
        <v>1208</v>
      </c>
      <c r="E54" s="866"/>
      <c r="F54" s="866"/>
      <c r="G54" s="866"/>
      <c r="H54" s="1454"/>
      <c r="I54" s="1454"/>
      <c r="J54" s="1454"/>
      <c r="K54" s="1454"/>
      <c r="L54" s="1454"/>
      <c r="M54" s="1454"/>
      <c r="N54" s="1454"/>
      <c r="O54" s="866" t="s">
        <v>1209</v>
      </c>
      <c r="P54" s="866"/>
      <c r="Q54" s="1469"/>
      <c r="R54" s="1470"/>
      <c r="S54" s="1453"/>
      <c r="T54" s="1454"/>
      <c r="U54" s="1454"/>
      <c r="V54" s="1454"/>
      <c r="W54" s="1455"/>
      <c r="X54" s="1453"/>
      <c r="Y54" s="1454"/>
      <c r="Z54" s="1454"/>
      <c r="AA54" s="1454"/>
      <c r="AB54" s="1455"/>
      <c r="AC54" s="1457"/>
      <c r="AD54" s="1458"/>
      <c r="AE54" s="1459"/>
      <c r="AF54" s="881" t="s">
        <v>623</v>
      </c>
      <c r="AG54" s="852"/>
      <c r="AH54" s="852"/>
      <c r="AI54" s="1465"/>
      <c r="AJ54" s="1465"/>
      <c r="AK54" s="1465"/>
      <c r="AL54" s="1465"/>
      <c r="AM54" s="1465"/>
      <c r="AN54" s="1465"/>
      <c r="AO54" s="1465"/>
      <c r="AP54" s="1465"/>
      <c r="AQ54" s="1465"/>
      <c r="AR54" s="1465"/>
      <c r="AS54" s="1465"/>
      <c r="AT54" s="1465"/>
      <c r="AU54" s="1465"/>
      <c r="AV54" s="1465"/>
      <c r="AW54" s="1465"/>
      <c r="AX54" s="1465"/>
      <c r="AY54" s="1465"/>
      <c r="AZ54" s="1465"/>
      <c r="BA54" s="1465"/>
      <c r="BB54" s="1465"/>
      <c r="BC54" s="1465"/>
      <c r="BD54" s="1465"/>
      <c r="BE54" s="1465"/>
      <c r="BF54" s="1465"/>
      <c r="BG54" s="1465"/>
      <c r="BH54" s="1465"/>
      <c r="BI54" s="1465"/>
      <c r="BJ54" s="1465"/>
      <c r="BK54" s="1465"/>
      <c r="BL54" s="1466"/>
      <c r="BM54" s="854"/>
      <c r="BU54" s="991">
        <v>1</v>
      </c>
      <c r="BV54" s="996">
        <f>COUNTA(Q45)</f>
        <v>0</v>
      </c>
      <c r="BW54" s="991">
        <f t="shared" si="0"/>
        <v>1</v>
      </c>
    </row>
    <row r="55" spans="1:75" ht="20.100000000000001" customHeight="1" x14ac:dyDescent="0.15">
      <c r="A55" s="851"/>
      <c r="B55" s="1477"/>
      <c r="C55" s="1478"/>
      <c r="D55" s="855" t="s">
        <v>1210</v>
      </c>
      <c r="E55" s="856"/>
      <c r="F55" s="856"/>
      <c r="G55" s="856"/>
      <c r="H55" s="856"/>
      <c r="I55" s="856"/>
      <c r="J55" s="856"/>
      <c r="K55" s="856"/>
      <c r="L55" s="856"/>
      <c r="M55" s="856"/>
      <c r="N55" s="856"/>
      <c r="O55" s="856"/>
      <c r="P55" s="856"/>
      <c r="Q55" s="1467" t="s">
        <v>1230</v>
      </c>
      <c r="R55" s="1468"/>
      <c r="S55" s="1450"/>
      <c r="T55" s="1451"/>
      <c r="U55" s="1451"/>
      <c r="V55" s="1451"/>
      <c r="W55" s="1452"/>
      <c r="X55" s="1450"/>
      <c r="Y55" s="1451"/>
      <c r="Z55" s="1451"/>
      <c r="AA55" s="1451"/>
      <c r="AB55" s="1452"/>
      <c r="AC55" s="1457"/>
      <c r="AD55" s="1458"/>
      <c r="AE55" s="1459"/>
      <c r="AF55" s="881" t="s">
        <v>645</v>
      </c>
      <c r="AG55" s="852"/>
      <c r="AH55" s="852"/>
      <c r="AI55" s="852"/>
      <c r="AJ55" s="1460"/>
      <c r="AK55" s="1460"/>
      <c r="AL55" s="1460"/>
      <c r="AM55" s="1460"/>
      <c r="AN55" s="1460"/>
      <c r="AO55" s="1460"/>
      <c r="AP55" s="1460"/>
      <c r="AQ55" s="1460"/>
      <c r="AR55" s="1460"/>
      <c r="AS55" s="1460"/>
      <c r="AT55" s="1460"/>
      <c r="AU55" s="1460"/>
      <c r="AV55" s="1464"/>
      <c r="AW55" s="881" t="s">
        <v>616</v>
      </c>
      <c r="AX55" s="852"/>
      <c r="AY55" s="852"/>
      <c r="AZ55" s="1460"/>
      <c r="BA55" s="1460"/>
      <c r="BB55" s="1460"/>
      <c r="BC55" s="1460"/>
      <c r="BD55" s="1460"/>
      <c r="BE55" s="1460"/>
      <c r="BF55" s="1460"/>
      <c r="BG55" s="1460"/>
      <c r="BH55" s="1460"/>
      <c r="BI55" s="1460"/>
      <c r="BJ55" s="1460"/>
      <c r="BK55" s="1460"/>
      <c r="BL55" s="1464"/>
      <c r="BM55" s="854"/>
      <c r="BU55" s="991">
        <v>1</v>
      </c>
      <c r="BV55" s="996">
        <f>IF(AND(Q45&lt;&gt;"主",Q45&lt;&gt;2),1,COUNTA(S45))</f>
        <v>1</v>
      </c>
      <c r="BW55" s="991">
        <f t="shared" si="0"/>
        <v>0</v>
      </c>
    </row>
    <row r="56" spans="1:75" ht="20.100000000000001" customHeight="1" x14ac:dyDescent="0.15">
      <c r="A56" s="851"/>
      <c r="B56" s="1479"/>
      <c r="C56" s="1480"/>
      <c r="D56" s="976" t="s">
        <v>1211</v>
      </c>
      <c r="E56" s="866"/>
      <c r="F56" s="866"/>
      <c r="G56" s="866"/>
      <c r="H56" s="1454"/>
      <c r="I56" s="1454"/>
      <c r="J56" s="1454"/>
      <c r="K56" s="1454"/>
      <c r="L56" s="1454"/>
      <c r="M56" s="1454"/>
      <c r="N56" s="1454"/>
      <c r="O56" s="866" t="s">
        <v>1209</v>
      </c>
      <c r="P56" s="866"/>
      <c r="Q56" s="1469"/>
      <c r="R56" s="1470"/>
      <c r="S56" s="1453"/>
      <c r="T56" s="1454"/>
      <c r="U56" s="1454"/>
      <c r="V56" s="1454"/>
      <c r="W56" s="1455"/>
      <c r="X56" s="1453"/>
      <c r="Y56" s="1454"/>
      <c r="Z56" s="1454"/>
      <c r="AA56" s="1454"/>
      <c r="AB56" s="1455"/>
      <c r="AC56" s="1457"/>
      <c r="AD56" s="1458"/>
      <c r="AE56" s="1459"/>
      <c r="AF56" s="881" t="s">
        <v>623</v>
      </c>
      <c r="AG56" s="852"/>
      <c r="AH56" s="852"/>
      <c r="AI56" s="1465"/>
      <c r="AJ56" s="1465"/>
      <c r="AK56" s="1465"/>
      <c r="AL56" s="1465"/>
      <c r="AM56" s="1465"/>
      <c r="AN56" s="1465"/>
      <c r="AO56" s="1465"/>
      <c r="AP56" s="1465"/>
      <c r="AQ56" s="1465"/>
      <c r="AR56" s="1465"/>
      <c r="AS56" s="1465"/>
      <c r="AT56" s="1465"/>
      <c r="AU56" s="1465"/>
      <c r="AV56" s="1465"/>
      <c r="AW56" s="1465"/>
      <c r="AX56" s="1465"/>
      <c r="AY56" s="1465"/>
      <c r="AZ56" s="1465"/>
      <c r="BA56" s="1465"/>
      <c r="BB56" s="1465"/>
      <c r="BC56" s="1465"/>
      <c r="BD56" s="1465"/>
      <c r="BE56" s="1465"/>
      <c r="BF56" s="1465"/>
      <c r="BG56" s="1465"/>
      <c r="BH56" s="1465"/>
      <c r="BI56" s="1465"/>
      <c r="BJ56" s="1465"/>
      <c r="BK56" s="1465"/>
      <c r="BL56" s="1466"/>
      <c r="BM56" s="854"/>
      <c r="BU56" s="991">
        <v>1</v>
      </c>
      <c r="BV56" s="996">
        <f>IF(AND(Q45&lt;&gt;"主",Q45&lt;&gt;2),1,COUNTA(X45))</f>
        <v>1</v>
      </c>
      <c r="BW56" s="991">
        <f t="shared" si="0"/>
        <v>0</v>
      </c>
    </row>
    <row r="57" spans="1:75" ht="20.100000000000001" customHeight="1" x14ac:dyDescent="0.15">
      <c r="A57" s="851"/>
      <c r="B57" s="856"/>
      <c r="C57" s="856"/>
      <c r="D57" s="856" t="s">
        <v>647</v>
      </c>
      <c r="E57" s="856"/>
      <c r="F57" s="856"/>
      <c r="G57" s="856"/>
      <c r="H57" s="856"/>
      <c r="I57" s="856"/>
      <c r="J57" s="856"/>
      <c r="K57" s="856"/>
      <c r="L57" s="856"/>
      <c r="M57" s="856"/>
      <c r="N57" s="856"/>
      <c r="O57" s="856"/>
      <c r="P57" s="856"/>
      <c r="Q57" s="856"/>
      <c r="R57" s="856"/>
      <c r="S57" s="856"/>
      <c r="T57" s="856"/>
      <c r="U57" s="856"/>
      <c r="V57" s="856"/>
      <c r="W57" s="856"/>
      <c r="X57" s="856"/>
      <c r="Y57" s="856"/>
      <c r="Z57" s="856"/>
      <c r="AA57" s="856"/>
      <c r="AB57" s="856"/>
      <c r="AC57" s="856"/>
      <c r="AD57" s="856"/>
      <c r="AE57" s="856"/>
      <c r="AF57" s="856"/>
      <c r="AG57" s="856"/>
      <c r="AH57" s="856"/>
      <c r="AI57" s="856"/>
      <c r="AJ57" s="856"/>
      <c r="AK57" s="856"/>
      <c r="AL57" s="856"/>
      <c r="AM57" s="856"/>
      <c r="AN57" s="856"/>
      <c r="AO57" s="856"/>
      <c r="AP57" s="856"/>
      <c r="AQ57" s="856"/>
      <c r="AR57" s="856"/>
      <c r="AS57" s="856"/>
      <c r="AT57" s="856"/>
      <c r="AU57" s="856"/>
      <c r="AV57" s="856"/>
      <c r="AW57" s="856"/>
      <c r="AX57" s="856"/>
      <c r="AY57" s="856"/>
      <c r="AZ57" s="856"/>
      <c r="BA57" s="856"/>
      <c r="BB57" s="856"/>
      <c r="BC57" s="856"/>
      <c r="BD57" s="856"/>
      <c r="BE57" s="856"/>
      <c r="BF57" s="856"/>
      <c r="BG57" s="856"/>
      <c r="BH57" s="856"/>
      <c r="BI57" s="856"/>
      <c r="BJ57" s="856"/>
      <c r="BK57" s="856"/>
      <c r="BL57" s="856"/>
      <c r="BM57" s="854"/>
      <c r="BU57" s="991">
        <v>1</v>
      </c>
      <c r="BV57" s="996">
        <f>IF(AND(Q45&lt;&gt;"主",Q45&lt;&gt;2),1,COUNTA(AC45))</f>
        <v>1</v>
      </c>
      <c r="BW57" s="991">
        <f t="shared" si="0"/>
        <v>0</v>
      </c>
    </row>
    <row r="58" spans="1:75" ht="20.100000000000001" customHeight="1" x14ac:dyDescent="0.15">
      <c r="A58" s="851"/>
      <c r="B58" s="1216" t="s">
        <v>1212</v>
      </c>
      <c r="C58" s="1189"/>
      <c r="D58" s="1189"/>
      <c r="E58" s="1189"/>
      <c r="F58" s="1189"/>
      <c r="G58" s="1189"/>
      <c r="H58" s="1189"/>
      <c r="I58" s="1189"/>
      <c r="J58" s="1189"/>
      <c r="K58" s="1189"/>
      <c r="L58" s="1190"/>
      <c r="M58" s="881" t="s">
        <v>1213</v>
      </c>
      <c r="N58" s="852"/>
      <c r="O58" s="852"/>
      <c r="P58" s="852"/>
      <c r="Q58" s="852"/>
      <c r="R58" s="852"/>
      <c r="S58" s="852"/>
      <c r="T58" s="852"/>
      <c r="U58" s="852"/>
      <c r="V58" s="852"/>
      <c r="W58" s="852"/>
      <c r="X58" s="852"/>
      <c r="Y58" s="852"/>
      <c r="Z58" s="852"/>
      <c r="AA58" s="852"/>
      <c r="AB58" s="852"/>
      <c r="AC58" s="852"/>
      <c r="AD58" s="852"/>
      <c r="AE58" s="852"/>
      <c r="AF58" s="1457"/>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59"/>
      <c r="BM58" s="854"/>
      <c r="BU58" s="991">
        <v>1</v>
      </c>
      <c r="BV58" s="996">
        <f>IF(Q45&lt;&gt;2,1,COUNTA(S47))</f>
        <v>1</v>
      </c>
      <c r="BW58" s="991">
        <f t="shared" si="0"/>
        <v>0</v>
      </c>
    </row>
    <row r="59" spans="1:75" ht="20.100000000000001" customHeight="1" x14ac:dyDescent="0.15">
      <c r="A59" s="851"/>
      <c r="B59" s="1246"/>
      <c r="C59" s="1212"/>
      <c r="D59" s="1212"/>
      <c r="E59" s="1212"/>
      <c r="F59" s="1212"/>
      <c r="G59" s="1212"/>
      <c r="H59" s="1212"/>
      <c r="I59" s="1212"/>
      <c r="J59" s="1212"/>
      <c r="K59" s="1212"/>
      <c r="L59" s="1247"/>
      <c r="M59" s="881" t="s">
        <v>1214</v>
      </c>
      <c r="N59" s="852"/>
      <c r="O59" s="852"/>
      <c r="P59" s="852"/>
      <c r="Q59" s="852"/>
      <c r="R59" s="852"/>
      <c r="S59" s="852"/>
      <c r="T59" s="852"/>
      <c r="U59" s="852"/>
      <c r="V59" s="852"/>
      <c r="W59" s="852"/>
      <c r="X59" s="852"/>
      <c r="Y59" s="852"/>
      <c r="Z59" s="852"/>
      <c r="AA59" s="852"/>
      <c r="AB59" s="852"/>
      <c r="AC59" s="852"/>
      <c r="AD59" s="852"/>
      <c r="AE59" s="852"/>
      <c r="AF59" s="1457"/>
      <c r="AG59" s="1458"/>
      <c r="AH59" s="1458"/>
      <c r="AI59" s="1458"/>
      <c r="AJ59" s="1458"/>
      <c r="AK59" s="1458"/>
      <c r="AL59" s="1458"/>
      <c r="AM59" s="1458"/>
      <c r="AN59" s="1458"/>
      <c r="AO59" s="1458"/>
      <c r="AP59" s="1458"/>
      <c r="AQ59" s="1458"/>
      <c r="AR59" s="1458"/>
      <c r="AS59" s="1458"/>
      <c r="AT59" s="1458"/>
      <c r="AU59" s="1458"/>
      <c r="AV59" s="1458"/>
      <c r="AW59" s="1458"/>
      <c r="AX59" s="1458"/>
      <c r="AY59" s="1458"/>
      <c r="AZ59" s="1458"/>
      <c r="BA59" s="1458"/>
      <c r="BB59" s="1458"/>
      <c r="BC59" s="1458"/>
      <c r="BD59" s="1458"/>
      <c r="BE59" s="1458"/>
      <c r="BF59" s="1458"/>
      <c r="BG59" s="1458"/>
      <c r="BH59" s="1458"/>
      <c r="BI59" s="1458"/>
      <c r="BJ59" s="1458"/>
      <c r="BK59" s="1458"/>
      <c r="BL59" s="1459"/>
      <c r="BM59" s="854"/>
      <c r="BU59" s="991">
        <v>1</v>
      </c>
      <c r="BV59" s="996">
        <f>IF(Q45&lt;&gt;2,1,COUNTA(X47))</f>
        <v>1</v>
      </c>
      <c r="BW59" s="991">
        <f t="shared" si="0"/>
        <v>0</v>
      </c>
    </row>
    <row r="60" spans="1:75" ht="20.100000000000001" customHeight="1" x14ac:dyDescent="0.15">
      <c r="A60" s="851"/>
      <c r="B60" s="1246"/>
      <c r="C60" s="1212"/>
      <c r="D60" s="1212"/>
      <c r="E60" s="1212"/>
      <c r="F60" s="1212"/>
      <c r="G60" s="1212"/>
      <c r="H60" s="1212"/>
      <c r="I60" s="1212"/>
      <c r="J60" s="1212"/>
      <c r="K60" s="1212"/>
      <c r="L60" s="1247"/>
      <c r="M60" s="881" t="s">
        <v>1215</v>
      </c>
      <c r="N60" s="852"/>
      <c r="O60" s="852"/>
      <c r="P60" s="852"/>
      <c r="Q60" s="852"/>
      <c r="R60" s="852"/>
      <c r="S60" s="852"/>
      <c r="T60" s="852"/>
      <c r="U60" s="852"/>
      <c r="V60" s="852"/>
      <c r="W60" s="852"/>
      <c r="X60" s="852"/>
      <c r="Y60" s="852"/>
      <c r="Z60" s="852"/>
      <c r="AA60" s="852"/>
      <c r="AB60" s="852"/>
      <c r="AC60" s="852"/>
      <c r="AD60" s="852"/>
      <c r="AE60" s="852"/>
      <c r="AF60" s="1457"/>
      <c r="AG60" s="1458"/>
      <c r="AH60" s="1458"/>
      <c r="AI60" s="1458"/>
      <c r="AJ60" s="1458"/>
      <c r="AK60" s="1458"/>
      <c r="AL60" s="1458"/>
      <c r="AM60" s="1458"/>
      <c r="AN60" s="1458"/>
      <c r="AO60" s="1458"/>
      <c r="AP60" s="1458"/>
      <c r="AQ60" s="1458"/>
      <c r="AR60" s="1458"/>
      <c r="AS60" s="1458"/>
      <c r="AT60" s="1458"/>
      <c r="AU60" s="1458"/>
      <c r="AV60" s="1458"/>
      <c r="AW60" s="1458"/>
      <c r="AX60" s="1458"/>
      <c r="AY60" s="1458"/>
      <c r="AZ60" s="1458"/>
      <c r="BA60" s="1458"/>
      <c r="BB60" s="1458"/>
      <c r="BC60" s="1458"/>
      <c r="BD60" s="1458"/>
      <c r="BE60" s="1458"/>
      <c r="BF60" s="1458"/>
      <c r="BG60" s="1458"/>
      <c r="BH60" s="1458"/>
      <c r="BI60" s="1458"/>
      <c r="BJ60" s="1458"/>
      <c r="BK60" s="1458"/>
      <c r="BL60" s="1459"/>
      <c r="BM60" s="854"/>
      <c r="BU60" s="991">
        <v>1</v>
      </c>
      <c r="BV60" s="996">
        <f>IF(Q45&lt;&gt;2,1,COUNTA(AC47))</f>
        <v>1</v>
      </c>
      <c r="BW60" s="991">
        <f t="shared" si="0"/>
        <v>0</v>
      </c>
    </row>
    <row r="61" spans="1:75" ht="20.100000000000001" customHeight="1" x14ac:dyDescent="0.15">
      <c r="A61" s="851"/>
      <c r="B61" s="1246"/>
      <c r="C61" s="1212"/>
      <c r="D61" s="1212"/>
      <c r="E61" s="1212"/>
      <c r="F61" s="1212"/>
      <c r="G61" s="1212"/>
      <c r="H61" s="1212"/>
      <c r="I61" s="1212"/>
      <c r="J61" s="1212"/>
      <c r="K61" s="1212"/>
      <c r="L61" s="1247"/>
      <c r="M61" s="940" t="s">
        <v>1216</v>
      </c>
      <c r="N61" s="916"/>
      <c r="O61" s="916"/>
      <c r="P61" s="916"/>
      <c r="Q61" s="916"/>
      <c r="R61" s="916"/>
      <c r="S61" s="916"/>
      <c r="T61" s="916"/>
      <c r="U61" s="916"/>
      <c r="V61" s="916"/>
      <c r="W61" s="916"/>
      <c r="X61" s="916"/>
      <c r="Y61" s="916"/>
      <c r="Z61" s="916"/>
      <c r="AA61" s="916"/>
      <c r="AB61" s="916"/>
      <c r="AC61" s="916"/>
      <c r="AD61" s="916"/>
      <c r="AE61" s="917"/>
      <c r="AF61" s="1457"/>
      <c r="AG61" s="1458"/>
      <c r="AH61" s="1458"/>
      <c r="AI61" s="1458"/>
      <c r="AJ61" s="1458"/>
      <c r="AK61" s="1458"/>
      <c r="AL61" s="1458"/>
      <c r="AM61" s="1458"/>
      <c r="AN61" s="1458"/>
      <c r="AO61" s="1458"/>
      <c r="AP61" s="1458"/>
      <c r="AQ61" s="1458"/>
      <c r="AR61" s="1458"/>
      <c r="AS61" s="1458"/>
      <c r="AT61" s="1458"/>
      <c r="AU61" s="1458"/>
      <c r="AV61" s="1458"/>
      <c r="AW61" s="1458"/>
      <c r="AX61" s="1458"/>
      <c r="AY61" s="1458"/>
      <c r="AZ61" s="1458"/>
      <c r="BA61" s="1458"/>
      <c r="BB61" s="1458"/>
      <c r="BC61" s="1458"/>
      <c r="BD61" s="1458"/>
      <c r="BE61" s="1458"/>
      <c r="BF61" s="1458"/>
      <c r="BG61" s="1458"/>
      <c r="BH61" s="1458"/>
      <c r="BI61" s="1458"/>
      <c r="BJ61" s="1458"/>
      <c r="BK61" s="1458"/>
      <c r="BL61" s="1459"/>
      <c r="BM61" s="854"/>
      <c r="BU61" s="991">
        <v>1</v>
      </c>
      <c r="BV61" s="996">
        <f>COUNTA(Q49)</f>
        <v>0</v>
      </c>
      <c r="BW61" s="991">
        <f t="shared" si="0"/>
        <v>1</v>
      </c>
    </row>
    <row r="62" spans="1:75" ht="20.100000000000001" customHeight="1" x14ac:dyDescent="0.15">
      <c r="A62" s="851"/>
      <c r="B62" s="1246"/>
      <c r="C62" s="1212"/>
      <c r="D62" s="1212"/>
      <c r="E62" s="1212"/>
      <c r="F62" s="1212"/>
      <c r="G62" s="1212"/>
      <c r="H62" s="1212"/>
      <c r="I62" s="1212"/>
      <c r="J62" s="1212"/>
      <c r="K62" s="1212"/>
      <c r="L62" s="1247"/>
      <c r="M62" s="855"/>
      <c r="N62" s="856"/>
      <c r="O62" s="856"/>
      <c r="P62" s="856"/>
      <c r="Q62" s="856"/>
      <c r="R62" s="856"/>
      <c r="S62" s="856"/>
      <c r="T62" s="856"/>
      <c r="U62" s="856"/>
      <c r="V62" s="856"/>
      <c r="W62" s="856"/>
      <c r="X62" s="856"/>
      <c r="Y62" s="856"/>
      <c r="Z62" s="856"/>
      <c r="AA62" s="856"/>
      <c r="AB62" s="856"/>
      <c r="AC62" s="856"/>
      <c r="AD62" s="856"/>
      <c r="AE62" s="997"/>
      <c r="AF62" s="881" t="s">
        <v>648</v>
      </c>
      <c r="AG62" s="852"/>
      <c r="AH62" s="852"/>
      <c r="AI62" s="1419"/>
      <c r="AJ62" s="1419"/>
      <c r="AK62" s="1419"/>
      <c r="AL62" s="1419"/>
      <c r="AM62" s="1419"/>
      <c r="AN62" s="1419"/>
      <c r="AO62" s="852" t="s">
        <v>1217</v>
      </c>
      <c r="AP62" s="852"/>
      <c r="AQ62" s="852"/>
      <c r="AR62" s="852" t="s">
        <v>649</v>
      </c>
      <c r="AS62" s="852"/>
      <c r="AT62" s="852"/>
      <c r="AU62" s="852"/>
      <c r="AV62" s="852"/>
      <c r="AW62" s="1460"/>
      <c r="AX62" s="1460"/>
      <c r="AY62" s="1460"/>
      <c r="AZ62" s="1460"/>
      <c r="BA62" s="1460"/>
      <c r="BB62" s="852" t="s">
        <v>1218</v>
      </c>
      <c r="BC62" s="852"/>
      <c r="BD62" s="852"/>
      <c r="BE62" s="852"/>
      <c r="BF62" s="852"/>
      <c r="BG62" s="852"/>
      <c r="BH62" s="852"/>
      <c r="BI62" s="852"/>
      <c r="BJ62" s="852"/>
      <c r="BK62" s="852"/>
      <c r="BL62" s="853"/>
      <c r="BM62" s="854"/>
      <c r="BU62" s="991">
        <v>1</v>
      </c>
      <c r="BV62" s="996">
        <f>IF(AND(Q49&lt;&gt;"主",Q49&lt;&gt;2),1,COUNTA(S49))</f>
        <v>1</v>
      </c>
      <c r="BW62" s="991">
        <f t="shared" si="0"/>
        <v>0</v>
      </c>
    </row>
    <row r="63" spans="1:75" ht="20.100000000000001" customHeight="1" x14ac:dyDescent="0.15">
      <c r="A63" s="851"/>
      <c r="B63" s="1246"/>
      <c r="C63" s="1212"/>
      <c r="D63" s="1212"/>
      <c r="E63" s="1212"/>
      <c r="F63" s="1212"/>
      <c r="G63" s="1212"/>
      <c r="H63" s="1212"/>
      <c r="I63" s="1212"/>
      <c r="J63" s="1212"/>
      <c r="K63" s="1212"/>
      <c r="L63" s="1247"/>
      <c r="M63" s="976"/>
      <c r="N63" s="866"/>
      <c r="O63" s="866"/>
      <c r="P63" s="866"/>
      <c r="Q63" s="866"/>
      <c r="R63" s="866"/>
      <c r="S63" s="866"/>
      <c r="T63" s="866"/>
      <c r="U63" s="866"/>
      <c r="V63" s="866"/>
      <c r="W63" s="866"/>
      <c r="X63" s="866"/>
      <c r="Y63" s="866"/>
      <c r="Z63" s="866"/>
      <c r="AA63" s="866"/>
      <c r="AB63" s="866"/>
      <c r="AC63" s="866"/>
      <c r="AD63" s="866"/>
      <c r="AE63" s="977"/>
      <c r="AF63" s="881" t="s">
        <v>650</v>
      </c>
      <c r="AG63" s="852"/>
      <c r="AH63" s="852"/>
      <c r="AI63" s="852"/>
      <c r="AJ63" s="1460"/>
      <c r="AK63" s="1460"/>
      <c r="AL63" s="1460"/>
      <c r="AM63" s="1460"/>
      <c r="AN63" s="1460"/>
      <c r="AO63" s="852" t="s">
        <v>651</v>
      </c>
      <c r="AP63" s="852"/>
      <c r="AQ63" s="852"/>
      <c r="AR63" s="852" t="s">
        <v>1219</v>
      </c>
      <c r="AS63" s="852"/>
      <c r="AT63" s="852"/>
      <c r="AU63" s="852"/>
      <c r="AV63" s="852"/>
      <c r="AW63" s="1460"/>
      <c r="AX63" s="1460"/>
      <c r="AY63" s="1460"/>
      <c r="AZ63" s="1460"/>
      <c r="BA63" s="1460"/>
      <c r="BB63" s="852" t="s">
        <v>1220</v>
      </c>
      <c r="BC63" s="852"/>
      <c r="BD63" s="852"/>
      <c r="BE63" s="852"/>
      <c r="BF63" s="852"/>
      <c r="BG63" s="852"/>
      <c r="BH63" s="852"/>
      <c r="BI63" s="852"/>
      <c r="BJ63" s="852"/>
      <c r="BK63" s="852"/>
      <c r="BL63" s="853"/>
      <c r="BM63" s="854"/>
      <c r="BU63" s="991">
        <v>1</v>
      </c>
      <c r="BV63" s="996">
        <f>IF(AND(Q49&lt;&gt;"主",Q49&lt;&gt;2),1,COUNTA(X49))</f>
        <v>1</v>
      </c>
      <c r="BW63" s="991">
        <f t="shared" si="0"/>
        <v>0</v>
      </c>
    </row>
    <row r="64" spans="1:75" ht="20.100000000000001" customHeight="1" x14ac:dyDescent="0.15">
      <c r="A64" s="851"/>
      <c r="B64" s="1191"/>
      <c r="C64" s="1192"/>
      <c r="D64" s="1192"/>
      <c r="E64" s="1192"/>
      <c r="F64" s="1192"/>
      <c r="G64" s="1192"/>
      <c r="H64" s="1192"/>
      <c r="I64" s="1192"/>
      <c r="J64" s="1192"/>
      <c r="K64" s="1192"/>
      <c r="L64" s="1193"/>
      <c r="M64" s="881" t="s">
        <v>1221</v>
      </c>
      <c r="N64" s="852"/>
      <c r="O64" s="852"/>
      <c r="P64" s="852"/>
      <c r="Q64" s="852"/>
      <c r="R64" s="852"/>
      <c r="S64" s="852"/>
      <c r="T64" s="852"/>
      <c r="U64" s="852"/>
      <c r="V64" s="852"/>
      <c r="W64" s="852"/>
      <c r="X64" s="852"/>
      <c r="Y64" s="852"/>
      <c r="Z64" s="852"/>
      <c r="AA64" s="852"/>
      <c r="AB64" s="852"/>
      <c r="AC64" s="852"/>
      <c r="AD64" s="852"/>
      <c r="AE64" s="852"/>
      <c r="AF64" s="1461"/>
      <c r="AG64" s="1462"/>
      <c r="AH64" s="1462"/>
      <c r="AI64" s="1462"/>
      <c r="AJ64" s="1462"/>
      <c r="AK64" s="1462"/>
      <c r="AL64" s="1462"/>
      <c r="AM64" s="1462"/>
      <c r="AN64" s="1462"/>
      <c r="AO64" s="1462"/>
      <c r="AP64" s="1462"/>
      <c r="AQ64" s="1462"/>
      <c r="AR64" s="1462"/>
      <c r="AS64" s="1462"/>
      <c r="AT64" s="1462"/>
      <c r="AU64" s="1462"/>
      <c r="AV64" s="1462"/>
      <c r="AW64" s="1462"/>
      <c r="AX64" s="1462"/>
      <c r="AY64" s="1462"/>
      <c r="AZ64" s="1462"/>
      <c r="BA64" s="1462"/>
      <c r="BB64" s="1462"/>
      <c r="BC64" s="1462"/>
      <c r="BD64" s="1462"/>
      <c r="BE64" s="1462"/>
      <c r="BF64" s="1462"/>
      <c r="BG64" s="1462"/>
      <c r="BH64" s="1462"/>
      <c r="BI64" s="1462"/>
      <c r="BJ64" s="1462"/>
      <c r="BK64" s="1462"/>
      <c r="BL64" s="1463"/>
      <c r="BM64" s="854"/>
      <c r="BU64" s="991">
        <v>1</v>
      </c>
      <c r="BV64" s="996">
        <f>IF(AND(Q49&lt;&gt;"主",Q49&lt;&gt;2),1,COUNTA(AC49))</f>
        <v>1</v>
      </c>
      <c r="BW64" s="991">
        <f t="shared" si="0"/>
        <v>0</v>
      </c>
    </row>
    <row r="65" spans="1:75" ht="20.100000000000001" customHeight="1" x14ac:dyDescent="0.15">
      <c r="A65" s="851"/>
      <c r="B65" s="998"/>
      <c r="C65" s="998"/>
      <c r="D65" s="998"/>
      <c r="E65" s="998"/>
      <c r="F65" s="998"/>
      <c r="G65" s="998"/>
      <c r="H65" s="998"/>
      <c r="I65" s="998"/>
      <c r="J65" s="998"/>
      <c r="K65" s="998"/>
      <c r="L65" s="998"/>
      <c r="M65" s="856"/>
      <c r="N65" s="856"/>
      <c r="O65" s="856"/>
      <c r="P65" s="856"/>
      <c r="Q65" s="856"/>
      <c r="R65" s="856"/>
      <c r="S65" s="856"/>
      <c r="T65" s="856"/>
      <c r="U65" s="856"/>
      <c r="V65" s="856"/>
      <c r="W65" s="856"/>
      <c r="X65" s="856"/>
      <c r="Y65" s="856"/>
      <c r="Z65" s="856"/>
      <c r="AA65" s="856"/>
      <c r="AB65" s="856"/>
      <c r="AC65" s="856"/>
      <c r="AD65" s="856"/>
      <c r="AE65" s="856"/>
      <c r="AF65" s="856"/>
      <c r="AG65" s="856"/>
      <c r="AH65" s="856"/>
      <c r="AI65" s="856"/>
      <c r="AJ65" s="856"/>
      <c r="AK65" s="856"/>
      <c r="AL65" s="856"/>
      <c r="AM65" s="856"/>
      <c r="AN65" s="856"/>
      <c r="AO65" s="856"/>
      <c r="AP65" s="856"/>
      <c r="AQ65" s="856"/>
      <c r="AR65" s="856"/>
      <c r="AS65" s="856"/>
      <c r="AT65" s="856"/>
      <c r="AU65" s="856"/>
      <c r="AV65" s="856"/>
      <c r="AW65" s="856"/>
      <c r="AX65" s="856"/>
      <c r="AY65" s="856"/>
      <c r="AZ65" s="856"/>
      <c r="BA65" s="856"/>
      <c r="BB65" s="856"/>
      <c r="BC65" s="856"/>
      <c r="BD65" s="856"/>
      <c r="BE65" s="856"/>
      <c r="BF65" s="856"/>
      <c r="BG65" s="856"/>
      <c r="BH65" s="856"/>
      <c r="BI65" s="856"/>
      <c r="BJ65" s="856"/>
      <c r="BK65" s="856"/>
      <c r="BL65" s="856"/>
      <c r="BM65" s="854"/>
      <c r="BU65" s="991">
        <v>1</v>
      </c>
      <c r="BV65" s="996">
        <f>IF(Q49&lt;&gt;2,1,COUNTA(S51))</f>
        <v>1</v>
      </c>
      <c r="BW65" s="991">
        <f t="shared" si="0"/>
        <v>0</v>
      </c>
    </row>
    <row r="66" spans="1:75" ht="20.100000000000001" customHeight="1" thickBot="1" x14ac:dyDescent="0.2">
      <c r="A66" s="999"/>
      <c r="B66" s="992"/>
      <c r="C66" s="992"/>
      <c r="D66" s="992"/>
      <c r="E66" s="992"/>
      <c r="F66" s="992"/>
      <c r="G66" s="992"/>
      <c r="H66" s="992"/>
      <c r="I66" s="992"/>
      <c r="J66" s="992"/>
      <c r="K66" s="992"/>
      <c r="L66" s="992"/>
      <c r="M66" s="992"/>
      <c r="N66" s="992"/>
      <c r="O66" s="992"/>
      <c r="P66" s="992"/>
      <c r="Q66" s="992"/>
      <c r="R66" s="992"/>
      <c r="S66" s="992"/>
      <c r="T66" s="992"/>
      <c r="U66" s="992"/>
      <c r="V66" s="992"/>
      <c r="W66" s="992"/>
      <c r="X66" s="992"/>
      <c r="Y66" s="992"/>
      <c r="Z66" s="992"/>
      <c r="AA66" s="992"/>
      <c r="AB66" s="992"/>
      <c r="AC66" s="992"/>
      <c r="AD66" s="992"/>
      <c r="AE66" s="992"/>
      <c r="AF66" s="992"/>
      <c r="AG66" s="992"/>
      <c r="AH66" s="992"/>
      <c r="AI66" s="992"/>
      <c r="AJ66" s="992"/>
      <c r="AK66" s="992"/>
      <c r="AL66" s="992"/>
      <c r="AM66" s="992"/>
      <c r="AN66" s="992"/>
      <c r="AO66" s="992"/>
      <c r="AP66" s="992"/>
      <c r="AQ66" s="992"/>
      <c r="AR66" s="992"/>
      <c r="AS66" s="992"/>
      <c r="AT66" s="992"/>
      <c r="AU66" s="992"/>
      <c r="AV66" s="992"/>
      <c r="AW66" s="992"/>
      <c r="AX66" s="992"/>
      <c r="AY66" s="992"/>
      <c r="AZ66" s="992"/>
      <c r="BA66" s="992"/>
      <c r="BB66" s="992"/>
      <c r="BC66" s="992"/>
      <c r="BD66" s="992"/>
      <c r="BE66" s="992"/>
      <c r="BF66" s="992"/>
      <c r="BG66" s="992"/>
      <c r="BH66" s="992"/>
      <c r="BI66" s="992"/>
      <c r="BJ66" s="992"/>
      <c r="BK66" s="992"/>
      <c r="BL66" s="992"/>
      <c r="BM66" s="1000"/>
      <c r="BU66" s="991">
        <v>1</v>
      </c>
      <c r="BV66" s="996">
        <f>IF(Q49&lt;&gt;2,1,COUNTA(X51))</f>
        <v>1</v>
      </c>
      <c r="BW66" s="991">
        <f t="shared" si="0"/>
        <v>0</v>
      </c>
    </row>
    <row r="67" spans="1:75" ht="14.25" customHeight="1" x14ac:dyDescent="0.15">
      <c r="BU67" s="991">
        <v>1</v>
      </c>
      <c r="BV67" s="996">
        <f>IF(Q49&lt;&gt;2,1,COUNTA(AC51))</f>
        <v>1</v>
      </c>
      <c r="BW67" s="991">
        <f t="shared" si="0"/>
        <v>0</v>
      </c>
    </row>
    <row r="68" spans="1:75" ht="14.25" customHeight="1" x14ac:dyDescent="0.15">
      <c r="BU68" s="991">
        <v>1</v>
      </c>
      <c r="BV68" s="996">
        <f>COUNTA(H54)</f>
        <v>0</v>
      </c>
      <c r="BW68" s="991">
        <f t="shared" si="0"/>
        <v>1</v>
      </c>
    </row>
    <row r="69" spans="1:75" ht="14.25" customHeight="1" x14ac:dyDescent="0.15">
      <c r="BU69" s="991">
        <v>1</v>
      </c>
      <c r="BV69" s="996">
        <f>COUNTA(Q53)</f>
        <v>1</v>
      </c>
      <c r="BW69" s="991">
        <f t="shared" si="0"/>
        <v>0</v>
      </c>
    </row>
    <row r="70" spans="1:75" ht="14.25" customHeight="1" x14ac:dyDescent="0.15">
      <c r="BU70" s="991">
        <v>1</v>
      </c>
      <c r="BV70" s="996">
        <f>COUNTA(S53)</f>
        <v>0</v>
      </c>
      <c r="BW70" s="991">
        <f t="shared" si="0"/>
        <v>1</v>
      </c>
    </row>
    <row r="71" spans="1:75" ht="14.25" customHeight="1" x14ac:dyDescent="0.15">
      <c r="BU71" s="991">
        <v>1</v>
      </c>
      <c r="BV71" s="996">
        <f>COUNTA(X53)</f>
        <v>0</v>
      </c>
      <c r="BW71" s="991">
        <f t="shared" si="0"/>
        <v>1</v>
      </c>
    </row>
    <row r="72" spans="1:75" ht="14.25" customHeight="1" x14ac:dyDescent="0.15">
      <c r="BU72" s="991">
        <v>1</v>
      </c>
      <c r="BV72" s="996">
        <f>COUNTA(AC53)</f>
        <v>0</v>
      </c>
      <c r="BW72" s="991">
        <f t="shared" si="0"/>
        <v>1</v>
      </c>
    </row>
    <row r="73" spans="1:75" ht="14.25" customHeight="1" x14ac:dyDescent="0.15">
      <c r="BU73" s="991">
        <v>1</v>
      </c>
      <c r="BV73" s="996">
        <f>COUNTA(H56)</f>
        <v>0</v>
      </c>
      <c r="BW73" s="991">
        <f t="shared" ref="BW73:BW77" si="2">BU73-BV73</f>
        <v>1</v>
      </c>
    </row>
    <row r="74" spans="1:75" ht="14.25" customHeight="1" x14ac:dyDescent="0.15">
      <c r="BU74" s="991">
        <v>1</v>
      </c>
      <c r="BV74" s="996">
        <f>COUNTA(Q55)</f>
        <v>1</v>
      </c>
      <c r="BW74" s="991">
        <f t="shared" si="2"/>
        <v>0</v>
      </c>
    </row>
    <row r="75" spans="1:75" ht="14.25" customHeight="1" x14ac:dyDescent="0.15">
      <c r="BU75" s="991">
        <v>1</v>
      </c>
      <c r="BV75" s="996">
        <f>COUNTA(S55)</f>
        <v>0</v>
      </c>
      <c r="BW75" s="991">
        <f t="shared" si="2"/>
        <v>1</v>
      </c>
    </row>
    <row r="76" spans="1:75" ht="14.25" customHeight="1" x14ac:dyDescent="0.15">
      <c r="BU76" s="991">
        <v>1</v>
      </c>
      <c r="BV76" s="996">
        <f>COUNTA(X55)</f>
        <v>0</v>
      </c>
      <c r="BW76" s="991">
        <f t="shared" si="2"/>
        <v>1</v>
      </c>
    </row>
    <row r="77" spans="1:75" ht="14.25" customHeight="1" x14ac:dyDescent="0.15">
      <c r="BU77" s="991">
        <v>1</v>
      </c>
      <c r="BV77" s="996">
        <f>COUNTA(AC55)</f>
        <v>0</v>
      </c>
      <c r="BW77" s="991">
        <f t="shared" si="2"/>
        <v>1</v>
      </c>
    </row>
  </sheetData>
  <mergeCells count="233">
    <mergeCell ref="A1:E1"/>
    <mergeCell ref="F1:L1"/>
    <mergeCell ref="AD1:AE1"/>
    <mergeCell ref="BI1:BM1"/>
    <mergeCell ref="BC2:BM2"/>
    <mergeCell ref="AZ3:BL3"/>
    <mergeCell ref="A4:BM4"/>
    <mergeCell ref="A7:BM7"/>
    <mergeCell ref="B8:I17"/>
    <mergeCell ref="J8:P8"/>
    <mergeCell ref="Q8:R8"/>
    <mergeCell ref="S8:W8"/>
    <mergeCell ref="X8:AB8"/>
    <mergeCell ref="AC8:AQ8"/>
    <mergeCell ref="AR8:AX8"/>
    <mergeCell ref="AY8:BF8"/>
    <mergeCell ref="BG8:BL8"/>
    <mergeCell ref="J9:J10"/>
    <mergeCell ref="K9:P9"/>
    <mergeCell ref="Q9:R10"/>
    <mergeCell ref="S9:W9"/>
    <mergeCell ref="X9:AB9"/>
    <mergeCell ref="AC9:AG9"/>
    <mergeCell ref="AJ9:AO9"/>
    <mergeCell ref="AR9:AV9"/>
    <mergeCell ref="AY9:BC9"/>
    <mergeCell ref="J11:P12"/>
    <mergeCell ref="Q11:R12"/>
    <mergeCell ref="S11:W11"/>
    <mergeCell ref="X11:AB11"/>
    <mergeCell ref="AC11:AG11"/>
    <mergeCell ref="AJ11:AO11"/>
    <mergeCell ref="BG9:BL9"/>
    <mergeCell ref="K10:P10"/>
    <mergeCell ref="S10:W10"/>
    <mergeCell ref="X10:AB10"/>
    <mergeCell ref="AC10:AG10"/>
    <mergeCell ref="AJ10:AO10"/>
    <mergeCell ref="AR10:AV10"/>
    <mergeCell ref="AY10:BC10"/>
    <mergeCell ref="BG10:BL10"/>
    <mergeCell ref="AR11:AT11"/>
    <mergeCell ref="AV11:AX11"/>
    <mergeCell ref="BB11:BI11"/>
    <mergeCell ref="S12:W12"/>
    <mergeCell ref="X12:AB12"/>
    <mergeCell ref="AC12:AG12"/>
    <mergeCell ref="AJ12:AO12"/>
    <mergeCell ref="AR12:AT12"/>
    <mergeCell ref="AV12:AX12"/>
    <mergeCell ref="BB12:BI12"/>
    <mergeCell ref="AY13:BF13"/>
    <mergeCell ref="BG13:BL15"/>
    <mergeCell ref="S14:W15"/>
    <mergeCell ref="X14:AB15"/>
    <mergeCell ref="AY14:BF14"/>
    <mergeCell ref="AY15:BF15"/>
    <mergeCell ref="J13:P15"/>
    <mergeCell ref="Q13:R15"/>
    <mergeCell ref="S13:W13"/>
    <mergeCell ref="X13:AB13"/>
    <mergeCell ref="AC13:AN15"/>
    <mergeCell ref="AO13:AQ15"/>
    <mergeCell ref="BG16:BI16"/>
    <mergeCell ref="J17:P17"/>
    <mergeCell ref="Q17:R17"/>
    <mergeCell ref="S17:W17"/>
    <mergeCell ref="X17:AB17"/>
    <mergeCell ref="AC17:AO17"/>
    <mergeCell ref="AR17:BC17"/>
    <mergeCell ref="BD17:BL17"/>
    <mergeCell ref="J16:P16"/>
    <mergeCell ref="Q16:R16"/>
    <mergeCell ref="S16:W16"/>
    <mergeCell ref="X16:AB16"/>
    <mergeCell ref="AC16:AO16"/>
    <mergeCell ref="AY16:BC16"/>
    <mergeCell ref="D20:I20"/>
    <mergeCell ref="Q20:R21"/>
    <mergeCell ref="S20:W21"/>
    <mergeCell ref="X20:AB21"/>
    <mergeCell ref="AC20:AE21"/>
    <mergeCell ref="AJ20:AV20"/>
    <mergeCell ref="AZ20:BL20"/>
    <mergeCell ref="D21:I21"/>
    <mergeCell ref="B19:C56"/>
    <mergeCell ref="D19:I19"/>
    <mergeCell ref="J19:P19"/>
    <mergeCell ref="Q19:R19"/>
    <mergeCell ref="S19:W19"/>
    <mergeCell ref="X19:AB19"/>
    <mergeCell ref="Q24:R26"/>
    <mergeCell ref="S24:W24"/>
    <mergeCell ref="X24:AB24"/>
    <mergeCell ref="S26:AE26"/>
    <mergeCell ref="Q22:R23"/>
    <mergeCell ref="S22:W23"/>
    <mergeCell ref="X22:AB23"/>
    <mergeCell ref="AC22:AE23"/>
    <mergeCell ref="AJ22:AV22"/>
    <mergeCell ref="AZ22:BL22"/>
    <mergeCell ref="AJ23:AV23"/>
    <mergeCell ref="AW23:BL23"/>
    <mergeCell ref="AC19:AE19"/>
    <mergeCell ref="AF19:BL19"/>
    <mergeCell ref="AC24:AE24"/>
    <mergeCell ref="AJ24:AV24"/>
    <mergeCell ref="AZ24:BL24"/>
    <mergeCell ref="S25:W25"/>
    <mergeCell ref="X25:AB25"/>
    <mergeCell ref="AC25:AE25"/>
    <mergeCell ref="AJ25:AV25"/>
    <mergeCell ref="AZ25:BL25"/>
    <mergeCell ref="AJ21:AV21"/>
    <mergeCell ref="AW21:BL21"/>
    <mergeCell ref="AC34:AE34"/>
    <mergeCell ref="AJ34:AV34"/>
    <mergeCell ref="AZ34:BL34"/>
    <mergeCell ref="S35:AE35"/>
    <mergeCell ref="AI35:BL35"/>
    <mergeCell ref="AI26:BL26"/>
    <mergeCell ref="S27:W28"/>
    <mergeCell ref="X27:AB28"/>
    <mergeCell ref="AC27:AE28"/>
    <mergeCell ref="AJ27:AV27"/>
    <mergeCell ref="AZ27:BL27"/>
    <mergeCell ref="AJ28:AV28"/>
    <mergeCell ref="AZ28:BL28"/>
    <mergeCell ref="S29:AE29"/>
    <mergeCell ref="Q39:R40"/>
    <mergeCell ref="S39:W40"/>
    <mergeCell ref="X39:AB40"/>
    <mergeCell ref="AC39:AE40"/>
    <mergeCell ref="AJ39:AV39"/>
    <mergeCell ref="S32:AE32"/>
    <mergeCell ref="AI32:BL32"/>
    <mergeCell ref="Q33:R35"/>
    <mergeCell ref="S33:W33"/>
    <mergeCell ref="X33:AB33"/>
    <mergeCell ref="AC33:AE33"/>
    <mergeCell ref="AJ33:AV33"/>
    <mergeCell ref="AZ33:BL33"/>
    <mergeCell ref="S34:W34"/>
    <mergeCell ref="X34:AB34"/>
    <mergeCell ref="Q27:R32"/>
    <mergeCell ref="AI29:BL29"/>
    <mergeCell ref="S30:W31"/>
    <mergeCell ref="X30:AB31"/>
    <mergeCell ref="AC30:AE31"/>
    <mergeCell ref="AJ30:AV30"/>
    <mergeCell ref="AZ30:BL30"/>
    <mergeCell ref="AJ31:AV31"/>
    <mergeCell ref="AZ31:BL31"/>
    <mergeCell ref="Q36:R38"/>
    <mergeCell ref="AZ36:BL36"/>
    <mergeCell ref="S37:W37"/>
    <mergeCell ref="X37:AB37"/>
    <mergeCell ref="AC37:AE37"/>
    <mergeCell ref="AJ37:AV37"/>
    <mergeCell ref="AZ37:BL37"/>
    <mergeCell ref="S36:W36"/>
    <mergeCell ref="X36:AB36"/>
    <mergeCell ref="AC36:AE36"/>
    <mergeCell ref="AJ36:AV36"/>
    <mergeCell ref="AZ47:BL47"/>
    <mergeCell ref="AI48:BL48"/>
    <mergeCell ref="AJ43:AV43"/>
    <mergeCell ref="S38:AE38"/>
    <mergeCell ref="AI38:BL38"/>
    <mergeCell ref="AC45:AE46"/>
    <mergeCell ref="AJ45:AV45"/>
    <mergeCell ref="AZ45:BL45"/>
    <mergeCell ref="AI46:BL46"/>
    <mergeCell ref="AZ39:BL39"/>
    <mergeCell ref="AI40:BL40"/>
    <mergeCell ref="X49:AB50"/>
    <mergeCell ref="AC49:AE50"/>
    <mergeCell ref="AJ49:AV49"/>
    <mergeCell ref="AZ49:BL49"/>
    <mergeCell ref="AI50:BL50"/>
    <mergeCell ref="S51:W52"/>
    <mergeCell ref="X51:AB52"/>
    <mergeCell ref="AC51:AE52"/>
    <mergeCell ref="Q41:R44"/>
    <mergeCell ref="S41:W42"/>
    <mergeCell ref="X41:AB42"/>
    <mergeCell ref="AC41:AE42"/>
    <mergeCell ref="AJ41:AV41"/>
    <mergeCell ref="AZ41:BL41"/>
    <mergeCell ref="AI42:BL42"/>
    <mergeCell ref="S43:W44"/>
    <mergeCell ref="X43:AB44"/>
    <mergeCell ref="AC43:AE44"/>
    <mergeCell ref="AZ43:BL43"/>
    <mergeCell ref="AI44:BL44"/>
    <mergeCell ref="S47:W48"/>
    <mergeCell ref="X47:AB48"/>
    <mergeCell ref="AC47:AE48"/>
    <mergeCell ref="AJ47:AV47"/>
    <mergeCell ref="Q45:R48"/>
    <mergeCell ref="S45:W46"/>
    <mergeCell ref="X45:AB46"/>
    <mergeCell ref="H54:N54"/>
    <mergeCell ref="AI54:BL54"/>
    <mergeCell ref="Q55:R56"/>
    <mergeCell ref="S55:W56"/>
    <mergeCell ref="X55:AB56"/>
    <mergeCell ref="AC55:AE56"/>
    <mergeCell ref="AJ55:AV55"/>
    <mergeCell ref="AZ55:BL55"/>
    <mergeCell ref="H56:N56"/>
    <mergeCell ref="AI56:BL56"/>
    <mergeCell ref="AJ51:AV51"/>
    <mergeCell ref="AZ51:BL51"/>
    <mergeCell ref="AI52:BL52"/>
    <mergeCell ref="Q53:R54"/>
    <mergeCell ref="S53:W54"/>
    <mergeCell ref="X53:AB54"/>
    <mergeCell ref="AC53:AE54"/>
    <mergeCell ref="AJ53:AV53"/>
    <mergeCell ref="AZ53:BL53"/>
    <mergeCell ref="Q49:R52"/>
    <mergeCell ref="S49:W50"/>
    <mergeCell ref="B58:L64"/>
    <mergeCell ref="AF58:BL58"/>
    <mergeCell ref="AF59:BL59"/>
    <mergeCell ref="AF60:BL60"/>
    <mergeCell ref="AF61:BL61"/>
    <mergeCell ref="AI62:AN62"/>
    <mergeCell ref="AW62:BA62"/>
    <mergeCell ref="AJ63:AN63"/>
    <mergeCell ref="AW63:BA63"/>
    <mergeCell ref="AF64:BL64"/>
  </mergeCells>
  <phoneticPr fontId="2"/>
  <conditionalFormatting sqref="S51 X51 AC51 AF51:BL51">
    <cfRule type="expression" dxfId="50" priority="19">
      <formula>$Q$49&lt;&gt;2</formula>
    </cfRule>
  </conditionalFormatting>
  <conditionalFormatting sqref="S49 X49 AC49 AF49:BL49">
    <cfRule type="expression" dxfId="49" priority="18">
      <formula>AND($Q$49&lt;&gt;"主",$Q$49&lt;&gt;2)</formula>
    </cfRule>
  </conditionalFormatting>
  <conditionalFormatting sqref="S47 X47 AC47 AF47:BL47">
    <cfRule type="expression" dxfId="48" priority="17">
      <formula>$Q$45&lt;&gt;2</formula>
    </cfRule>
  </conditionalFormatting>
  <conditionalFormatting sqref="S45 X45 AC45 AF45:BL45">
    <cfRule type="expression" dxfId="47" priority="16">
      <formula>AND($Q$45&lt;&gt;"主",$Q$45&lt;&gt;2)</formula>
    </cfRule>
  </conditionalFormatting>
  <conditionalFormatting sqref="S43 X43 AC43 AF43:BL43">
    <cfRule type="expression" dxfId="46" priority="6">
      <formula>$Q$41&lt;&gt;2</formula>
    </cfRule>
  </conditionalFormatting>
  <conditionalFormatting sqref="S37:BL37">
    <cfRule type="expression" dxfId="45" priority="15">
      <formula>$Q$36&lt;&gt;2</formula>
    </cfRule>
  </conditionalFormatting>
  <conditionalFormatting sqref="S30:BL31">
    <cfRule type="expression" dxfId="44" priority="14">
      <formula>$Q$27&lt;&gt;2</formula>
    </cfRule>
  </conditionalFormatting>
  <conditionalFormatting sqref="S27:BL28">
    <cfRule type="expression" dxfId="43" priority="13">
      <formula>AND($Q$27&lt;&gt;"主",$Q$27&lt;&gt;2)</formula>
    </cfRule>
  </conditionalFormatting>
  <conditionalFormatting sqref="S34:BL34">
    <cfRule type="expression" dxfId="42" priority="12">
      <formula>$Q$33&lt;&gt;2</formula>
    </cfRule>
  </conditionalFormatting>
  <conditionalFormatting sqref="S33:BL33">
    <cfRule type="expression" dxfId="41" priority="11">
      <formula>AND($Q$33&lt;&gt;"主",$Q$33&lt;&gt;2)</formula>
    </cfRule>
  </conditionalFormatting>
  <conditionalFormatting sqref="S25:BL25">
    <cfRule type="expression" dxfId="40" priority="7">
      <formula>$Q$24&lt;&gt;2</formula>
    </cfRule>
  </conditionalFormatting>
  <conditionalFormatting sqref="S14:AB15">
    <cfRule type="expression" dxfId="39" priority="10">
      <formula>$Q$13&lt;&gt;2</formula>
    </cfRule>
  </conditionalFormatting>
  <conditionalFormatting sqref="AI62:AN62 AJ63:AN63 AW62:BA63">
    <cfRule type="expression" dxfId="38" priority="9">
      <formula>$AF$61="無"</formula>
    </cfRule>
  </conditionalFormatting>
  <conditionalFormatting sqref="K10:P10 S10:AJ10 AP10:BL10">
    <cfRule type="expression" dxfId="37" priority="8">
      <formula>$Q$9&lt;&gt;2</formula>
    </cfRule>
  </conditionalFormatting>
  <conditionalFormatting sqref="Q9 Q13 K9:P10 S9:AB17">
    <cfRule type="containsBlanks" dxfId="36" priority="21">
      <formula>LEN(TRIM(K9))=0</formula>
    </cfRule>
  </conditionalFormatting>
  <conditionalFormatting sqref="Q24 S20:AE25 Q27 S27:AE28 S30:AE31 Q33 S33:AE34 Q36 S36:AE37 Q39 Q41 Q45 Q49 S39:AE52 Q56:R56 Q53:S53 Q54:R54 X53 Q55:S55 X55 AC53:AE56">
    <cfRule type="containsBlanks" dxfId="35" priority="20">
      <formula>LEN(TRIM(Q20))=0</formula>
    </cfRule>
  </conditionalFormatting>
  <conditionalFormatting sqref="H54:N54 H56:N56">
    <cfRule type="containsBlanks" dxfId="34" priority="22">
      <formula>LEN(TRIM(H54))=0</formula>
    </cfRule>
  </conditionalFormatting>
  <conditionalFormatting sqref="AC9:AG12 AJ9:AO12 AC13 AC16:AO17 AR9:AV10 AR11:AT12 AV11:AX12 AY9:BC10 BB11:BI12 AY13:BF15 AY16 BG16 AR17">
    <cfRule type="containsBlanks" dxfId="33" priority="23">
      <formula>LEN(TRIM(AC9))=0</formula>
    </cfRule>
  </conditionalFormatting>
  <conditionalFormatting sqref="AJ20:AV25 AZ20 AZ22 AZ24:BL25 AJ27:AV28 AZ27:BL28 AJ30:AV31 AZ30:BL31 AJ33:AV34 AZ33:BL34 AJ36:AV37 AZ36:BL37 AJ39 AZ39 AJ41 AZ41 AJ43 AZ43 AJ45 AZ45 AJ47 AZ47 AJ49 AZ49 AJ51 AZ51 AJ53 AZ53 AJ55 AZ55">
    <cfRule type="containsBlanks" dxfId="32" priority="24">
      <formula>LEN(TRIM(AJ20))=0</formula>
    </cfRule>
  </conditionalFormatting>
  <conditionalFormatting sqref="AF58:BL61 AI62:AN62 AJ63:AN63 AW62:BA63">
    <cfRule type="containsBlanks" dxfId="31" priority="25">
      <formula>LEN(TRIM(AF58))=0</formula>
    </cfRule>
  </conditionalFormatting>
  <dataValidations count="3">
    <dataValidation type="list" allowBlank="1" showInputMessage="1" showErrorMessage="1" sqref="Q27:R35 Q45:R52" xr:uid="{00000000-0002-0000-0E00-000000000000}">
      <formula1>"主,2,設置無し"</formula1>
    </dataValidation>
    <dataValidation type="list" allowBlank="1" showInputMessage="1" showErrorMessage="1" sqref="Q9:R10 Q13:R15 Q24:R26 Q36:R38 Q41:R44" xr:uid="{00000000-0002-0000-0E00-000001000000}">
      <formula1>"主,2"</formula1>
    </dataValidation>
    <dataValidation type="list" allowBlank="1" showInputMessage="1" showErrorMessage="1" sqref="AF58:BL61" xr:uid="{00000000-0002-0000-0E00-000002000000}">
      <formula1>"（有無を選択下さい）,有,無"</formula1>
    </dataValidation>
  </dataValidations>
  <hyperlinks>
    <hyperlink ref="A1" location="はじめに!A1" display="＜はじめにへ" xr:uid="{00000000-0004-0000-0E00-000000000000}"/>
    <hyperlink ref="A1:E1" location="入力シート!Print_Area" display="＜入力シートへ" xr:uid="{00000000-0004-0000-0E00-000001000000}"/>
    <hyperlink ref="BI1:BM1" location="'おわりに '!Print_Area" display="おわりにへ＞" xr:uid="{00000000-0004-0000-0E00-000002000000}"/>
  </hyperlinks>
  <pageMargins left="0.64" right="0.3" top="0.65" bottom="0.6" header="0.51200000000000001" footer="0.51200000000000001"/>
  <pageSetup paperSize="9" scale="63"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EDCFA404-1E16-4D88-B29B-A8E11C56CBA0}">
            <xm:f>AND('はじめに  '!$AV$57&lt;&gt;"はい",'はじめに  '!$AV$59&lt;&gt;"はい")</xm:f>
            <x14:dxf>
              <fill>
                <patternFill>
                  <bgColor theme="0" tint="-0.24994659260841701"/>
                </patternFill>
              </fill>
            </x14:dxf>
          </x14:cfRule>
          <xm:sqref>A57:BM66</xm:sqref>
        </x14:conditionalFormatting>
        <x14:conditionalFormatting xmlns:xm="http://schemas.microsoft.com/office/excel/2006/main">
          <x14:cfRule type="expression" priority="2" id="{B67FB52C-4754-4863-BD3C-E898D502F809}">
            <xm:f>'はじめに  '!$AV$59&lt;&gt;"はい"</xm:f>
            <x14:dxf>
              <fill>
                <patternFill>
                  <bgColor theme="0" tint="-0.24994659260841701"/>
                </patternFill>
              </fill>
            </x14:dxf>
          </x14:cfRule>
          <xm:sqref>A19:BM20 A22:BM56 A21:AW21 BM21</xm:sqref>
        </x14:conditionalFormatting>
        <x14:conditionalFormatting xmlns:xm="http://schemas.microsoft.com/office/excel/2006/main">
          <x14:cfRule type="expression" priority="3" id="{77650402-F751-418F-A11D-328E3EB864E9}">
            <xm:f>'はじめに  '!$AV$57&lt;&gt;"はい"</xm:f>
            <x14:dxf>
              <fill>
                <patternFill>
                  <bgColor theme="0" tint="-0.24994659260841701"/>
                </patternFill>
              </fill>
            </x14:dxf>
          </x14:cfRule>
          <xm:sqref>A2:BM18</xm:sqref>
        </x14:conditionalFormatting>
        <x14:conditionalFormatting xmlns:xm="http://schemas.microsoft.com/office/excel/2006/main">
          <x14:cfRule type="expression" priority="4" id="{2C2C45AF-DE85-41E7-A47D-9E155FE2EAC4}">
            <xm:f>入力シート!$E$59&lt;&gt;"有"</xm:f>
            <x14:dxf>
              <fill>
                <patternFill>
                  <bgColor theme="0" tint="-0.24994659260841701"/>
                </patternFill>
              </fill>
            </x14:dxf>
          </x14:cfRule>
          <xm:sqref>A1:S1 U1:XFD1 A2:XFD20 A22:XFD1048576 A21:AW21 BM21:XFD21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theme="0" tint="-0.14999847407452621"/>
    <pageSetUpPr fitToPage="1"/>
  </sheetPr>
  <dimension ref="A1:CO58"/>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ColWidth="9" defaultRowHeight="13.5" x14ac:dyDescent="0.15"/>
  <cols>
    <col min="1" max="65" width="2" style="411" customWidth="1"/>
    <col min="66" max="127" width="2.125" style="411" customWidth="1"/>
    <col min="128" max="16384" width="9" style="411"/>
  </cols>
  <sheetData>
    <row r="1" spans="1:66" ht="19.5" x14ac:dyDescent="0.15">
      <c r="A1" s="1523" t="s">
        <v>146</v>
      </c>
      <c r="B1" s="1523"/>
      <c r="C1" s="1523"/>
      <c r="D1" s="1523"/>
      <c r="E1" s="1523"/>
      <c r="F1" s="1523"/>
      <c r="G1" s="1"/>
      <c r="H1" s="1"/>
      <c r="I1" s="413"/>
      <c r="J1" s="413"/>
      <c r="K1" s="413"/>
      <c r="L1" s="129"/>
      <c r="M1" s="129"/>
      <c r="N1" s="424"/>
      <c r="O1" s="424"/>
      <c r="V1" s="412" t="s">
        <v>147</v>
      </c>
      <c r="AA1" s="622"/>
      <c r="BJ1" s="1522" t="s">
        <v>148</v>
      </c>
      <c r="BK1" s="1522"/>
      <c r="BL1" s="1522"/>
      <c r="BM1" s="1522"/>
    </row>
    <row r="2" spans="1:66" ht="14.25" thickBot="1" x14ac:dyDescent="0.2">
      <c r="A2" s="622"/>
      <c r="B2" s="622"/>
      <c r="C2" s="622"/>
      <c r="D2" s="622"/>
      <c r="E2" s="622"/>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1519" t="s">
        <v>704</v>
      </c>
      <c r="BD2" s="1519"/>
      <c r="BE2" s="1519"/>
      <c r="BF2" s="1519"/>
      <c r="BG2" s="1519"/>
      <c r="BH2" s="1519"/>
      <c r="BI2" s="1519"/>
      <c r="BJ2" s="1519"/>
      <c r="BK2" s="1519"/>
      <c r="BL2" s="1519"/>
      <c r="BM2" s="1519"/>
      <c r="BN2" s="622"/>
    </row>
    <row r="3" spans="1:66" ht="14.25" hidden="1" thickBot="1" x14ac:dyDescent="0.2">
      <c r="A3" s="622"/>
      <c r="B3" s="622"/>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c r="AN3" s="622"/>
      <c r="AO3" s="622"/>
      <c r="AP3" s="622"/>
      <c r="AQ3" s="622"/>
      <c r="AR3" s="622"/>
      <c r="AS3" s="622"/>
      <c r="AT3" s="622"/>
      <c r="AU3" s="622"/>
      <c r="AV3" s="622"/>
      <c r="AW3" s="622"/>
      <c r="AX3" s="622"/>
      <c r="AY3" s="622"/>
      <c r="AZ3" s="622"/>
      <c r="BA3" s="622"/>
      <c r="BB3" s="622"/>
      <c r="BC3" s="731"/>
      <c r="BD3" s="731"/>
      <c r="BE3" s="731"/>
      <c r="BF3" s="731"/>
      <c r="BG3" s="731"/>
      <c r="BH3" s="731"/>
      <c r="BI3" s="731"/>
      <c r="BJ3" s="731"/>
      <c r="BK3" s="731"/>
      <c r="BL3" s="731"/>
      <c r="BM3" s="731"/>
      <c r="BN3" s="622"/>
    </row>
    <row r="4" spans="1:66" x14ac:dyDescent="0.15">
      <c r="A4" s="630"/>
      <c r="B4" s="631"/>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62"/>
      <c r="BA4" s="662"/>
      <c r="BB4" s="662"/>
      <c r="BC4" s="631"/>
      <c r="BD4" s="631"/>
      <c r="BE4" s="1520" t="str">
        <f>IF(入力シート!E10="","",入力シート!E10)</f>
        <v/>
      </c>
      <c r="BF4" s="1520"/>
      <c r="BG4" s="1520"/>
      <c r="BH4" s="1520"/>
      <c r="BI4" s="1520"/>
      <c r="BJ4" s="1520"/>
      <c r="BK4" s="1520"/>
      <c r="BL4" s="1520"/>
      <c r="BM4" s="1521"/>
      <c r="BN4" s="622"/>
    </row>
    <row r="5" spans="1:66" ht="18.75" customHeight="1" x14ac:dyDescent="0.15">
      <c r="A5" s="1226" t="s">
        <v>705</v>
      </c>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c r="AF5" s="1227"/>
      <c r="AG5" s="1227"/>
      <c r="AH5" s="1227"/>
      <c r="AI5" s="1227"/>
      <c r="AJ5" s="1227"/>
      <c r="AK5" s="1227"/>
      <c r="AL5" s="1227"/>
      <c r="AM5" s="1227"/>
      <c r="AN5" s="1227"/>
      <c r="AO5" s="1227"/>
      <c r="AP5" s="1227"/>
      <c r="AQ5" s="1227"/>
      <c r="AR5" s="1227"/>
      <c r="AS5" s="1227"/>
      <c r="AT5" s="1227"/>
      <c r="AU5" s="1227"/>
      <c r="AV5" s="1227"/>
      <c r="AW5" s="1227"/>
      <c r="AX5" s="1227"/>
      <c r="AY5" s="1227"/>
      <c r="AZ5" s="1227"/>
      <c r="BA5" s="1227"/>
      <c r="BB5" s="1227"/>
      <c r="BC5" s="1227"/>
      <c r="BD5" s="1227"/>
      <c r="BE5" s="1227"/>
      <c r="BF5" s="1227"/>
      <c r="BG5" s="1227"/>
      <c r="BH5" s="1227"/>
      <c r="BI5" s="1227"/>
      <c r="BJ5" s="1227"/>
      <c r="BK5" s="1227"/>
      <c r="BL5" s="1227"/>
      <c r="BM5" s="1228"/>
      <c r="BN5" s="622"/>
    </row>
    <row r="6" spans="1:66" ht="22.5" customHeight="1" x14ac:dyDescent="0.15">
      <c r="A6" s="632"/>
      <c r="B6" s="633"/>
      <c r="C6" s="633"/>
      <c r="D6" s="633"/>
      <c r="E6" s="633"/>
      <c r="F6" s="633"/>
      <c r="G6" s="633"/>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3"/>
      <c r="AY6" s="633"/>
      <c r="AZ6" s="634"/>
      <c r="BA6" s="634"/>
      <c r="BB6" s="634"/>
      <c r="BC6" s="634"/>
      <c r="BD6" s="634"/>
      <c r="BE6" s="634"/>
      <c r="BF6" s="634"/>
      <c r="BG6" s="634"/>
      <c r="BH6" s="634"/>
      <c r="BI6" s="634"/>
      <c r="BJ6" s="634"/>
      <c r="BK6" s="634"/>
      <c r="BL6" s="634"/>
      <c r="BM6" s="635"/>
      <c r="BN6" s="622"/>
    </row>
    <row r="7" spans="1:66" ht="18.75" customHeight="1" x14ac:dyDescent="0.15">
      <c r="A7" s="632"/>
      <c r="B7" s="633"/>
      <c r="C7" s="633"/>
      <c r="D7" s="633"/>
      <c r="E7" s="633"/>
      <c r="F7" s="633"/>
      <c r="G7" s="633"/>
      <c r="H7" s="633"/>
      <c r="I7" s="633"/>
      <c r="J7" s="633"/>
      <c r="K7" s="633"/>
      <c r="L7" s="633"/>
      <c r="M7" s="633"/>
      <c r="N7" s="633"/>
      <c r="O7" s="633"/>
      <c r="P7" s="633"/>
      <c r="Q7" s="633"/>
      <c r="R7" s="633"/>
      <c r="S7" s="633"/>
      <c r="T7" s="633"/>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91"/>
      <c r="AW7" s="691"/>
      <c r="AX7" s="691"/>
      <c r="AY7" s="691"/>
      <c r="AZ7" s="691"/>
      <c r="BA7" s="691"/>
      <c r="BB7" s="691"/>
      <c r="BC7" s="1531"/>
      <c r="BD7" s="1531"/>
      <c r="BE7" s="1531"/>
      <c r="BF7" s="1531"/>
      <c r="BG7" s="1531"/>
      <c r="BH7" s="1531"/>
      <c r="BI7" s="1531"/>
      <c r="BJ7" s="633"/>
      <c r="BK7" s="633"/>
      <c r="BL7" s="633"/>
      <c r="BM7" s="635"/>
      <c r="BN7" s="622"/>
    </row>
    <row r="8" spans="1:66" ht="18.75" customHeight="1" x14ac:dyDescent="0.15">
      <c r="A8" s="1524" t="s">
        <v>706</v>
      </c>
      <c r="B8" s="1525"/>
      <c r="C8" s="1525"/>
      <c r="D8" s="1525"/>
      <c r="E8" s="1525"/>
      <c r="F8" s="1525"/>
      <c r="G8" s="1525"/>
      <c r="H8" s="1525"/>
      <c r="I8" s="1525"/>
      <c r="J8" s="1525"/>
      <c r="K8" s="1525"/>
      <c r="L8" s="1525"/>
      <c r="M8" s="1525"/>
      <c r="N8" s="1525"/>
      <c r="O8" s="1525"/>
      <c r="P8" s="1525"/>
      <c r="Q8" s="1525"/>
      <c r="R8" s="1525"/>
      <c r="S8" s="1525"/>
      <c r="T8" s="1525"/>
      <c r="U8" s="1525"/>
      <c r="V8" s="1525"/>
      <c r="W8" s="1525"/>
      <c r="X8" s="1525"/>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c r="BB8" s="1525"/>
      <c r="BC8" s="1525"/>
      <c r="BD8" s="1525"/>
      <c r="BE8" s="1525"/>
      <c r="BF8" s="1525"/>
      <c r="BG8" s="1525"/>
      <c r="BH8" s="1525"/>
      <c r="BI8" s="1525"/>
      <c r="BJ8" s="1525"/>
      <c r="BK8" s="1525"/>
      <c r="BL8" s="1525"/>
      <c r="BM8" s="1526"/>
      <c r="BN8" s="622"/>
    </row>
    <row r="9" spans="1:66" ht="18.75" customHeight="1" x14ac:dyDescent="0.15">
      <c r="A9" s="632"/>
      <c r="B9" s="650" t="s">
        <v>707</v>
      </c>
      <c r="C9" s="637"/>
      <c r="D9" s="637"/>
      <c r="E9" s="637"/>
      <c r="F9" s="637"/>
      <c r="G9" s="637"/>
      <c r="H9" s="637"/>
      <c r="I9" s="637"/>
      <c r="J9" s="637"/>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1527" t="str">
        <f>IF(入力シート!E209="","",入力シート!E209)</f>
        <v/>
      </c>
      <c r="AR9" s="1528"/>
      <c r="AS9" s="1528"/>
      <c r="AT9" s="1528"/>
      <c r="AU9" s="1528"/>
      <c r="AV9" s="1528"/>
      <c r="AW9" s="1528"/>
      <c r="AX9" s="1528"/>
      <c r="AY9" s="1528"/>
      <c r="AZ9" s="1528"/>
      <c r="BA9" s="1528"/>
      <c r="BB9" s="1528"/>
      <c r="BC9" s="1528"/>
      <c r="BD9" s="1528"/>
      <c r="BE9" s="1528"/>
      <c r="BF9" s="1528"/>
      <c r="BG9" s="1528"/>
      <c r="BH9" s="1528"/>
      <c r="BI9" s="1528"/>
      <c r="BJ9" s="637" t="s">
        <v>463</v>
      </c>
      <c r="BK9" s="637"/>
      <c r="BL9" s="638"/>
      <c r="BM9" s="635"/>
      <c r="BN9" s="622"/>
    </row>
    <row r="10" spans="1:66" ht="18.75" customHeight="1" x14ac:dyDescent="0.15">
      <c r="A10" s="632"/>
      <c r="B10" s="650" t="s">
        <v>708</v>
      </c>
      <c r="C10" s="637"/>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1529"/>
      <c r="AR10" s="1530"/>
      <c r="AS10" s="1530"/>
      <c r="AT10" s="1530"/>
      <c r="AU10" s="1530"/>
      <c r="AV10" s="1530"/>
      <c r="AW10" s="1530"/>
      <c r="AX10" s="1530"/>
      <c r="AY10" s="1530"/>
      <c r="AZ10" s="1530"/>
      <c r="BA10" s="1530"/>
      <c r="BB10" s="1530"/>
      <c r="BC10" s="1530"/>
      <c r="BD10" s="1530"/>
      <c r="BE10" s="1530"/>
      <c r="BF10" s="1530"/>
      <c r="BG10" s="1530"/>
      <c r="BH10" s="1530"/>
      <c r="BI10" s="1530"/>
      <c r="BJ10" s="637" t="s">
        <v>709</v>
      </c>
      <c r="BK10" s="637"/>
      <c r="BL10" s="638"/>
      <c r="BM10" s="635"/>
      <c r="BN10" s="622"/>
    </row>
    <row r="11" spans="1:66" ht="18.75" customHeight="1" x14ac:dyDescent="0.15">
      <c r="A11" s="632"/>
      <c r="B11" s="633"/>
      <c r="C11" s="633"/>
      <c r="D11" s="633"/>
      <c r="E11" s="633"/>
      <c r="F11" s="633"/>
      <c r="G11" s="633"/>
      <c r="H11" s="633"/>
      <c r="I11" s="633"/>
      <c r="J11" s="633"/>
      <c r="K11" s="633"/>
      <c r="L11" s="633"/>
      <c r="M11" s="633"/>
      <c r="N11" s="633"/>
      <c r="O11" s="633"/>
      <c r="P11" s="633"/>
      <c r="Q11" s="633"/>
      <c r="R11" s="633"/>
      <c r="S11" s="633"/>
      <c r="T11" s="633"/>
      <c r="U11" s="633"/>
      <c r="V11" s="633"/>
      <c r="W11" s="633"/>
      <c r="X11" s="633"/>
      <c r="Y11" s="633"/>
      <c r="Z11" s="633"/>
      <c r="AA11" s="633"/>
      <c r="AB11" s="633"/>
      <c r="AC11" s="633"/>
      <c r="AD11" s="633"/>
      <c r="AE11" s="633"/>
      <c r="AF11" s="633"/>
      <c r="AG11" s="633"/>
      <c r="AH11" s="633"/>
      <c r="AI11" s="633"/>
      <c r="AJ11" s="633"/>
      <c r="AK11" s="633"/>
      <c r="AL11" s="633"/>
      <c r="AM11" s="633"/>
      <c r="AN11" s="633"/>
      <c r="AO11" s="633"/>
      <c r="AP11" s="633"/>
      <c r="AQ11" s="633"/>
      <c r="AR11" s="633"/>
      <c r="AS11" s="633"/>
      <c r="AT11" s="633"/>
      <c r="AU11" s="633"/>
      <c r="AV11" s="633"/>
      <c r="AW11" s="633"/>
      <c r="AX11" s="633"/>
      <c r="AY11" s="633"/>
      <c r="AZ11" s="633"/>
      <c r="BA11" s="633"/>
      <c r="BB11" s="633"/>
      <c r="BC11" s="633"/>
      <c r="BD11" s="633"/>
      <c r="BE11" s="633"/>
      <c r="BF11" s="633"/>
      <c r="BG11" s="633"/>
      <c r="BH11" s="633"/>
      <c r="BI11" s="633"/>
      <c r="BJ11" s="633"/>
      <c r="BK11" s="633"/>
      <c r="BL11" s="633"/>
      <c r="BM11" s="635"/>
      <c r="BN11" s="622"/>
    </row>
    <row r="12" spans="1:66" ht="18.75" customHeight="1" x14ac:dyDescent="0.15">
      <c r="A12" s="1524" t="s">
        <v>710</v>
      </c>
      <c r="B12" s="1525"/>
      <c r="C12" s="1525"/>
      <c r="D12" s="1525"/>
      <c r="E12" s="1525"/>
      <c r="F12" s="1525"/>
      <c r="G12" s="1525"/>
      <c r="H12" s="1525"/>
      <c r="I12" s="1525"/>
      <c r="J12" s="1525"/>
      <c r="K12" s="1525"/>
      <c r="L12" s="1525"/>
      <c r="M12" s="1525"/>
      <c r="N12" s="1525"/>
      <c r="O12" s="1525"/>
      <c r="P12" s="1525"/>
      <c r="Q12" s="1525"/>
      <c r="R12" s="1525"/>
      <c r="S12" s="1525"/>
      <c r="T12" s="1525"/>
      <c r="U12" s="1525"/>
      <c r="V12" s="1525"/>
      <c r="W12" s="1525"/>
      <c r="X12" s="1525"/>
      <c r="Y12" s="1525"/>
      <c r="Z12" s="1525"/>
      <c r="AA12" s="1525"/>
      <c r="AB12" s="1525"/>
      <c r="AC12" s="1525"/>
      <c r="AD12" s="1525"/>
      <c r="AE12" s="1525"/>
      <c r="AF12" s="1525"/>
      <c r="AG12" s="1525"/>
      <c r="AH12" s="1525"/>
      <c r="AI12" s="1525"/>
      <c r="AJ12" s="1525"/>
      <c r="AK12" s="1525"/>
      <c r="AL12" s="1525"/>
      <c r="AM12" s="1525"/>
      <c r="AN12" s="1525"/>
      <c r="AO12" s="1525"/>
      <c r="AP12" s="1525"/>
      <c r="AQ12" s="1525"/>
      <c r="AR12" s="1525"/>
      <c r="AS12" s="1525"/>
      <c r="AT12" s="1525"/>
      <c r="AU12" s="1525"/>
      <c r="AV12" s="1525"/>
      <c r="AW12" s="1525"/>
      <c r="AX12" s="1525"/>
      <c r="AY12" s="1525"/>
      <c r="AZ12" s="1525"/>
      <c r="BA12" s="1525"/>
      <c r="BB12" s="1525"/>
      <c r="BC12" s="1525"/>
      <c r="BD12" s="1525"/>
      <c r="BE12" s="1525"/>
      <c r="BF12" s="1525"/>
      <c r="BG12" s="1525"/>
      <c r="BH12" s="1525"/>
      <c r="BI12" s="1525"/>
      <c r="BJ12" s="1525"/>
      <c r="BK12" s="1525"/>
      <c r="BL12" s="1525"/>
      <c r="BM12" s="1526"/>
      <c r="BN12" s="622"/>
    </row>
    <row r="13" spans="1:66" ht="18.75" customHeight="1" x14ac:dyDescent="0.15">
      <c r="A13" s="632"/>
      <c r="B13" s="636" t="s">
        <v>531</v>
      </c>
      <c r="C13" s="640"/>
      <c r="D13" s="640"/>
      <c r="E13" s="640"/>
      <c r="F13" s="640"/>
      <c r="G13" s="640"/>
      <c r="H13" s="640"/>
      <c r="I13" s="640"/>
      <c r="J13" s="640"/>
      <c r="K13" s="640"/>
      <c r="L13" s="640"/>
      <c r="M13" s="640"/>
      <c r="N13" s="640"/>
      <c r="O13" s="640"/>
      <c r="P13" s="640"/>
      <c r="Q13" s="640"/>
      <c r="R13" s="640"/>
      <c r="S13" s="640"/>
      <c r="T13" s="640"/>
      <c r="U13" s="640"/>
      <c r="V13" s="640"/>
      <c r="W13" s="640"/>
      <c r="X13" s="640"/>
      <c r="Y13" s="640"/>
      <c r="Z13" s="640"/>
      <c r="AA13" s="640"/>
      <c r="AB13" s="640"/>
      <c r="AC13" s="640"/>
      <c r="AD13" s="640"/>
      <c r="AE13" s="640"/>
      <c r="AF13" s="640"/>
      <c r="AG13" s="640"/>
      <c r="AH13" s="640"/>
      <c r="AI13" s="640"/>
      <c r="AJ13" s="640"/>
      <c r="AK13" s="640"/>
      <c r="AL13" s="640"/>
      <c r="AM13" s="640"/>
      <c r="AN13" s="640"/>
      <c r="AO13" s="640"/>
      <c r="AP13" s="640"/>
      <c r="AQ13" s="1529"/>
      <c r="AR13" s="1530"/>
      <c r="AS13" s="1530"/>
      <c r="AT13" s="1530"/>
      <c r="AU13" s="1530"/>
      <c r="AV13" s="1530"/>
      <c r="AW13" s="1530"/>
      <c r="AX13" s="1530"/>
      <c r="AY13" s="1530"/>
      <c r="AZ13" s="1530"/>
      <c r="BA13" s="1530"/>
      <c r="BB13" s="1530"/>
      <c r="BC13" s="1530"/>
      <c r="BD13" s="1530"/>
      <c r="BE13" s="1530"/>
      <c r="BF13" s="1530"/>
      <c r="BG13" s="1530"/>
      <c r="BH13" s="1530"/>
      <c r="BI13" s="1530"/>
      <c r="BJ13" s="637" t="s">
        <v>711</v>
      </c>
      <c r="BK13" s="637"/>
      <c r="BL13" s="638"/>
      <c r="BM13" s="635"/>
      <c r="BN13" s="622"/>
    </row>
    <row r="14" spans="1:66" ht="18.75" customHeight="1" x14ac:dyDescent="0.15">
      <c r="A14" s="632"/>
      <c r="B14" s="636" t="s">
        <v>533</v>
      </c>
      <c r="C14" s="640"/>
      <c r="D14" s="640"/>
      <c r="E14" s="640"/>
      <c r="F14" s="640"/>
      <c r="G14" s="640"/>
      <c r="H14" s="640"/>
      <c r="I14" s="640"/>
      <c r="J14" s="640"/>
      <c r="K14" s="640"/>
      <c r="L14" s="640"/>
      <c r="M14" s="640"/>
      <c r="N14" s="640"/>
      <c r="O14" s="640"/>
      <c r="P14" s="640"/>
      <c r="Q14" s="640"/>
      <c r="R14" s="640"/>
      <c r="S14" s="640"/>
      <c r="T14" s="640"/>
      <c r="U14" s="640"/>
      <c r="V14" s="640"/>
      <c r="W14" s="640"/>
      <c r="X14" s="640"/>
      <c r="Y14" s="640"/>
      <c r="Z14" s="640"/>
      <c r="AA14" s="640"/>
      <c r="AB14" s="640"/>
      <c r="AC14" s="640"/>
      <c r="AD14" s="640"/>
      <c r="AE14" s="640"/>
      <c r="AF14" s="640"/>
      <c r="AG14" s="640"/>
      <c r="AH14" s="640"/>
      <c r="AI14" s="640"/>
      <c r="AJ14" s="640"/>
      <c r="AK14" s="640"/>
      <c r="AL14" s="640"/>
      <c r="AM14" s="640"/>
      <c r="AN14" s="640"/>
      <c r="AO14" s="640"/>
      <c r="AP14" s="640"/>
      <c r="AQ14" s="1532"/>
      <c r="AR14" s="1533"/>
      <c r="AS14" s="1533"/>
      <c r="AT14" s="1533"/>
      <c r="AU14" s="1533"/>
      <c r="AV14" s="1533"/>
      <c r="AW14" s="1533"/>
      <c r="AX14" s="1533"/>
      <c r="AY14" s="640" t="s">
        <v>712</v>
      </c>
      <c r="AZ14" s="640"/>
      <c r="BA14" s="640"/>
      <c r="BB14" s="640"/>
      <c r="BC14" s="1534"/>
      <c r="BD14" s="1534"/>
      <c r="BE14" s="1534"/>
      <c r="BF14" s="1534"/>
      <c r="BG14" s="1534"/>
      <c r="BH14" s="1534"/>
      <c r="BI14" s="1534"/>
      <c r="BJ14" s="637" t="s">
        <v>713</v>
      </c>
      <c r="BK14" s="637"/>
      <c r="BL14" s="638"/>
      <c r="BM14" s="635"/>
      <c r="BN14" s="622"/>
    </row>
    <row r="15" spans="1:66" ht="18.75" customHeight="1" x14ac:dyDescent="0.15">
      <c r="A15" s="632"/>
      <c r="B15" s="661" t="s">
        <v>536</v>
      </c>
      <c r="C15" s="663"/>
      <c r="D15" s="663"/>
      <c r="E15" s="663"/>
      <c r="F15" s="663"/>
      <c r="G15" s="663"/>
      <c r="H15" s="663"/>
      <c r="I15" s="663"/>
      <c r="J15" s="663"/>
      <c r="K15" s="663"/>
      <c r="L15" s="663"/>
      <c r="M15" s="663"/>
      <c r="N15" s="663"/>
      <c r="O15" s="663"/>
      <c r="P15" s="663"/>
      <c r="Q15" s="663"/>
      <c r="R15" s="665"/>
      <c r="S15" s="667" t="s">
        <v>537</v>
      </c>
      <c r="T15" s="659"/>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1535"/>
      <c r="AR15" s="1536"/>
      <c r="AS15" s="1536"/>
      <c r="AT15" s="1536"/>
      <c r="AU15" s="1536"/>
      <c r="AV15" s="1536"/>
      <c r="AW15" s="1536"/>
      <c r="AX15" s="1536"/>
      <c r="AY15" s="1536"/>
      <c r="AZ15" s="1536"/>
      <c r="BA15" s="1536"/>
      <c r="BB15" s="1536"/>
      <c r="BC15" s="1536"/>
      <c r="BD15" s="1536"/>
      <c r="BE15" s="1536"/>
      <c r="BF15" s="1536"/>
      <c r="BG15" s="1536"/>
      <c r="BH15" s="1536"/>
      <c r="BI15" s="1536"/>
      <c r="BJ15" s="653"/>
      <c r="BK15" s="653"/>
      <c r="BL15" s="654"/>
      <c r="BM15" s="635"/>
      <c r="BN15" s="622"/>
    </row>
    <row r="16" spans="1:66" ht="18.75" customHeight="1" x14ac:dyDescent="0.15">
      <c r="A16" s="632"/>
      <c r="B16" s="629"/>
      <c r="C16" s="625"/>
      <c r="D16" s="625"/>
      <c r="E16" s="625"/>
      <c r="F16" s="625"/>
      <c r="G16" s="625"/>
      <c r="H16" s="625"/>
      <c r="I16" s="625"/>
      <c r="J16" s="625"/>
      <c r="K16" s="625"/>
      <c r="L16" s="625"/>
      <c r="M16" s="625"/>
      <c r="N16" s="625"/>
      <c r="O16" s="625"/>
      <c r="P16" s="625"/>
      <c r="Q16" s="625"/>
      <c r="R16" s="664"/>
      <c r="S16" s="629" t="s">
        <v>714</v>
      </c>
      <c r="T16" s="625"/>
      <c r="U16" s="625"/>
      <c r="V16" s="625"/>
      <c r="W16" s="625"/>
      <c r="X16" s="625"/>
      <c r="Y16" s="625"/>
      <c r="Z16" s="625"/>
      <c r="AA16" s="625"/>
      <c r="AB16" s="625"/>
      <c r="AC16" s="625"/>
      <c r="AD16" s="625"/>
      <c r="AE16" s="625"/>
      <c r="AF16" s="625"/>
      <c r="AG16" s="625"/>
      <c r="AH16" s="625"/>
      <c r="AI16" s="625"/>
      <c r="AJ16" s="625"/>
      <c r="AK16" s="625"/>
      <c r="AL16" s="625"/>
      <c r="AM16" s="625"/>
      <c r="AN16" s="625"/>
      <c r="AO16" s="625"/>
      <c r="AP16" s="625"/>
      <c r="AQ16" s="1537"/>
      <c r="AR16" s="1538"/>
      <c r="AS16" s="1538"/>
      <c r="AT16" s="1538"/>
      <c r="AU16" s="1538"/>
      <c r="AV16" s="1538"/>
      <c r="AW16" s="1538"/>
      <c r="AX16" s="1538"/>
      <c r="AY16" s="1538"/>
      <c r="AZ16" s="1538"/>
      <c r="BA16" s="1538"/>
      <c r="BB16" s="1538"/>
      <c r="BC16" s="1538"/>
      <c r="BD16" s="1538"/>
      <c r="BE16" s="1538"/>
      <c r="BF16" s="1538"/>
      <c r="BG16" s="1538"/>
      <c r="BH16" s="1538"/>
      <c r="BI16" s="1538"/>
      <c r="BJ16" s="633" t="s">
        <v>715</v>
      </c>
      <c r="BK16" s="633"/>
      <c r="BL16" s="645"/>
      <c r="BM16" s="635"/>
      <c r="BN16" s="622"/>
    </row>
    <row r="17" spans="1:66" ht="18.75" customHeight="1" x14ac:dyDescent="0.15">
      <c r="A17" s="632"/>
      <c r="B17" s="627"/>
      <c r="C17" s="628"/>
      <c r="D17" s="628"/>
      <c r="E17" s="628"/>
      <c r="F17" s="628"/>
      <c r="G17" s="628"/>
      <c r="H17" s="628"/>
      <c r="I17" s="628"/>
      <c r="J17" s="628"/>
      <c r="K17" s="628"/>
      <c r="L17" s="628"/>
      <c r="M17" s="628"/>
      <c r="N17" s="628"/>
      <c r="O17" s="628"/>
      <c r="P17" s="628"/>
      <c r="Q17" s="628"/>
      <c r="R17" s="666"/>
      <c r="S17" s="668" t="s">
        <v>716</v>
      </c>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1539"/>
      <c r="AR17" s="1540"/>
      <c r="AS17" s="1540"/>
      <c r="AT17" s="1540"/>
      <c r="AU17" s="1540"/>
      <c r="AV17" s="1540"/>
      <c r="AW17" s="1540"/>
      <c r="AX17" s="1540"/>
      <c r="AY17" s="1540"/>
      <c r="AZ17" s="1540"/>
      <c r="BA17" s="1540"/>
      <c r="BB17" s="1540"/>
      <c r="BC17" s="1540"/>
      <c r="BD17" s="1540"/>
      <c r="BE17" s="1540"/>
      <c r="BF17" s="1540"/>
      <c r="BG17" s="1540"/>
      <c r="BH17" s="1540"/>
      <c r="BI17" s="1540"/>
      <c r="BJ17" s="657"/>
      <c r="BK17" s="657"/>
      <c r="BL17" s="658"/>
      <c r="BM17" s="635"/>
      <c r="BN17" s="622"/>
    </row>
    <row r="18" spans="1:66" ht="18.75" customHeight="1" x14ac:dyDescent="0.15">
      <c r="A18" s="632"/>
      <c r="B18" s="636" t="s">
        <v>539</v>
      </c>
      <c r="C18" s="628"/>
      <c r="D18" s="628"/>
      <c r="E18" s="628"/>
      <c r="F18" s="628"/>
      <c r="G18" s="628"/>
      <c r="H18" s="628"/>
      <c r="I18" s="628"/>
      <c r="J18" s="628"/>
      <c r="K18" s="628"/>
      <c r="L18" s="628"/>
      <c r="M18" s="628"/>
      <c r="N18" s="628"/>
      <c r="O18" s="628"/>
      <c r="P18" s="628"/>
      <c r="Q18" s="628"/>
      <c r="R18" s="628"/>
      <c r="S18" s="628"/>
      <c r="T18" s="628"/>
      <c r="U18" s="628"/>
      <c r="V18" s="628"/>
      <c r="W18" s="628"/>
      <c r="X18" s="628"/>
      <c r="Y18" s="628"/>
      <c r="Z18" s="628"/>
      <c r="AA18" s="628"/>
      <c r="AB18" s="628"/>
      <c r="AC18" s="628"/>
      <c r="AD18" s="628"/>
      <c r="AE18" s="628"/>
      <c r="AF18" s="628"/>
      <c r="AG18" s="628"/>
      <c r="AH18" s="628"/>
      <c r="AI18" s="628"/>
      <c r="AJ18" s="628"/>
      <c r="AK18" s="628"/>
      <c r="AL18" s="628"/>
      <c r="AM18" s="628"/>
      <c r="AN18" s="628"/>
      <c r="AO18" s="628"/>
      <c r="AP18" s="628"/>
      <c r="AQ18" s="1541"/>
      <c r="AR18" s="1542"/>
      <c r="AS18" s="1542"/>
      <c r="AT18" s="1542"/>
      <c r="AU18" s="1542"/>
      <c r="AV18" s="1542"/>
      <c r="AW18" s="1542"/>
      <c r="AX18" s="1542"/>
      <c r="AY18" s="1542"/>
      <c r="AZ18" s="1542"/>
      <c r="BA18" s="1542"/>
      <c r="BB18" s="1542"/>
      <c r="BC18" s="1542"/>
      <c r="BD18" s="1542"/>
      <c r="BE18" s="1542"/>
      <c r="BF18" s="1542"/>
      <c r="BG18" s="1542"/>
      <c r="BH18" s="1542"/>
      <c r="BI18" s="1542"/>
      <c r="BJ18" s="641" t="s">
        <v>709</v>
      </c>
      <c r="BK18" s="641"/>
      <c r="BL18" s="655"/>
      <c r="BM18" s="635"/>
      <c r="BN18" s="622"/>
    </row>
    <row r="19" spans="1:66" ht="18.75" customHeight="1" x14ac:dyDescent="0.15">
      <c r="A19" s="632"/>
      <c r="B19" s="636" t="s">
        <v>717</v>
      </c>
      <c r="C19" s="640"/>
      <c r="D19" s="640"/>
      <c r="E19" s="640"/>
      <c r="F19" s="640"/>
      <c r="G19" s="640"/>
      <c r="H19" s="640"/>
      <c r="I19" s="640"/>
      <c r="J19" s="640"/>
      <c r="K19" s="640"/>
      <c r="L19" s="640"/>
      <c r="M19" s="640"/>
      <c r="N19" s="640"/>
      <c r="O19" s="640"/>
      <c r="P19" s="640"/>
      <c r="Q19" s="640"/>
      <c r="R19" s="640"/>
      <c r="S19" s="640"/>
      <c r="T19" s="640"/>
      <c r="U19" s="640"/>
      <c r="V19" s="640"/>
      <c r="W19" s="640"/>
      <c r="X19" s="640"/>
      <c r="Y19" s="640"/>
      <c r="Z19" s="640"/>
      <c r="AA19" s="640"/>
      <c r="AB19" s="640"/>
      <c r="AC19" s="640"/>
      <c r="AD19" s="640"/>
      <c r="AE19" s="640"/>
      <c r="AF19" s="640"/>
      <c r="AG19" s="640"/>
      <c r="AH19" s="640"/>
      <c r="AI19" s="640"/>
      <c r="AJ19" s="640"/>
      <c r="AK19" s="640"/>
      <c r="AL19" s="640"/>
      <c r="AM19" s="640"/>
      <c r="AN19" s="640"/>
      <c r="AO19" s="640"/>
      <c r="AP19" s="640"/>
      <c r="AQ19" s="1541"/>
      <c r="AR19" s="1542"/>
      <c r="AS19" s="1542"/>
      <c r="AT19" s="1542"/>
      <c r="AU19" s="1542"/>
      <c r="AV19" s="1542"/>
      <c r="AW19" s="1542"/>
      <c r="AX19" s="1542"/>
      <c r="AY19" s="1542"/>
      <c r="AZ19" s="1542"/>
      <c r="BA19" s="1542"/>
      <c r="BB19" s="1542"/>
      <c r="BC19" s="1542"/>
      <c r="BD19" s="1542"/>
      <c r="BE19" s="1542"/>
      <c r="BF19" s="1542"/>
      <c r="BG19" s="1542"/>
      <c r="BH19" s="1542"/>
      <c r="BI19" s="1542"/>
      <c r="BJ19" s="637" t="s">
        <v>485</v>
      </c>
      <c r="BK19" s="637"/>
      <c r="BL19" s="638"/>
      <c r="BM19" s="635"/>
      <c r="BN19" s="622"/>
    </row>
    <row r="20" spans="1:66" ht="18.75" customHeight="1" x14ac:dyDescent="0.15">
      <c r="A20" s="632"/>
      <c r="B20" s="633"/>
      <c r="C20" s="633"/>
      <c r="D20" s="633"/>
      <c r="E20" s="633"/>
      <c r="F20" s="633"/>
      <c r="G20" s="633"/>
      <c r="H20" s="633"/>
      <c r="I20" s="633"/>
      <c r="J20" s="633"/>
      <c r="K20" s="633"/>
      <c r="L20" s="633"/>
      <c r="M20" s="633"/>
      <c r="N20" s="633"/>
      <c r="O20" s="633"/>
      <c r="P20" s="633"/>
      <c r="Q20" s="633"/>
      <c r="R20" s="633"/>
      <c r="S20" s="633"/>
      <c r="T20" s="633"/>
      <c r="U20" s="633"/>
      <c r="V20" s="633"/>
      <c r="W20" s="633"/>
      <c r="X20" s="633"/>
      <c r="Y20" s="633"/>
      <c r="Z20" s="633"/>
      <c r="AA20" s="633"/>
      <c r="AB20" s="633"/>
      <c r="AC20" s="633"/>
      <c r="AD20" s="633"/>
      <c r="AE20" s="633"/>
      <c r="AF20" s="633"/>
      <c r="AG20" s="633"/>
      <c r="AH20" s="633"/>
      <c r="AI20" s="633"/>
      <c r="AJ20" s="633"/>
      <c r="AK20" s="633"/>
      <c r="AL20" s="633"/>
      <c r="AM20" s="633"/>
      <c r="AN20" s="633"/>
      <c r="AO20" s="633"/>
      <c r="AP20" s="633"/>
      <c r="AQ20" s="633"/>
      <c r="AR20" s="633"/>
      <c r="AS20" s="633"/>
      <c r="AT20" s="633"/>
      <c r="AU20" s="633"/>
      <c r="AV20" s="633"/>
      <c r="AW20" s="633"/>
      <c r="AX20" s="633"/>
      <c r="AY20" s="633"/>
      <c r="AZ20" s="633"/>
      <c r="BA20" s="633"/>
      <c r="BB20" s="633"/>
      <c r="BC20" s="633"/>
      <c r="BD20" s="633"/>
      <c r="BE20" s="633"/>
      <c r="BF20" s="633"/>
      <c r="BG20" s="633"/>
      <c r="BH20" s="633"/>
      <c r="BI20" s="633"/>
      <c r="BJ20" s="633"/>
      <c r="BK20" s="633"/>
      <c r="BL20" s="633"/>
      <c r="BM20" s="635"/>
      <c r="BN20" s="622"/>
    </row>
    <row r="21" spans="1:66" ht="18.75" customHeight="1" x14ac:dyDescent="0.15">
      <c r="A21" s="1543" t="s">
        <v>718</v>
      </c>
      <c r="B21" s="1544"/>
      <c r="C21" s="1544"/>
      <c r="D21" s="1544"/>
      <c r="E21" s="1544"/>
      <c r="F21" s="1544"/>
      <c r="G21" s="1544"/>
      <c r="H21" s="1544"/>
      <c r="I21" s="1544"/>
      <c r="J21" s="1544"/>
      <c r="K21" s="1544"/>
      <c r="L21" s="1544"/>
      <c r="M21" s="1544"/>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c r="AL21" s="1544"/>
      <c r="AM21" s="1544"/>
      <c r="AN21" s="1544"/>
      <c r="AO21" s="1544"/>
      <c r="AP21" s="1544"/>
      <c r="AQ21" s="1544"/>
      <c r="AR21" s="1544"/>
      <c r="AS21" s="1544"/>
      <c r="AT21" s="1544"/>
      <c r="AU21" s="1544"/>
      <c r="AV21" s="1544"/>
      <c r="AW21" s="1544"/>
      <c r="AX21" s="1544"/>
      <c r="AY21" s="1544"/>
      <c r="AZ21" s="1544"/>
      <c r="BA21" s="1544"/>
      <c r="BB21" s="1544"/>
      <c r="BC21" s="1544"/>
      <c r="BD21" s="1544"/>
      <c r="BE21" s="1544"/>
      <c r="BF21" s="1544"/>
      <c r="BG21" s="1544"/>
      <c r="BH21" s="1544"/>
      <c r="BI21" s="1544"/>
      <c r="BJ21" s="1544"/>
      <c r="BK21" s="1544"/>
      <c r="BL21" s="1544"/>
      <c r="BM21" s="1545"/>
      <c r="BN21" s="622"/>
    </row>
    <row r="22" spans="1:66" ht="18.75" customHeight="1" x14ac:dyDescent="0.15">
      <c r="A22" s="632"/>
      <c r="B22" s="650" t="s">
        <v>719</v>
      </c>
      <c r="C22" s="637"/>
      <c r="D22" s="637"/>
      <c r="E22" s="637"/>
      <c r="F22" s="637"/>
      <c r="G22" s="637"/>
      <c r="H22" s="637"/>
      <c r="I22" s="637"/>
      <c r="J22" s="637"/>
      <c r="K22" s="637"/>
      <c r="L22" s="637"/>
      <c r="M22" s="637"/>
      <c r="N22" s="637"/>
      <c r="O22" s="637"/>
      <c r="P22" s="637"/>
      <c r="Q22" s="637"/>
      <c r="R22" s="637"/>
      <c r="S22" s="637"/>
      <c r="T22" s="637"/>
      <c r="U22" s="637"/>
      <c r="V22" s="637"/>
      <c r="W22" s="637"/>
      <c r="X22" s="637"/>
      <c r="Y22" s="637"/>
      <c r="Z22" s="637"/>
      <c r="AA22" s="637"/>
      <c r="AB22" s="637"/>
      <c r="AC22" s="637"/>
      <c r="AD22" s="637"/>
      <c r="AE22" s="637"/>
      <c r="AF22" s="637"/>
      <c r="AG22" s="637"/>
      <c r="AH22" s="637"/>
      <c r="AI22" s="637"/>
      <c r="AJ22" s="637"/>
      <c r="AK22" s="1546"/>
      <c r="AL22" s="1547"/>
      <c r="AM22" s="1547"/>
      <c r="AN22" s="1547"/>
      <c r="AO22" s="1547"/>
      <c r="AP22" s="1547"/>
      <c r="AQ22" s="1547"/>
      <c r="AR22" s="1547"/>
      <c r="AS22" s="1547"/>
      <c r="AT22" s="1547"/>
      <c r="AU22" s="1547"/>
      <c r="AV22" s="1547"/>
      <c r="AW22" s="1547"/>
      <c r="AX22" s="1547"/>
      <c r="AY22" s="1547"/>
      <c r="AZ22" s="1547"/>
      <c r="BA22" s="1547"/>
      <c r="BB22" s="1547"/>
      <c r="BC22" s="1547"/>
      <c r="BD22" s="1547"/>
      <c r="BE22" s="1547"/>
      <c r="BF22" s="1547"/>
      <c r="BG22" s="1547"/>
      <c r="BH22" s="1547"/>
      <c r="BI22" s="1547"/>
      <c r="BJ22" s="1547"/>
      <c r="BK22" s="1547"/>
      <c r="BL22" s="1548"/>
      <c r="BM22" s="635"/>
      <c r="BN22" s="622"/>
    </row>
    <row r="23" spans="1:66" ht="18.75" customHeight="1" x14ac:dyDescent="0.15">
      <c r="A23" s="632"/>
      <c r="B23" s="651" t="s">
        <v>720</v>
      </c>
      <c r="C23" s="642"/>
      <c r="D23" s="642"/>
      <c r="E23" s="642"/>
      <c r="F23" s="642"/>
      <c r="G23" s="642"/>
      <c r="H23" s="642"/>
      <c r="I23" s="642"/>
      <c r="J23" s="642"/>
      <c r="K23" s="642"/>
      <c r="L23" s="642"/>
      <c r="M23" s="642"/>
      <c r="N23" s="642"/>
      <c r="O23" s="642"/>
      <c r="P23" s="642"/>
      <c r="Q23" s="642"/>
      <c r="R23" s="643"/>
      <c r="S23" s="652" t="s">
        <v>721</v>
      </c>
      <c r="T23" s="653"/>
      <c r="U23" s="653"/>
      <c r="V23" s="653"/>
      <c r="W23" s="653"/>
      <c r="X23" s="653"/>
      <c r="Y23" s="653"/>
      <c r="Z23" s="653"/>
      <c r="AA23" s="653"/>
      <c r="AB23" s="653"/>
      <c r="AC23" s="653"/>
      <c r="AD23" s="653"/>
      <c r="AE23" s="653"/>
      <c r="AF23" s="653"/>
      <c r="AG23" s="653"/>
      <c r="AH23" s="653"/>
      <c r="AI23" s="653"/>
      <c r="AJ23" s="653"/>
      <c r="AK23" s="1549"/>
      <c r="AL23" s="1550"/>
      <c r="AM23" s="1550"/>
      <c r="AN23" s="1550"/>
      <c r="AO23" s="1550"/>
      <c r="AP23" s="1550"/>
      <c r="AQ23" s="1550"/>
      <c r="AR23" s="1550"/>
      <c r="AS23" s="1550"/>
      <c r="AT23" s="1550"/>
      <c r="AU23" s="1550"/>
      <c r="AV23" s="1550"/>
      <c r="AW23" s="1550"/>
      <c r="AX23" s="1550"/>
      <c r="AY23" s="1550"/>
      <c r="AZ23" s="1550"/>
      <c r="BA23" s="1550"/>
      <c r="BB23" s="1550"/>
      <c r="BC23" s="1550"/>
      <c r="BD23" s="1550"/>
      <c r="BE23" s="1550"/>
      <c r="BF23" s="1550"/>
      <c r="BG23" s="1550"/>
      <c r="BH23" s="1550"/>
      <c r="BI23" s="1550"/>
      <c r="BJ23" s="1550"/>
      <c r="BK23" s="1550"/>
      <c r="BL23" s="1551"/>
      <c r="BM23" s="635"/>
      <c r="BN23" s="622"/>
    </row>
    <row r="24" spans="1:66" ht="18.75" customHeight="1" x14ac:dyDescent="0.15">
      <c r="A24" s="632"/>
      <c r="B24" s="644"/>
      <c r="C24" s="633"/>
      <c r="D24" s="633"/>
      <c r="E24" s="633"/>
      <c r="F24" s="633"/>
      <c r="G24" s="633"/>
      <c r="H24" s="633"/>
      <c r="I24" s="633"/>
      <c r="J24" s="633"/>
      <c r="K24" s="633"/>
      <c r="L24" s="633"/>
      <c r="M24" s="633"/>
      <c r="N24" s="633"/>
      <c r="O24" s="633"/>
      <c r="P24" s="633"/>
      <c r="Q24" s="633"/>
      <c r="R24" s="645"/>
      <c r="S24" s="656" t="s">
        <v>722</v>
      </c>
      <c r="T24" s="657"/>
      <c r="U24" s="657"/>
      <c r="V24" s="657"/>
      <c r="W24" s="657"/>
      <c r="X24" s="657"/>
      <c r="Y24" s="657"/>
      <c r="Z24" s="657"/>
      <c r="AA24" s="657"/>
      <c r="AB24" s="657"/>
      <c r="AC24" s="657"/>
      <c r="AD24" s="657"/>
      <c r="AE24" s="657"/>
      <c r="AF24" s="657"/>
      <c r="AG24" s="657"/>
      <c r="AH24" s="657"/>
      <c r="AI24" s="657"/>
      <c r="AJ24" s="657"/>
      <c r="AK24" s="1552"/>
      <c r="AL24" s="1553"/>
      <c r="AM24" s="1553"/>
      <c r="AN24" s="1553"/>
      <c r="AO24" s="1553"/>
      <c r="AP24" s="1553"/>
      <c r="AQ24" s="1553"/>
      <c r="AR24" s="1553"/>
      <c r="AS24" s="1553"/>
      <c r="AT24" s="1553"/>
      <c r="AU24" s="1553"/>
      <c r="AV24" s="1553"/>
      <c r="AW24" s="1553"/>
      <c r="AX24" s="1553"/>
      <c r="AY24" s="1553"/>
      <c r="AZ24" s="1553"/>
      <c r="BA24" s="1553"/>
      <c r="BB24" s="1553"/>
      <c r="BC24" s="1553"/>
      <c r="BD24" s="1553"/>
      <c r="BE24" s="1553"/>
      <c r="BF24" s="1553"/>
      <c r="BG24" s="1553"/>
      <c r="BH24" s="1553"/>
      <c r="BI24" s="1553"/>
      <c r="BJ24" s="1553"/>
      <c r="BK24" s="1553"/>
      <c r="BL24" s="1554"/>
      <c r="BM24" s="635"/>
      <c r="BN24" s="622"/>
    </row>
    <row r="25" spans="1:66" ht="18.75" customHeight="1" x14ac:dyDescent="0.15">
      <c r="A25" s="632"/>
      <c r="B25" s="650" t="s">
        <v>723</v>
      </c>
      <c r="C25" s="637"/>
      <c r="D25" s="637"/>
      <c r="E25" s="637"/>
      <c r="F25" s="637"/>
      <c r="G25" s="637"/>
      <c r="H25" s="637"/>
      <c r="I25" s="637"/>
      <c r="J25" s="637"/>
      <c r="K25" s="637"/>
      <c r="L25" s="637"/>
      <c r="M25" s="637"/>
      <c r="N25" s="637"/>
      <c r="O25" s="637"/>
      <c r="P25" s="637"/>
      <c r="Q25" s="637"/>
      <c r="R25" s="637"/>
      <c r="S25" s="637"/>
      <c r="T25" s="637"/>
      <c r="U25" s="637"/>
      <c r="V25" s="637"/>
      <c r="W25" s="637"/>
      <c r="X25" s="637"/>
      <c r="Y25" s="637"/>
      <c r="Z25" s="637"/>
      <c r="AA25" s="637"/>
      <c r="AB25" s="637"/>
      <c r="AC25" s="637"/>
      <c r="AD25" s="637"/>
      <c r="AE25" s="637"/>
      <c r="AF25" s="637"/>
      <c r="AG25" s="637"/>
      <c r="AH25" s="637"/>
      <c r="AI25" s="637"/>
      <c r="AJ25" s="637"/>
      <c r="AK25" s="1546"/>
      <c r="AL25" s="1547"/>
      <c r="AM25" s="1547"/>
      <c r="AN25" s="1547"/>
      <c r="AO25" s="1547"/>
      <c r="AP25" s="1547"/>
      <c r="AQ25" s="1547"/>
      <c r="AR25" s="1547"/>
      <c r="AS25" s="1547"/>
      <c r="AT25" s="1547"/>
      <c r="AU25" s="1547"/>
      <c r="AV25" s="1547"/>
      <c r="AW25" s="1547"/>
      <c r="AX25" s="1547"/>
      <c r="AY25" s="1547"/>
      <c r="AZ25" s="1547"/>
      <c r="BA25" s="1547"/>
      <c r="BB25" s="1547"/>
      <c r="BC25" s="1547"/>
      <c r="BD25" s="1547"/>
      <c r="BE25" s="1547"/>
      <c r="BF25" s="1547"/>
      <c r="BG25" s="1547"/>
      <c r="BH25" s="1547"/>
      <c r="BI25" s="1547"/>
      <c r="BJ25" s="1547"/>
      <c r="BK25" s="1547"/>
      <c r="BL25" s="1548"/>
      <c r="BM25" s="635"/>
      <c r="BN25" s="622"/>
    </row>
    <row r="26" spans="1:66" ht="18.75" customHeight="1" x14ac:dyDescent="0.15">
      <c r="A26" s="632"/>
      <c r="B26" s="650" t="s">
        <v>724</v>
      </c>
      <c r="C26" s="637"/>
      <c r="D26" s="637"/>
      <c r="E26" s="637"/>
      <c r="F26" s="637"/>
      <c r="G26" s="637"/>
      <c r="H26" s="637"/>
      <c r="I26" s="637"/>
      <c r="J26" s="637"/>
      <c r="K26" s="637"/>
      <c r="L26" s="637"/>
      <c r="M26" s="637"/>
      <c r="N26" s="637"/>
      <c r="O26" s="637"/>
      <c r="P26" s="637"/>
      <c r="Q26" s="637"/>
      <c r="R26" s="637"/>
      <c r="S26" s="637"/>
      <c r="T26" s="637"/>
      <c r="U26" s="637"/>
      <c r="V26" s="637"/>
      <c r="W26" s="637"/>
      <c r="X26" s="637"/>
      <c r="Y26" s="637"/>
      <c r="Z26" s="637"/>
      <c r="AA26" s="637"/>
      <c r="AB26" s="637"/>
      <c r="AC26" s="637"/>
      <c r="AD26" s="637"/>
      <c r="AE26" s="637"/>
      <c r="AF26" s="637"/>
      <c r="AG26" s="637"/>
      <c r="AH26" s="637"/>
      <c r="AI26" s="637"/>
      <c r="AJ26" s="637"/>
      <c r="AK26" s="1564"/>
      <c r="AL26" s="1565"/>
      <c r="AM26" s="1565"/>
      <c r="AN26" s="1565"/>
      <c r="AO26" s="1565"/>
      <c r="AP26" s="1565"/>
      <c r="AQ26" s="1565"/>
      <c r="AR26" s="1565"/>
      <c r="AS26" s="1565"/>
      <c r="AT26" s="1565"/>
      <c r="AU26" s="1565"/>
      <c r="AV26" s="1565"/>
      <c r="AW26" s="1565"/>
      <c r="AX26" s="1565"/>
      <c r="AY26" s="1565"/>
      <c r="AZ26" s="1565"/>
      <c r="BA26" s="1565"/>
      <c r="BB26" s="1565"/>
      <c r="BC26" s="1565"/>
      <c r="BD26" s="1565"/>
      <c r="BE26" s="1565"/>
      <c r="BF26" s="1565"/>
      <c r="BG26" s="1565"/>
      <c r="BH26" s="1565"/>
      <c r="BI26" s="1565"/>
      <c r="BJ26" s="1565"/>
      <c r="BK26" s="1565"/>
      <c r="BL26" s="1566"/>
      <c r="BM26" s="635"/>
      <c r="BN26" s="622"/>
    </row>
    <row r="27" spans="1:66" ht="18.75" customHeight="1" x14ac:dyDescent="0.15">
      <c r="A27" s="632"/>
      <c r="B27" s="625" t="s">
        <v>725</v>
      </c>
      <c r="C27" s="633"/>
      <c r="D27" s="633"/>
      <c r="E27" s="633"/>
      <c r="F27" s="633"/>
      <c r="G27" s="633"/>
      <c r="H27" s="633"/>
      <c r="I27" s="633"/>
      <c r="J27" s="633"/>
      <c r="K27" s="633"/>
      <c r="L27" s="633"/>
      <c r="M27" s="633"/>
      <c r="N27" s="633"/>
      <c r="O27" s="633"/>
      <c r="P27" s="633"/>
      <c r="Q27" s="633"/>
      <c r="R27" s="633"/>
      <c r="S27" s="633"/>
      <c r="T27" s="633"/>
      <c r="U27" s="633"/>
      <c r="V27" s="633"/>
      <c r="W27" s="633"/>
      <c r="X27" s="633"/>
      <c r="Y27" s="633"/>
      <c r="Z27" s="633"/>
      <c r="AA27" s="633"/>
      <c r="AB27" s="633"/>
      <c r="AC27" s="633"/>
      <c r="AD27" s="633"/>
      <c r="AE27" s="633"/>
      <c r="AF27" s="633"/>
      <c r="AG27" s="633"/>
      <c r="AH27" s="633"/>
      <c r="AI27" s="633"/>
      <c r="AJ27" s="633"/>
      <c r="AK27" s="633"/>
      <c r="AL27" s="633"/>
      <c r="AM27" s="633"/>
      <c r="AN27" s="633"/>
      <c r="AO27" s="633"/>
      <c r="AP27" s="633"/>
      <c r="AQ27" s="633"/>
      <c r="AR27" s="633"/>
      <c r="AS27" s="633"/>
      <c r="AT27" s="633"/>
      <c r="AU27" s="633"/>
      <c r="AV27" s="633"/>
      <c r="AW27" s="633"/>
      <c r="AX27" s="633"/>
      <c r="AY27" s="633"/>
      <c r="AZ27" s="633"/>
      <c r="BA27" s="633"/>
      <c r="BB27" s="633"/>
      <c r="BC27" s="633"/>
      <c r="BD27" s="633"/>
      <c r="BE27" s="633"/>
      <c r="BF27" s="633"/>
      <c r="BG27" s="633"/>
      <c r="BH27" s="633"/>
      <c r="BI27" s="633"/>
      <c r="BJ27" s="633"/>
      <c r="BK27" s="633"/>
      <c r="BL27" s="633"/>
      <c r="BM27" s="635"/>
      <c r="BN27" s="622"/>
    </row>
    <row r="28" spans="1:66" ht="18.75" customHeight="1" x14ac:dyDescent="0.15">
      <c r="A28" s="632"/>
      <c r="B28" s="633"/>
      <c r="C28" s="633"/>
      <c r="D28" s="633"/>
      <c r="E28" s="633"/>
      <c r="F28" s="633"/>
      <c r="G28" s="633"/>
      <c r="H28" s="633"/>
      <c r="I28" s="633"/>
      <c r="J28" s="633"/>
      <c r="K28" s="633"/>
      <c r="L28" s="633"/>
      <c r="M28" s="633"/>
      <c r="N28" s="633"/>
      <c r="O28" s="633"/>
      <c r="P28" s="633"/>
      <c r="Q28" s="633"/>
      <c r="R28" s="633"/>
      <c r="S28" s="633"/>
      <c r="T28" s="633"/>
      <c r="U28" s="633"/>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3"/>
      <c r="AY28" s="633"/>
      <c r="AZ28" s="633"/>
      <c r="BA28" s="633"/>
      <c r="BB28" s="633"/>
      <c r="BC28" s="633"/>
      <c r="BD28" s="633"/>
      <c r="BE28" s="633"/>
      <c r="BF28" s="633"/>
      <c r="BG28" s="633"/>
      <c r="BH28" s="633"/>
      <c r="BI28" s="633"/>
      <c r="BJ28" s="633"/>
      <c r="BK28" s="633"/>
      <c r="BL28" s="633"/>
      <c r="BM28" s="635"/>
      <c r="BN28" s="622"/>
    </row>
    <row r="29" spans="1:66" ht="18.75" customHeight="1" x14ac:dyDescent="0.15">
      <c r="A29" s="639" t="s">
        <v>726</v>
      </c>
      <c r="B29" s="633"/>
      <c r="C29" s="633"/>
      <c r="D29" s="633"/>
      <c r="E29" s="633"/>
      <c r="F29" s="633"/>
      <c r="G29" s="633"/>
      <c r="H29" s="633"/>
      <c r="I29" s="633"/>
      <c r="J29" s="633"/>
      <c r="K29" s="633"/>
      <c r="L29" s="633"/>
      <c r="M29" s="633"/>
      <c r="N29" s="633"/>
      <c r="O29" s="633"/>
      <c r="P29" s="633" t="s">
        <v>727</v>
      </c>
      <c r="Q29" s="633"/>
      <c r="R29" s="1053" t="str">
        <f>IF(入力シート!E216="","",IF(入力シート!E216="選択してください","",入力シート!E216))</f>
        <v/>
      </c>
      <c r="S29" s="1053"/>
      <c r="T29" s="1053"/>
      <c r="U29" s="1053"/>
      <c r="V29" s="1053"/>
      <c r="W29" s="1053"/>
      <c r="X29" s="1053"/>
      <c r="Y29" s="1053"/>
      <c r="Z29" s="1053"/>
      <c r="AA29" s="1053"/>
      <c r="AB29" s="1053"/>
      <c r="AC29" s="1053"/>
      <c r="AD29" s="633"/>
      <c r="AE29" s="633" t="s">
        <v>728</v>
      </c>
      <c r="AF29" s="633"/>
      <c r="AG29" s="633"/>
      <c r="AH29" s="633"/>
      <c r="AI29" s="633"/>
      <c r="AJ29" s="633"/>
      <c r="AK29" s="633"/>
      <c r="AL29" s="633"/>
      <c r="AM29" s="633"/>
      <c r="AN29" s="633"/>
      <c r="AO29" s="633"/>
      <c r="AP29" s="633"/>
      <c r="AQ29" s="633"/>
      <c r="AR29" s="633"/>
      <c r="AS29" s="633"/>
      <c r="AT29" s="633"/>
      <c r="AU29" s="633"/>
      <c r="AV29" s="633"/>
      <c r="AW29" s="633"/>
      <c r="AX29" s="633"/>
      <c r="AY29" s="633"/>
      <c r="AZ29" s="633"/>
      <c r="BA29" s="633"/>
      <c r="BB29" s="633"/>
      <c r="BC29" s="633"/>
      <c r="BD29" s="633"/>
      <c r="BE29" s="633"/>
      <c r="BF29" s="633"/>
      <c r="BG29" s="633"/>
      <c r="BH29" s="633"/>
      <c r="BI29" s="633"/>
      <c r="BJ29" s="633"/>
      <c r="BK29" s="633"/>
      <c r="BL29" s="633"/>
      <c r="BM29" s="635"/>
      <c r="BN29" s="622"/>
    </row>
    <row r="30" spans="1:66" ht="18.75" customHeight="1" x14ac:dyDescent="0.15">
      <c r="A30" s="632"/>
      <c r="B30" s="633"/>
      <c r="C30" s="669" t="s">
        <v>729</v>
      </c>
      <c r="D30" s="633"/>
      <c r="E30" s="633"/>
      <c r="F30" s="633"/>
      <c r="G30" s="633"/>
      <c r="H30" s="633"/>
      <c r="I30" s="633"/>
      <c r="J30" s="633"/>
      <c r="K30" s="633"/>
      <c r="L30" s="633"/>
      <c r="M30" s="633"/>
      <c r="N30" s="633"/>
      <c r="O30" s="633"/>
      <c r="P30" s="633"/>
      <c r="Q30" s="633"/>
      <c r="R30" s="633"/>
      <c r="S30" s="633"/>
      <c r="T30" s="633"/>
      <c r="U30" s="633"/>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3"/>
      <c r="AY30" s="633"/>
      <c r="AZ30" s="633"/>
      <c r="BA30" s="633"/>
      <c r="BB30" s="633"/>
      <c r="BC30" s="633"/>
      <c r="BD30" s="633"/>
      <c r="BE30" s="633"/>
      <c r="BF30" s="633"/>
      <c r="BG30" s="633"/>
      <c r="BH30" s="633"/>
      <c r="BI30" s="633"/>
      <c r="BJ30" s="633"/>
      <c r="BK30" s="633"/>
      <c r="BL30" s="633"/>
      <c r="BM30" s="635"/>
      <c r="BN30" s="622"/>
    </row>
    <row r="31" spans="1:66" x14ac:dyDescent="0.15">
      <c r="A31" s="632"/>
      <c r="B31" s="633"/>
      <c r="C31" s="633"/>
      <c r="D31" s="633"/>
      <c r="E31" s="633"/>
      <c r="F31" s="633"/>
      <c r="G31" s="633"/>
      <c r="H31" s="633"/>
      <c r="I31" s="633"/>
      <c r="J31" s="633"/>
      <c r="K31" s="633"/>
      <c r="L31" s="633"/>
      <c r="M31" s="633"/>
      <c r="N31" s="633"/>
      <c r="O31" s="633"/>
      <c r="P31" s="633"/>
      <c r="Q31" s="633"/>
      <c r="R31" s="633"/>
      <c r="S31" s="633"/>
      <c r="T31" s="633"/>
      <c r="U31" s="633"/>
      <c r="V31" s="633"/>
      <c r="W31" s="633"/>
      <c r="X31" s="633"/>
      <c r="Y31" s="633"/>
      <c r="Z31" s="633"/>
      <c r="AA31" s="633"/>
      <c r="AB31" s="633"/>
      <c r="AC31" s="633"/>
      <c r="AD31" s="633"/>
      <c r="AE31" s="633"/>
      <c r="AF31" s="633"/>
      <c r="AG31" s="633"/>
      <c r="AH31" s="633"/>
      <c r="AI31" s="633"/>
      <c r="AJ31" s="633"/>
      <c r="AK31" s="633"/>
      <c r="AL31" s="633"/>
      <c r="AM31" s="633"/>
      <c r="AN31" s="633"/>
      <c r="AO31" s="633"/>
      <c r="AP31" s="633"/>
      <c r="AQ31" s="633"/>
      <c r="AR31" s="633"/>
      <c r="AS31" s="633"/>
      <c r="AT31" s="633"/>
      <c r="AU31" s="633"/>
      <c r="AV31" s="633"/>
      <c r="AW31" s="633"/>
      <c r="AX31" s="633"/>
      <c r="AY31" s="633"/>
      <c r="AZ31" s="633"/>
      <c r="BA31" s="633"/>
      <c r="BB31" s="633"/>
      <c r="BC31" s="633"/>
      <c r="BD31" s="633"/>
      <c r="BE31" s="633"/>
      <c r="BF31" s="633"/>
      <c r="BG31" s="633"/>
      <c r="BH31" s="633"/>
      <c r="BI31" s="633"/>
      <c r="BJ31" s="633"/>
      <c r="BK31" s="633"/>
      <c r="BL31" s="633"/>
      <c r="BM31" s="635"/>
      <c r="BN31" s="622"/>
    </row>
    <row r="32" spans="1:66" x14ac:dyDescent="0.15">
      <c r="A32" s="639" t="s">
        <v>730</v>
      </c>
      <c r="B32" s="633"/>
      <c r="C32" s="633"/>
      <c r="D32" s="633"/>
      <c r="E32" s="633"/>
      <c r="F32" s="633"/>
      <c r="G32" s="633"/>
      <c r="H32" s="633"/>
      <c r="I32" s="633"/>
      <c r="J32" s="633"/>
      <c r="K32" s="633"/>
      <c r="L32" s="633"/>
      <c r="M32" s="633"/>
      <c r="N32" s="633"/>
      <c r="O32" s="633"/>
      <c r="P32" s="633" t="s">
        <v>731</v>
      </c>
      <c r="Q32" s="633"/>
      <c r="R32" s="1053" t="str">
        <f>IF(入力シート!E217="","",IF(入力シート!E217="選択してください","",入力シート!E217))</f>
        <v/>
      </c>
      <c r="S32" s="1053"/>
      <c r="T32" s="1053"/>
      <c r="U32" s="1053"/>
      <c r="V32" s="1053"/>
      <c r="W32" s="1053"/>
      <c r="X32" s="1053"/>
      <c r="Y32" s="1053"/>
      <c r="Z32" s="1053"/>
      <c r="AA32" s="1053"/>
      <c r="AB32" s="1053"/>
      <c r="AC32" s="1053"/>
      <c r="AD32" s="633"/>
      <c r="AE32" s="633" t="s">
        <v>646</v>
      </c>
      <c r="AF32" s="633"/>
      <c r="AG32" s="633" t="s">
        <v>732</v>
      </c>
      <c r="AH32" s="633"/>
      <c r="AI32" s="633"/>
      <c r="AJ32" s="633"/>
      <c r="AK32" s="633"/>
      <c r="AL32" s="633"/>
      <c r="AM32" s="633"/>
      <c r="AN32" s="633"/>
      <c r="AO32" s="633" t="s">
        <v>731</v>
      </c>
      <c r="AP32" s="633"/>
      <c r="AQ32" s="1053" t="str">
        <f>IF(入力シート!E218="","",IF(入力シート!E218="選択してください","",入力シート!E218))</f>
        <v/>
      </c>
      <c r="AR32" s="1053"/>
      <c r="AS32" s="1053"/>
      <c r="AT32" s="1053"/>
      <c r="AU32" s="1053"/>
      <c r="AV32" s="1053"/>
      <c r="AW32" s="1053"/>
      <c r="AX32" s="1053"/>
      <c r="AY32" s="1053"/>
      <c r="AZ32" s="1053"/>
      <c r="BA32" s="1053"/>
      <c r="BB32" s="1053"/>
      <c r="BC32" s="633"/>
      <c r="BD32" s="633" t="s">
        <v>646</v>
      </c>
      <c r="BE32" s="633"/>
      <c r="BF32" s="633"/>
      <c r="BG32" s="633"/>
      <c r="BH32" s="633"/>
      <c r="BI32" s="633"/>
      <c r="BJ32" s="633"/>
      <c r="BK32" s="633"/>
      <c r="BL32" s="633"/>
      <c r="BM32" s="635"/>
      <c r="BN32" s="622"/>
    </row>
    <row r="33" spans="1:66" ht="18.75" customHeight="1" x14ac:dyDescent="0.15">
      <c r="A33" s="632"/>
      <c r="B33" s="633" t="s">
        <v>733</v>
      </c>
      <c r="C33" s="633"/>
      <c r="D33" s="633"/>
      <c r="E33" s="633"/>
      <c r="F33" s="633"/>
      <c r="G33" s="633"/>
      <c r="H33" s="633"/>
      <c r="I33" s="633"/>
      <c r="J33" s="633"/>
      <c r="K33" s="633"/>
      <c r="L33" s="633"/>
      <c r="M33" s="633"/>
      <c r="N33" s="633"/>
      <c r="O33" s="633"/>
      <c r="P33" s="633"/>
      <c r="Q33" s="633"/>
      <c r="R33" s="633"/>
      <c r="S33" s="633"/>
      <c r="T33" s="633"/>
      <c r="U33" s="633"/>
      <c r="V33" s="633"/>
      <c r="W33" s="633"/>
      <c r="X33" s="633"/>
      <c r="Y33" s="633"/>
      <c r="Z33" s="633"/>
      <c r="AA33" s="633"/>
      <c r="AB33" s="633"/>
      <c r="AC33" s="633"/>
      <c r="AD33" s="633"/>
      <c r="AE33" s="633"/>
      <c r="AF33" s="633"/>
      <c r="AG33" s="633" t="s">
        <v>734</v>
      </c>
      <c r="AH33" s="633"/>
      <c r="AI33" s="633"/>
      <c r="AJ33" s="633"/>
      <c r="AK33" s="633"/>
      <c r="AL33" s="633"/>
      <c r="AM33" s="633"/>
      <c r="AN33" s="633"/>
      <c r="AO33" s="633"/>
      <c r="AP33" s="633"/>
      <c r="AQ33" s="633"/>
      <c r="AR33" s="633"/>
      <c r="AS33" s="633"/>
      <c r="AT33" s="633"/>
      <c r="AU33" s="633"/>
      <c r="AV33" s="633"/>
      <c r="AW33" s="633"/>
      <c r="AX33" s="633"/>
      <c r="AY33" s="633"/>
      <c r="AZ33" s="633"/>
      <c r="BA33" s="633"/>
      <c r="BB33" s="633"/>
      <c r="BC33" s="633"/>
      <c r="BD33" s="633"/>
      <c r="BE33" s="633"/>
      <c r="BF33" s="633"/>
      <c r="BG33" s="633"/>
      <c r="BH33" s="633"/>
      <c r="BI33" s="633"/>
      <c r="BJ33" s="633"/>
      <c r="BK33" s="633"/>
      <c r="BL33" s="633"/>
      <c r="BM33" s="635"/>
      <c r="BN33" s="622"/>
    </row>
    <row r="34" spans="1:66" ht="18.75" customHeight="1" x14ac:dyDescent="0.15">
      <c r="A34" s="632"/>
      <c r="B34" s="1555"/>
      <c r="C34" s="1556"/>
      <c r="D34" s="1556"/>
      <c r="E34" s="1556"/>
      <c r="F34" s="1556"/>
      <c r="G34" s="1556"/>
      <c r="H34" s="1556"/>
      <c r="I34" s="1556"/>
      <c r="J34" s="1556"/>
      <c r="K34" s="1556"/>
      <c r="L34" s="1556"/>
      <c r="M34" s="1556"/>
      <c r="N34" s="1556"/>
      <c r="O34" s="1556"/>
      <c r="P34" s="1556"/>
      <c r="Q34" s="1556"/>
      <c r="R34" s="1556"/>
      <c r="S34" s="1556"/>
      <c r="T34" s="1556"/>
      <c r="U34" s="1556"/>
      <c r="V34" s="1556"/>
      <c r="W34" s="1556"/>
      <c r="X34" s="1556"/>
      <c r="Y34" s="1556"/>
      <c r="Z34" s="1556"/>
      <c r="AA34" s="1556"/>
      <c r="AB34" s="1556"/>
      <c r="AC34" s="1556"/>
      <c r="AD34" s="1556"/>
      <c r="AE34" s="1556"/>
      <c r="AF34" s="1556"/>
      <c r="AG34" s="1556"/>
      <c r="AH34" s="1556"/>
      <c r="AI34" s="1556"/>
      <c r="AJ34" s="1556"/>
      <c r="AK34" s="1556"/>
      <c r="AL34" s="1556"/>
      <c r="AM34" s="1556"/>
      <c r="AN34" s="1556"/>
      <c r="AO34" s="1556"/>
      <c r="AP34" s="1556"/>
      <c r="AQ34" s="1556"/>
      <c r="AR34" s="1556"/>
      <c r="AS34" s="1556"/>
      <c r="AT34" s="1556"/>
      <c r="AU34" s="1556"/>
      <c r="AV34" s="1556"/>
      <c r="AW34" s="1556"/>
      <c r="AX34" s="1556"/>
      <c r="AY34" s="1556"/>
      <c r="AZ34" s="1556"/>
      <c r="BA34" s="1556"/>
      <c r="BB34" s="1556"/>
      <c r="BC34" s="1556"/>
      <c r="BD34" s="1556"/>
      <c r="BE34" s="1556"/>
      <c r="BF34" s="1556"/>
      <c r="BG34" s="1556"/>
      <c r="BH34" s="1556"/>
      <c r="BI34" s="1556"/>
      <c r="BJ34" s="1556"/>
      <c r="BK34" s="1556"/>
      <c r="BL34" s="1557"/>
      <c r="BM34" s="635"/>
      <c r="BN34" s="622"/>
    </row>
    <row r="35" spans="1:66" x14ac:dyDescent="0.15">
      <c r="A35" s="632"/>
      <c r="B35" s="1558"/>
      <c r="C35" s="1559"/>
      <c r="D35" s="1559"/>
      <c r="E35" s="1559"/>
      <c r="F35" s="1559"/>
      <c r="G35" s="1559"/>
      <c r="H35" s="1559"/>
      <c r="I35" s="1559"/>
      <c r="J35" s="1559"/>
      <c r="K35" s="1559"/>
      <c r="L35" s="1559"/>
      <c r="M35" s="1559"/>
      <c r="N35" s="1559"/>
      <c r="O35" s="1559"/>
      <c r="P35" s="1559"/>
      <c r="Q35" s="1559"/>
      <c r="R35" s="1559"/>
      <c r="S35" s="1559"/>
      <c r="T35" s="1559"/>
      <c r="U35" s="1559"/>
      <c r="V35" s="1559"/>
      <c r="W35" s="1559"/>
      <c r="X35" s="1559"/>
      <c r="Y35" s="1559"/>
      <c r="Z35" s="1559"/>
      <c r="AA35" s="1559"/>
      <c r="AB35" s="1559"/>
      <c r="AC35" s="1559"/>
      <c r="AD35" s="1559"/>
      <c r="AE35" s="1559"/>
      <c r="AF35" s="1559"/>
      <c r="AG35" s="1559"/>
      <c r="AH35" s="1559"/>
      <c r="AI35" s="1559"/>
      <c r="AJ35" s="1559"/>
      <c r="AK35" s="1559"/>
      <c r="AL35" s="1559"/>
      <c r="AM35" s="1559"/>
      <c r="AN35" s="1559"/>
      <c r="AO35" s="1559"/>
      <c r="AP35" s="1559"/>
      <c r="AQ35" s="1559"/>
      <c r="AR35" s="1559"/>
      <c r="AS35" s="1559"/>
      <c r="AT35" s="1559"/>
      <c r="AU35" s="1559"/>
      <c r="AV35" s="1559"/>
      <c r="AW35" s="1559"/>
      <c r="AX35" s="1559"/>
      <c r="AY35" s="1559"/>
      <c r="AZ35" s="1559"/>
      <c r="BA35" s="1559"/>
      <c r="BB35" s="1559"/>
      <c r="BC35" s="1559"/>
      <c r="BD35" s="1559"/>
      <c r="BE35" s="1559"/>
      <c r="BF35" s="1559"/>
      <c r="BG35" s="1559"/>
      <c r="BH35" s="1559"/>
      <c r="BI35" s="1559"/>
      <c r="BJ35" s="1559"/>
      <c r="BK35" s="1559"/>
      <c r="BL35" s="1560"/>
      <c r="BM35" s="635"/>
      <c r="BN35" s="622"/>
    </row>
    <row r="36" spans="1:66" x14ac:dyDescent="0.15">
      <c r="A36" s="632"/>
      <c r="B36" s="1558"/>
      <c r="C36" s="1559"/>
      <c r="D36" s="1559"/>
      <c r="E36" s="1559"/>
      <c r="F36" s="1559"/>
      <c r="G36" s="1559"/>
      <c r="H36" s="1559"/>
      <c r="I36" s="1559"/>
      <c r="J36" s="1559"/>
      <c r="K36" s="1559"/>
      <c r="L36" s="1559"/>
      <c r="M36" s="1559"/>
      <c r="N36" s="1559"/>
      <c r="O36" s="1559"/>
      <c r="P36" s="1559"/>
      <c r="Q36" s="1559"/>
      <c r="R36" s="1559"/>
      <c r="S36" s="1559"/>
      <c r="T36" s="1559"/>
      <c r="U36" s="1559"/>
      <c r="V36" s="1559"/>
      <c r="W36" s="1559"/>
      <c r="X36" s="1559"/>
      <c r="Y36" s="1559"/>
      <c r="Z36" s="1559"/>
      <c r="AA36" s="1559"/>
      <c r="AB36" s="1559"/>
      <c r="AC36" s="1559"/>
      <c r="AD36" s="1559"/>
      <c r="AE36" s="1559"/>
      <c r="AF36" s="1559"/>
      <c r="AG36" s="1559"/>
      <c r="AH36" s="1559"/>
      <c r="AI36" s="1559"/>
      <c r="AJ36" s="1559"/>
      <c r="AK36" s="1559"/>
      <c r="AL36" s="1559"/>
      <c r="AM36" s="1559"/>
      <c r="AN36" s="1559"/>
      <c r="AO36" s="1559"/>
      <c r="AP36" s="1559"/>
      <c r="AQ36" s="1559"/>
      <c r="AR36" s="1559"/>
      <c r="AS36" s="1559"/>
      <c r="AT36" s="1559"/>
      <c r="AU36" s="1559"/>
      <c r="AV36" s="1559"/>
      <c r="AW36" s="1559"/>
      <c r="AX36" s="1559"/>
      <c r="AY36" s="1559"/>
      <c r="AZ36" s="1559"/>
      <c r="BA36" s="1559"/>
      <c r="BB36" s="1559"/>
      <c r="BC36" s="1559"/>
      <c r="BD36" s="1559"/>
      <c r="BE36" s="1559"/>
      <c r="BF36" s="1559"/>
      <c r="BG36" s="1559"/>
      <c r="BH36" s="1559"/>
      <c r="BI36" s="1559"/>
      <c r="BJ36" s="1559"/>
      <c r="BK36" s="1559"/>
      <c r="BL36" s="1560"/>
      <c r="BM36" s="635"/>
      <c r="BN36" s="622"/>
    </row>
    <row r="37" spans="1:66" x14ac:dyDescent="0.15">
      <c r="A37" s="632"/>
      <c r="B37" s="1558"/>
      <c r="C37" s="1559"/>
      <c r="D37" s="1559"/>
      <c r="E37" s="1559"/>
      <c r="F37" s="1559"/>
      <c r="G37" s="1559"/>
      <c r="H37" s="1559"/>
      <c r="I37" s="1559"/>
      <c r="J37" s="1559"/>
      <c r="K37" s="1559"/>
      <c r="L37" s="1559"/>
      <c r="M37" s="1559"/>
      <c r="N37" s="1559"/>
      <c r="O37" s="1559"/>
      <c r="P37" s="1559"/>
      <c r="Q37" s="1559"/>
      <c r="R37" s="1559"/>
      <c r="S37" s="1559"/>
      <c r="T37" s="1559"/>
      <c r="U37" s="1559"/>
      <c r="V37" s="1559"/>
      <c r="W37" s="1559"/>
      <c r="X37" s="1559"/>
      <c r="Y37" s="1559"/>
      <c r="Z37" s="1559"/>
      <c r="AA37" s="1559"/>
      <c r="AB37" s="1559"/>
      <c r="AC37" s="1559"/>
      <c r="AD37" s="1559"/>
      <c r="AE37" s="1559"/>
      <c r="AF37" s="1559"/>
      <c r="AG37" s="1559"/>
      <c r="AH37" s="1559"/>
      <c r="AI37" s="1559"/>
      <c r="AJ37" s="1559"/>
      <c r="AK37" s="1559"/>
      <c r="AL37" s="1559"/>
      <c r="AM37" s="1559"/>
      <c r="AN37" s="1559"/>
      <c r="AO37" s="1559"/>
      <c r="AP37" s="1559"/>
      <c r="AQ37" s="1559"/>
      <c r="AR37" s="1559"/>
      <c r="AS37" s="1559"/>
      <c r="AT37" s="1559"/>
      <c r="AU37" s="1559"/>
      <c r="AV37" s="1559"/>
      <c r="AW37" s="1559"/>
      <c r="AX37" s="1559"/>
      <c r="AY37" s="1559"/>
      <c r="AZ37" s="1559"/>
      <c r="BA37" s="1559"/>
      <c r="BB37" s="1559"/>
      <c r="BC37" s="1559"/>
      <c r="BD37" s="1559"/>
      <c r="BE37" s="1559"/>
      <c r="BF37" s="1559"/>
      <c r="BG37" s="1559"/>
      <c r="BH37" s="1559"/>
      <c r="BI37" s="1559"/>
      <c r="BJ37" s="1559"/>
      <c r="BK37" s="1559"/>
      <c r="BL37" s="1560"/>
      <c r="BM37" s="635"/>
      <c r="BN37" s="622"/>
    </row>
    <row r="38" spans="1:66" x14ac:dyDescent="0.15">
      <c r="A38" s="632"/>
      <c r="B38" s="1558"/>
      <c r="C38" s="1559"/>
      <c r="D38" s="1559"/>
      <c r="E38" s="1559"/>
      <c r="F38" s="1559"/>
      <c r="G38" s="1559"/>
      <c r="H38" s="1559"/>
      <c r="I38" s="1559"/>
      <c r="J38" s="1559"/>
      <c r="K38" s="1559"/>
      <c r="L38" s="1559"/>
      <c r="M38" s="1559"/>
      <c r="N38" s="1559"/>
      <c r="O38" s="1559"/>
      <c r="P38" s="1559"/>
      <c r="Q38" s="1559"/>
      <c r="R38" s="1559"/>
      <c r="S38" s="1559"/>
      <c r="T38" s="1559"/>
      <c r="U38" s="1559"/>
      <c r="V38" s="1559"/>
      <c r="W38" s="1559"/>
      <c r="X38" s="1559"/>
      <c r="Y38" s="1559"/>
      <c r="Z38" s="1559"/>
      <c r="AA38" s="1559"/>
      <c r="AB38" s="1559"/>
      <c r="AC38" s="1559"/>
      <c r="AD38" s="1559"/>
      <c r="AE38" s="1559"/>
      <c r="AF38" s="1559"/>
      <c r="AG38" s="1559"/>
      <c r="AH38" s="1559"/>
      <c r="AI38" s="1559"/>
      <c r="AJ38" s="1559"/>
      <c r="AK38" s="1559"/>
      <c r="AL38" s="1559"/>
      <c r="AM38" s="1559"/>
      <c r="AN38" s="1559"/>
      <c r="AO38" s="1559"/>
      <c r="AP38" s="1559"/>
      <c r="AQ38" s="1559"/>
      <c r="AR38" s="1559"/>
      <c r="AS38" s="1559"/>
      <c r="AT38" s="1559"/>
      <c r="AU38" s="1559"/>
      <c r="AV38" s="1559"/>
      <c r="AW38" s="1559"/>
      <c r="AX38" s="1559"/>
      <c r="AY38" s="1559"/>
      <c r="AZ38" s="1559"/>
      <c r="BA38" s="1559"/>
      <c r="BB38" s="1559"/>
      <c r="BC38" s="1559"/>
      <c r="BD38" s="1559"/>
      <c r="BE38" s="1559"/>
      <c r="BF38" s="1559"/>
      <c r="BG38" s="1559"/>
      <c r="BH38" s="1559"/>
      <c r="BI38" s="1559"/>
      <c r="BJ38" s="1559"/>
      <c r="BK38" s="1559"/>
      <c r="BL38" s="1560"/>
      <c r="BM38" s="635"/>
      <c r="BN38" s="622"/>
    </row>
    <row r="39" spans="1:66" x14ac:dyDescent="0.15">
      <c r="A39" s="632"/>
      <c r="B39" s="1561"/>
      <c r="C39" s="1562"/>
      <c r="D39" s="1562"/>
      <c r="E39" s="1562"/>
      <c r="F39" s="1562"/>
      <c r="G39" s="1562"/>
      <c r="H39" s="1562"/>
      <c r="I39" s="1562"/>
      <c r="J39" s="1562"/>
      <c r="K39" s="1562"/>
      <c r="L39" s="1562"/>
      <c r="M39" s="1562"/>
      <c r="N39" s="1562"/>
      <c r="O39" s="1562"/>
      <c r="P39" s="1562"/>
      <c r="Q39" s="1562"/>
      <c r="R39" s="1562"/>
      <c r="S39" s="1562"/>
      <c r="T39" s="1562"/>
      <c r="U39" s="1562"/>
      <c r="V39" s="1562"/>
      <c r="W39" s="1562"/>
      <c r="X39" s="1562"/>
      <c r="Y39" s="1562"/>
      <c r="Z39" s="1562"/>
      <c r="AA39" s="1562"/>
      <c r="AB39" s="1562"/>
      <c r="AC39" s="1562"/>
      <c r="AD39" s="1562"/>
      <c r="AE39" s="1562"/>
      <c r="AF39" s="1562"/>
      <c r="AG39" s="1562"/>
      <c r="AH39" s="1562"/>
      <c r="AI39" s="1562"/>
      <c r="AJ39" s="1562"/>
      <c r="AK39" s="1562"/>
      <c r="AL39" s="1562"/>
      <c r="AM39" s="1562"/>
      <c r="AN39" s="1562"/>
      <c r="AO39" s="1562"/>
      <c r="AP39" s="1562"/>
      <c r="AQ39" s="1562"/>
      <c r="AR39" s="1562"/>
      <c r="AS39" s="1562"/>
      <c r="AT39" s="1562"/>
      <c r="AU39" s="1562"/>
      <c r="AV39" s="1562"/>
      <c r="AW39" s="1562"/>
      <c r="AX39" s="1562"/>
      <c r="AY39" s="1562"/>
      <c r="AZ39" s="1562"/>
      <c r="BA39" s="1562"/>
      <c r="BB39" s="1562"/>
      <c r="BC39" s="1562"/>
      <c r="BD39" s="1562"/>
      <c r="BE39" s="1562"/>
      <c r="BF39" s="1562"/>
      <c r="BG39" s="1562"/>
      <c r="BH39" s="1562"/>
      <c r="BI39" s="1562"/>
      <c r="BJ39" s="1562"/>
      <c r="BK39" s="1562"/>
      <c r="BL39" s="1563"/>
      <c r="BM39" s="635"/>
      <c r="BN39" s="622"/>
    </row>
    <row r="40" spans="1:66" x14ac:dyDescent="0.15">
      <c r="A40" s="632"/>
      <c r="B40" s="633"/>
      <c r="C40" s="633"/>
      <c r="D40" s="633"/>
      <c r="E40" s="633"/>
      <c r="F40" s="633"/>
      <c r="G40" s="633"/>
      <c r="H40" s="633"/>
      <c r="I40" s="633"/>
      <c r="J40" s="633"/>
      <c r="K40" s="633"/>
      <c r="L40" s="633"/>
      <c r="M40" s="633"/>
      <c r="N40" s="633"/>
      <c r="O40" s="633"/>
      <c r="P40" s="633"/>
      <c r="Q40" s="633"/>
      <c r="R40" s="633"/>
      <c r="S40" s="633"/>
      <c r="T40" s="633"/>
      <c r="U40" s="633"/>
      <c r="V40" s="633"/>
      <c r="W40" s="633"/>
      <c r="X40" s="633"/>
      <c r="Y40" s="633"/>
      <c r="Z40" s="633"/>
      <c r="AA40" s="633"/>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3"/>
      <c r="AY40" s="633"/>
      <c r="AZ40" s="633"/>
      <c r="BA40" s="633"/>
      <c r="BB40" s="633"/>
      <c r="BC40" s="633"/>
      <c r="BD40" s="633"/>
      <c r="BE40" s="633"/>
      <c r="BF40" s="633"/>
      <c r="BG40" s="633"/>
      <c r="BH40" s="633"/>
      <c r="BI40" s="633"/>
      <c r="BJ40" s="633"/>
      <c r="BK40" s="633"/>
      <c r="BL40" s="633"/>
      <c r="BM40" s="635"/>
      <c r="BN40" s="622"/>
    </row>
    <row r="41" spans="1:66" x14ac:dyDescent="0.15">
      <c r="A41" s="1524" t="s">
        <v>735</v>
      </c>
      <c r="B41" s="1525"/>
      <c r="C41" s="1525"/>
      <c r="D41" s="1525"/>
      <c r="E41" s="1525"/>
      <c r="F41" s="1525"/>
      <c r="G41" s="1525"/>
      <c r="H41" s="1525"/>
      <c r="I41" s="1525"/>
      <c r="J41" s="1525"/>
      <c r="K41" s="1525"/>
      <c r="L41" s="1525"/>
      <c r="M41" s="1525"/>
      <c r="N41" s="1525"/>
      <c r="O41" s="1525"/>
      <c r="P41" s="1525"/>
      <c r="Q41" s="1525"/>
      <c r="R41" s="1525"/>
      <c r="S41" s="1525"/>
      <c r="T41" s="1525"/>
      <c r="U41" s="1525"/>
      <c r="V41" s="1525"/>
      <c r="W41" s="1525"/>
      <c r="X41" s="1525"/>
      <c r="Y41" s="1525"/>
      <c r="Z41" s="1525"/>
      <c r="AA41" s="1525"/>
      <c r="AB41" s="1525"/>
      <c r="AC41" s="1525"/>
      <c r="AD41" s="1525"/>
      <c r="AE41" s="1525"/>
      <c r="AF41" s="1525"/>
      <c r="AG41" s="1525"/>
      <c r="AH41" s="1525"/>
      <c r="AI41" s="1525"/>
      <c r="AJ41" s="1525"/>
      <c r="AK41" s="1525"/>
      <c r="AL41" s="1525"/>
      <c r="AM41" s="1525"/>
      <c r="AN41" s="1525"/>
      <c r="AO41" s="1525"/>
      <c r="AP41" s="1525"/>
      <c r="AQ41" s="1525"/>
      <c r="AR41" s="1525"/>
      <c r="AS41" s="1525"/>
      <c r="AT41" s="1525"/>
      <c r="AU41" s="1525"/>
      <c r="AV41" s="1525"/>
      <c r="AW41" s="1525"/>
      <c r="AX41" s="1525"/>
      <c r="AY41" s="1525"/>
      <c r="AZ41" s="1525"/>
      <c r="BA41" s="1525"/>
      <c r="BB41" s="1525"/>
      <c r="BC41" s="1525"/>
      <c r="BD41" s="1525"/>
      <c r="BE41" s="1525"/>
      <c r="BF41" s="1525"/>
      <c r="BG41" s="1525"/>
      <c r="BH41" s="1525"/>
      <c r="BI41" s="1525"/>
      <c r="BJ41" s="1525"/>
      <c r="BK41" s="1525"/>
      <c r="BL41" s="1525"/>
      <c r="BM41" s="1526"/>
      <c r="BN41" s="622"/>
    </row>
    <row r="42" spans="1:66" x14ac:dyDescent="0.15">
      <c r="A42" s="632"/>
      <c r="B42" s="1555"/>
      <c r="C42" s="1556"/>
      <c r="D42" s="1556"/>
      <c r="E42" s="1556"/>
      <c r="F42" s="1556"/>
      <c r="G42" s="1556"/>
      <c r="H42" s="1556"/>
      <c r="I42" s="1556"/>
      <c r="J42" s="1556"/>
      <c r="K42" s="1556"/>
      <c r="L42" s="1556"/>
      <c r="M42" s="1556"/>
      <c r="N42" s="1556"/>
      <c r="O42" s="1556"/>
      <c r="P42" s="1556"/>
      <c r="Q42" s="1556"/>
      <c r="R42" s="1556"/>
      <c r="S42" s="1556"/>
      <c r="T42" s="1556"/>
      <c r="U42" s="1556"/>
      <c r="V42" s="1556"/>
      <c r="W42" s="1556"/>
      <c r="X42" s="1556"/>
      <c r="Y42" s="1556"/>
      <c r="Z42" s="1556"/>
      <c r="AA42" s="1556"/>
      <c r="AB42" s="1556"/>
      <c r="AC42" s="1556"/>
      <c r="AD42" s="1556"/>
      <c r="AE42" s="1556"/>
      <c r="AF42" s="1556"/>
      <c r="AG42" s="1556"/>
      <c r="AH42" s="1556"/>
      <c r="AI42" s="1556"/>
      <c r="AJ42" s="1556"/>
      <c r="AK42" s="1556"/>
      <c r="AL42" s="1556"/>
      <c r="AM42" s="1556"/>
      <c r="AN42" s="1556"/>
      <c r="AO42" s="1556"/>
      <c r="AP42" s="1556"/>
      <c r="AQ42" s="1556"/>
      <c r="AR42" s="1556"/>
      <c r="AS42" s="1556"/>
      <c r="AT42" s="1556"/>
      <c r="AU42" s="1556"/>
      <c r="AV42" s="1556"/>
      <c r="AW42" s="1556"/>
      <c r="AX42" s="1556"/>
      <c r="AY42" s="1556"/>
      <c r="AZ42" s="1556"/>
      <c r="BA42" s="1556"/>
      <c r="BB42" s="1556"/>
      <c r="BC42" s="1556"/>
      <c r="BD42" s="1556"/>
      <c r="BE42" s="1556"/>
      <c r="BF42" s="1556"/>
      <c r="BG42" s="1556"/>
      <c r="BH42" s="1556"/>
      <c r="BI42" s="1556"/>
      <c r="BJ42" s="1556"/>
      <c r="BK42" s="1556"/>
      <c r="BL42" s="1557"/>
      <c r="BM42" s="635"/>
      <c r="BN42" s="622"/>
    </row>
    <row r="43" spans="1:66" x14ac:dyDescent="0.15">
      <c r="A43" s="632"/>
      <c r="B43" s="1558"/>
      <c r="C43" s="1559"/>
      <c r="D43" s="1559"/>
      <c r="E43" s="1559"/>
      <c r="F43" s="1559"/>
      <c r="G43" s="1559"/>
      <c r="H43" s="1559"/>
      <c r="I43" s="1559"/>
      <c r="J43" s="1559"/>
      <c r="K43" s="1559"/>
      <c r="L43" s="1559"/>
      <c r="M43" s="1559"/>
      <c r="N43" s="1559"/>
      <c r="O43" s="1559"/>
      <c r="P43" s="1559"/>
      <c r="Q43" s="1559"/>
      <c r="R43" s="1559"/>
      <c r="S43" s="1559"/>
      <c r="T43" s="1559"/>
      <c r="U43" s="1559"/>
      <c r="V43" s="1559"/>
      <c r="W43" s="1559"/>
      <c r="X43" s="1559"/>
      <c r="Y43" s="1559"/>
      <c r="Z43" s="1559"/>
      <c r="AA43" s="1559"/>
      <c r="AB43" s="1559"/>
      <c r="AC43" s="1559"/>
      <c r="AD43" s="1559"/>
      <c r="AE43" s="1559"/>
      <c r="AF43" s="1559"/>
      <c r="AG43" s="1559"/>
      <c r="AH43" s="1559"/>
      <c r="AI43" s="1559"/>
      <c r="AJ43" s="1559"/>
      <c r="AK43" s="1559"/>
      <c r="AL43" s="1559"/>
      <c r="AM43" s="1559"/>
      <c r="AN43" s="1559"/>
      <c r="AO43" s="1559"/>
      <c r="AP43" s="1559"/>
      <c r="AQ43" s="1559"/>
      <c r="AR43" s="1559"/>
      <c r="AS43" s="1559"/>
      <c r="AT43" s="1559"/>
      <c r="AU43" s="1559"/>
      <c r="AV43" s="1559"/>
      <c r="AW43" s="1559"/>
      <c r="AX43" s="1559"/>
      <c r="AY43" s="1559"/>
      <c r="AZ43" s="1559"/>
      <c r="BA43" s="1559"/>
      <c r="BB43" s="1559"/>
      <c r="BC43" s="1559"/>
      <c r="BD43" s="1559"/>
      <c r="BE43" s="1559"/>
      <c r="BF43" s="1559"/>
      <c r="BG43" s="1559"/>
      <c r="BH43" s="1559"/>
      <c r="BI43" s="1559"/>
      <c r="BJ43" s="1559"/>
      <c r="BK43" s="1559"/>
      <c r="BL43" s="1560"/>
      <c r="BM43" s="635"/>
      <c r="BN43" s="622"/>
    </row>
    <row r="44" spans="1:66" x14ac:dyDescent="0.15">
      <c r="A44" s="632"/>
      <c r="B44" s="1558"/>
      <c r="C44" s="1559"/>
      <c r="D44" s="1559"/>
      <c r="E44" s="1559"/>
      <c r="F44" s="1559"/>
      <c r="G44" s="1559"/>
      <c r="H44" s="1559"/>
      <c r="I44" s="1559"/>
      <c r="J44" s="1559"/>
      <c r="K44" s="1559"/>
      <c r="L44" s="1559"/>
      <c r="M44" s="1559"/>
      <c r="N44" s="1559"/>
      <c r="O44" s="1559"/>
      <c r="P44" s="1559"/>
      <c r="Q44" s="1559"/>
      <c r="R44" s="1559"/>
      <c r="S44" s="1559"/>
      <c r="T44" s="1559"/>
      <c r="U44" s="1559"/>
      <c r="V44" s="1559"/>
      <c r="W44" s="1559"/>
      <c r="X44" s="1559"/>
      <c r="Y44" s="1559"/>
      <c r="Z44" s="1559"/>
      <c r="AA44" s="1559"/>
      <c r="AB44" s="1559"/>
      <c r="AC44" s="1559"/>
      <c r="AD44" s="1559"/>
      <c r="AE44" s="1559"/>
      <c r="AF44" s="1559"/>
      <c r="AG44" s="1559"/>
      <c r="AH44" s="1559"/>
      <c r="AI44" s="1559"/>
      <c r="AJ44" s="1559"/>
      <c r="AK44" s="1559"/>
      <c r="AL44" s="1559"/>
      <c r="AM44" s="1559"/>
      <c r="AN44" s="1559"/>
      <c r="AO44" s="1559"/>
      <c r="AP44" s="1559"/>
      <c r="AQ44" s="1559"/>
      <c r="AR44" s="1559"/>
      <c r="AS44" s="1559"/>
      <c r="AT44" s="1559"/>
      <c r="AU44" s="1559"/>
      <c r="AV44" s="1559"/>
      <c r="AW44" s="1559"/>
      <c r="AX44" s="1559"/>
      <c r="AY44" s="1559"/>
      <c r="AZ44" s="1559"/>
      <c r="BA44" s="1559"/>
      <c r="BB44" s="1559"/>
      <c r="BC44" s="1559"/>
      <c r="BD44" s="1559"/>
      <c r="BE44" s="1559"/>
      <c r="BF44" s="1559"/>
      <c r="BG44" s="1559"/>
      <c r="BH44" s="1559"/>
      <c r="BI44" s="1559"/>
      <c r="BJ44" s="1559"/>
      <c r="BK44" s="1559"/>
      <c r="BL44" s="1560"/>
      <c r="BM44" s="635"/>
      <c r="BN44" s="622"/>
    </row>
    <row r="45" spans="1:66" x14ac:dyDescent="0.15">
      <c r="A45" s="632"/>
      <c r="B45" s="1558"/>
      <c r="C45" s="1559"/>
      <c r="D45" s="1559"/>
      <c r="E45" s="1559"/>
      <c r="F45" s="1559"/>
      <c r="G45" s="1559"/>
      <c r="H45" s="1559"/>
      <c r="I45" s="1559"/>
      <c r="J45" s="1559"/>
      <c r="K45" s="1559"/>
      <c r="L45" s="1559"/>
      <c r="M45" s="1559"/>
      <c r="N45" s="1559"/>
      <c r="O45" s="1559"/>
      <c r="P45" s="1559"/>
      <c r="Q45" s="1559"/>
      <c r="R45" s="1559"/>
      <c r="S45" s="1559"/>
      <c r="T45" s="1559"/>
      <c r="U45" s="1559"/>
      <c r="V45" s="1559"/>
      <c r="W45" s="1559"/>
      <c r="X45" s="1559"/>
      <c r="Y45" s="1559"/>
      <c r="Z45" s="1559"/>
      <c r="AA45" s="1559"/>
      <c r="AB45" s="1559"/>
      <c r="AC45" s="1559"/>
      <c r="AD45" s="1559"/>
      <c r="AE45" s="1559"/>
      <c r="AF45" s="1559"/>
      <c r="AG45" s="1559"/>
      <c r="AH45" s="1559"/>
      <c r="AI45" s="1559"/>
      <c r="AJ45" s="1559"/>
      <c r="AK45" s="1559"/>
      <c r="AL45" s="1559"/>
      <c r="AM45" s="1559"/>
      <c r="AN45" s="1559"/>
      <c r="AO45" s="1559"/>
      <c r="AP45" s="1559"/>
      <c r="AQ45" s="1559"/>
      <c r="AR45" s="1559"/>
      <c r="AS45" s="1559"/>
      <c r="AT45" s="1559"/>
      <c r="AU45" s="1559"/>
      <c r="AV45" s="1559"/>
      <c r="AW45" s="1559"/>
      <c r="AX45" s="1559"/>
      <c r="AY45" s="1559"/>
      <c r="AZ45" s="1559"/>
      <c r="BA45" s="1559"/>
      <c r="BB45" s="1559"/>
      <c r="BC45" s="1559"/>
      <c r="BD45" s="1559"/>
      <c r="BE45" s="1559"/>
      <c r="BF45" s="1559"/>
      <c r="BG45" s="1559"/>
      <c r="BH45" s="1559"/>
      <c r="BI45" s="1559"/>
      <c r="BJ45" s="1559"/>
      <c r="BK45" s="1559"/>
      <c r="BL45" s="1560"/>
      <c r="BM45" s="635"/>
      <c r="BN45" s="622"/>
    </row>
    <row r="46" spans="1:66" x14ac:dyDescent="0.15">
      <c r="A46" s="632"/>
      <c r="B46" s="1558"/>
      <c r="C46" s="1559"/>
      <c r="D46" s="1559"/>
      <c r="E46" s="1559"/>
      <c r="F46" s="1559"/>
      <c r="G46" s="1559"/>
      <c r="H46" s="1559"/>
      <c r="I46" s="1559"/>
      <c r="J46" s="1559"/>
      <c r="K46" s="1559"/>
      <c r="L46" s="1559"/>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1559"/>
      <c r="AK46" s="1559"/>
      <c r="AL46" s="1559"/>
      <c r="AM46" s="1559"/>
      <c r="AN46" s="1559"/>
      <c r="AO46" s="1559"/>
      <c r="AP46" s="1559"/>
      <c r="AQ46" s="1559"/>
      <c r="AR46" s="1559"/>
      <c r="AS46" s="1559"/>
      <c r="AT46" s="1559"/>
      <c r="AU46" s="1559"/>
      <c r="AV46" s="1559"/>
      <c r="AW46" s="1559"/>
      <c r="AX46" s="1559"/>
      <c r="AY46" s="1559"/>
      <c r="AZ46" s="1559"/>
      <c r="BA46" s="1559"/>
      <c r="BB46" s="1559"/>
      <c r="BC46" s="1559"/>
      <c r="BD46" s="1559"/>
      <c r="BE46" s="1559"/>
      <c r="BF46" s="1559"/>
      <c r="BG46" s="1559"/>
      <c r="BH46" s="1559"/>
      <c r="BI46" s="1559"/>
      <c r="BJ46" s="1559"/>
      <c r="BK46" s="1559"/>
      <c r="BL46" s="1560"/>
      <c r="BM46" s="635"/>
      <c r="BN46" s="622"/>
    </row>
    <row r="47" spans="1:66" x14ac:dyDescent="0.15">
      <c r="A47" s="632"/>
      <c r="B47" s="1558"/>
      <c r="C47" s="1559"/>
      <c r="D47" s="1559"/>
      <c r="E47" s="1559"/>
      <c r="F47" s="1559"/>
      <c r="G47" s="1559"/>
      <c r="H47" s="1559"/>
      <c r="I47" s="1559"/>
      <c r="J47" s="1559"/>
      <c r="K47" s="1559"/>
      <c r="L47" s="1559"/>
      <c r="M47" s="1559"/>
      <c r="N47" s="1559"/>
      <c r="O47" s="1559"/>
      <c r="P47" s="1559"/>
      <c r="Q47" s="1559"/>
      <c r="R47" s="1559"/>
      <c r="S47" s="1559"/>
      <c r="T47" s="1559"/>
      <c r="U47" s="1559"/>
      <c r="V47" s="1559"/>
      <c r="W47" s="1559"/>
      <c r="X47" s="1559"/>
      <c r="Y47" s="1559"/>
      <c r="Z47" s="1559"/>
      <c r="AA47" s="1559"/>
      <c r="AB47" s="1559"/>
      <c r="AC47" s="1559"/>
      <c r="AD47" s="1559"/>
      <c r="AE47" s="1559"/>
      <c r="AF47" s="1559"/>
      <c r="AG47" s="1559"/>
      <c r="AH47" s="1559"/>
      <c r="AI47" s="1559"/>
      <c r="AJ47" s="1559"/>
      <c r="AK47" s="1559"/>
      <c r="AL47" s="1559"/>
      <c r="AM47" s="1559"/>
      <c r="AN47" s="1559"/>
      <c r="AO47" s="1559"/>
      <c r="AP47" s="1559"/>
      <c r="AQ47" s="1559"/>
      <c r="AR47" s="1559"/>
      <c r="AS47" s="1559"/>
      <c r="AT47" s="1559"/>
      <c r="AU47" s="1559"/>
      <c r="AV47" s="1559"/>
      <c r="AW47" s="1559"/>
      <c r="AX47" s="1559"/>
      <c r="AY47" s="1559"/>
      <c r="AZ47" s="1559"/>
      <c r="BA47" s="1559"/>
      <c r="BB47" s="1559"/>
      <c r="BC47" s="1559"/>
      <c r="BD47" s="1559"/>
      <c r="BE47" s="1559"/>
      <c r="BF47" s="1559"/>
      <c r="BG47" s="1559"/>
      <c r="BH47" s="1559"/>
      <c r="BI47" s="1559"/>
      <c r="BJ47" s="1559"/>
      <c r="BK47" s="1559"/>
      <c r="BL47" s="1560"/>
      <c r="BM47" s="635"/>
      <c r="BN47" s="622"/>
    </row>
    <row r="48" spans="1:66" x14ac:dyDescent="0.15">
      <c r="A48" s="632"/>
      <c r="B48" s="1558"/>
      <c r="C48" s="1559"/>
      <c r="D48" s="1559"/>
      <c r="E48" s="1559"/>
      <c r="F48" s="1559"/>
      <c r="G48" s="1559"/>
      <c r="H48" s="1559"/>
      <c r="I48" s="1559"/>
      <c r="J48" s="1559"/>
      <c r="K48" s="1559"/>
      <c r="L48" s="1559"/>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559"/>
      <c r="AM48" s="1559"/>
      <c r="AN48" s="1559"/>
      <c r="AO48" s="1559"/>
      <c r="AP48" s="1559"/>
      <c r="AQ48" s="1559"/>
      <c r="AR48" s="1559"/>
      <c r="AS48" s="1559"/>
      <c r="AT48" s="1559"/>
      <c r="AU48" s="1559"/>
      <c r="AV48" s="1559"/>
      <c r="AW48" s="1559"/>
      <c r="AX48" s="1559"/>
      <c r="AY48" s="1559"/>
      <c r="AZ48" s="1559"/>
      <c r="BA48" s="1559"/>
      <c r="BB48" s="1559"/>
      <c r="BC48" s="1559"/>
      <c r="BD48" s="1559"/>
      <c r="BE48" s="1559"/>
      <c r="BF48" s="1559"/>
      <c r="BG48" s="1559"/>
      <c r="BH48" s="1559"/>
      <c r="BI48" s="1559"/>
      <c r="BJ48" s="1559"/>
      <c r="BK48" s="1559"/>
      <c r="BL48" s="1560"/>
      <c r="BM48" s="635"/>
      <c r="BN48" s="622"/>
    </row>
    <row r="49" spans="1:93" x14ac:dyDescent="0.15">
      <c r="A49" s="632"/>
      <c r="B49" s="1558"/>
      <c r="C49" s="1559"/>
      <c r="D49" s="1559"/>
      <c r="E49" s="1559"/>
      <c r="F49" s="1559"/>
      <c r="G49" s="1559"/>
      <c r="H49" s="1559"/>
      <c r="I49" s="1559"/>
      <c r="J49" s="1559"/>
      <c r="K49" s="1559"/>
      <c r="L49" s="1559"/>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559"/>
      <c r="AM49" s="1559"/>
      <c r="AN49" s="1559"/>
      <c r="AO49" s="1559"/>
      <c r="AP49" s="1559"/>
      <c r="AQ49" s="1559"/>
      <c r="AR49" s="1559"/>
      <c r="AS49" s="1559"/>
      <c r="AT49" s="1559"/>
      <c r="AU49" s="1559"/>
      <c r="AV49" s="1559"/>
      <c r="AW49" s="1559"/>
      <c r="AX49" s="1559"/>
      <c r="AY49" s="1559"/>
      <c r="AZ49" s="1559"/>
      <c r="BA49" s="1559"/>
      <c r="BB49" s="1559"/>
      <c r="BC49" s="1559"/>
      <c r="BD49" s="1559"/>
      <c r="BE49" s="1559"/>
      <c r="BF49" s="1559"/>
      <c r="BG49" s="1559"/>
      <c r="BH49" s="1559"/>
      <c r="BI49" s="1559"/>
      <c r="BJ49" s="1559"/>
      <c r="BK49" s="1559"/>
      <c r="BL49" s="1560"/>
      <c r="BM49" s="635"/>
      <c r="BN49" s="622"/>
    </row>
    <row r="50" spans="1:93" x14ac:dyDescent="0.15">
      <c r="A50" s="632"/>
      <c r="B50" s="1558"/>
      <c r="C50" s="1559"/>
      <c r="D50" s="1559"/>
      <c r="E50" s="1559"/>
      <c r="F50" s="1559"/>
      <c r="G50" s="1559"/>
      <c r="H50" s="1559"/>
      <c r="I50" s="1559"/>
      <c r="J50" s="1559"/>
      <c r="K50" s="1559"/>
      <c r="L50" s="1559"/>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559"/>
      <c r="AM50" s="1559"/>
      <c r="AN50" s="1559"/>
      <c r="AO50" s="1559"/>
      <c r="AP50" s="1559"/>
      <c r="AQ50" s="1559"/>
      <c r="AR50" s="1559"/>
      <c r="AS50" s="1559"/>
      <c r="AT50" s="1559"/>
      <c r="AU50" s="1559"/>
      <c r="AV50" s="1559"/>
      <c r="AW50" s="1559"/>
      <c r="AX50" s="1559"/>
      <c r="AY50" s="1559"/>
      <c r="AZ50" s="1559"/>
      <c r="BA50" s="1559"/>
      <c r="BB50" s="1559"/>
      <c r="BC50" s="1559"/>
      <c r="BD50" s="1559"/>
      <c r="BE50" s="1559"/>
      <c r="BF50" s="1559"/>
      <c r="BG50" s="1559"/>
      <c r="BH50" s="1559"/>
      <c r="BI50" s="1559"/>
      <c r="BJ50" s="1559"/>
      <c r="BK50" s="1559"/>
      <c r="BL50" s="1560"/>
      <c r="BM50" s="635"/>
      <c r="BN50" s="622"/>
    </row>
    <row r="51" spans="1:93" x14ac:dyDescent="0.15">
      <c r="A51" s="632"/>
      <c r="B51" s="1558"/>
      <c r="C51" s="1559"/>
      <c r="D51" s="1559"/>
      <c r="E51" s="1559"/>
      <c r="F51" s="1559"/>
      <c r="G51" s="1559"/>
      <c r="H51" s="1559"/>
      <c r="I51" s="1559"/>
      <c r="J51" s="1559"/>
      <c r="K51" s="1559"/>
      <c r="L51" s="1559"/>
      <c r="M51" s="1559"/>
      <c r="N51" s="1559"/>
      <c r="O51" s="1559"/>
      <c r="P51" s="1559"/>
      <c r="Q51" s="1559"/>
      <c r="R51" s="1559"/>
      <c r="S51" s="1559"/>
      <c r="T51" s="1559"/>
      <c r="U51" s="1559"/>
      <c r="V51" s="1559"/>
      <c r="W51" s="1559"/>
      <c r="X51" s="1559"/>
      <c r="Y51" s="1559"/>
      <c r="Z51" s="1559"/>
      <c r="AA51" s="1559"/>
      <c r="AB51" s="1559"/>
      <c r="AC51" s="1559"/>
      <c r="AD51" s="1559"/>
      <c r="AE51" s="1559"/>
      <c r="AF51" s="1559"/>
      <c r="AG51" s="1559"/>
      <c r="AH51" s="1559"/>
      <c r="AI51" s="1559"/>
      <c r="AJ51" s="1559"/>
      <c r="AK51" s="1559"/>
      <c r="AL51" s="1559"/>
      <c r="AM51" s="1559"/>
      <c r="AN51" s="1559"/>
      <c r="AO51" s="1559"/>
      <c r="AP51" s="1559"/>
      <c r="AQ51" s="1559"/>
      <c r="AR51" s="1559"/>
      <c r="AS51" s="1559"/>
      <c r="AT51" s="1559"/>
      <c r="AU51" s="1559"/>
      <c r="AV51" s="1559"/>
      <c r="AW51" s="1559"/>
      <c r="AX51" s="1559"/>
      <c r="AY51" s="1559"/>
      <c r="AZ51" s="1559"/>
      <c r="BA51" s="1559"/>
      <c r="BB51" s="1559"/>
      <c r="BC51" s="1559"/>
      <c r="BD51" s="1559"/>
      <c r="BE51" s="1559"/>
      <c r="BF51" s="1559"/>
      <c r="BG51" s="1559"/>
      <c r="BH51" s="1559"/>
      <c r="BI51" s="1559"/>
      <c r="BJ51" s="1559"/>
      <c r="BK51" s="1559"/>
      <c r="BL51" s="1560"/>
      <c r="BM51" s="635"/>
      <c r="BN51" s="622"/>
    </row>
    <row r="52" spans="1:93" x14ac:dyDescent="0.15">
      <c r="A52" s="632"/>
      <c r="B52" s="1558"/>
      <c r="C52" s="1559"/>
      <c r="D52" s="1559"/>
      <c r="E52" s="1559"/>
      <c r="F52" s="1559"/>
      <c r="G52" s="1559"/>
      <c r="H52" s="1559"/>
      <c r="I52" s="1559"/>
      <c r="J52" s="1559"/>
      <c r="K52" s="1559"/>
      <c r="L52" s="1559"/>
      <c r="M52" s="1559"/>
      <c r="N52" s="1559"/>
      <c r="O52" s="1559"/>
      <c r="P52" s="1559"/>
      <c r="Q52" s="1559"/>
      <c r="R52" s="1559"/>
      <c r="S52" s="1559"/>
      <c r="T52" s="1559"/>
      <c r="U52" s="1559"/>
      <c r="V52" s="1559"/>
      <c r="W52" s="1559"/>
      <c r="X52" s="1559"/>
      <c r="Y52" s="1559"/>
      <c r="Z52" s="1559"/>
      <c r="AA52" s="1559"/>
      <c r="AB52" s="1559"/>
      <c r="AC52" s="1559"/>
      <c r="AD52" s="1559"/>
      <c r="AE52" s="1559"/>
      <c r="AF52" s="1559"/>
      <c r="AG52" s="1559"/>
      <c r="AH52" s="1559"/>
      <c r="AI52" s="1559"/>
      <c r="AJ52" s="1559"/>
      <c r="AK52" s="1559"/>
      <c r="AL52" s="1559"/>
      <c r="AM52" s="1559"/>
      <c r="AN52" s="1559"/>
      <c r="AO52" s="1559"/>
      <c r="AP52" s="1559"/>
      <c r="AQ52" s="1559"/>
      <c r="AR52" s="1559"/>
      <c r="AS52" s="1559"/>
      <c r="AT52" s="1559"/>
      <c r="AU52" s="1559"/>
      <c r="AV52" s="1559"/>
      <c r="AW52" s="1559"/>
      <c r="AX52" s="1559"/>
      <c r="AY52" s="1559"/>
      <c r="AZ52" s="1559"/>
      <c r="BA52" s="1559"/>
      <c r="BB52" s="1559"/>
      <c r="BC52" s="1559"/>
      <c r="BD52" s="1559"/>
      <c r="BE52" s="1559"/>
      <c r="BF52" s="1559"/>
      <c r="BG52" s="1559"/>
      <c r="BH52" s="1559"/>
      <c r="BI52" s="1559"/>
      <c r="BJ52" s="1559"/>
      <c r="BK52" s="1559"/>
      <c r="BL52" s="1560"/>
      <c r="BM52" s="635"/>
      <c r="BN52" s="622"/>
    </row>
    <row r="53" spans="1:93" x14ac:dyDescent="0.15">
      <c r="A53" s="632"/>
      <c r="B53" s="1558"/>
      <c r="C53" s="1559"/>
      <c r="D53" s="1559"/>
      <c r="E53" s="1559"/>
      <c r="F53" s="1559"/>
      <c r="G53" s="1559"/>
      <c r="H53" s="1559"/>
      <c r="I53" s="1559"/>
      <c r="J53" s="1559"/>
      <c r="K53" s="1559"/>
      <c r="L53" s="1559"/>
      <c r="M53" s="1559"/>
      <c r="N53" s="1559"/>
      <c r="O53" s="1559"/>
      <c r="P53" s="1559"/>
      <c r="Q53" s="1559"/>
      <c r="R53" s="1559"/>
      <c r="S53" s="1559"/>
      <c r="T53" s="1559"/>
      <c r="U53" s="1559"/>
      <c r="V53" s="1559"/>
      <c r="W53" s="1559"/>
      <c r="X53" s="1559"/>
      <c r="Y53" s="1559"/>
      <c r="Z53" s="1559"/>
      <c r="AA53" s="1559"/>
      <c r="AB53" s="1559"/>
      <c r="AC53" s="1559"/>
      <c r="AD53" s="1559"/>
      <c r="AE53" s="1559"/>
      <c r="AF53" s="1559"/>
      <c r="AG53" s="1559"/>
      <c r="AH53" s="1559"/>
      <c r="AI53" s="1559"/>
      <c r="AJ53" s="1559"/>
      <c r="AK53" s="1559"/>
      <c r="AL53" s="1559"/>
      <c r="AM53" s="1559"/>
      <c r="AN53" s="1559"/>
      <c r="AO53" s="1559"/>
      <c r="AP53" s="1559"/>
      <c r="AQ53" s="1559"/>
      <c r="AR53" s="1559"/>
      <c r="AS53" s="1559"/>
      <c r="AT53" s="1559"/>
      <c r="AU53" s="1559"/>
      <c r="AV53" s="1559"/>
      <c r="AW53" s="1559"/>
      <c r="AX53" s="1559"/>
      <c r="AY53" s="1559"/>
      <c r="AZ53" s="1559"/>
      <c r="BA53" s="1559"/>
      <c r="BB53" s="1559"/>
      <c r="BC53" s="1559"/>
      <c r="BD53" s="1559"/>
      <c r="BE53" s="1559"/>
      <c r="BF53" s="1559"/>
      <c r="BG53" s="1559"/>
      <c r="BH53" s="1559"/>
      <c r="BI53" s="1559"/>
      <c r="BJ53" s="1559"/>
      <c r="BK53" s="1559"/>
      <c r="BL53" s="1560"/>
      <c r="BM53" s="635"/>
      <c r="BN53" s="622"/>
    </row>
    <row r="54" spans="1:93" x14ac:dyDescent="0.15">
      <c r="A54" s="632"/>
      <c r="B54" s="1558"/>
      <c r="C54" s="1559"/>
      <c r="D54" s="1559"/>
      <c r="E54" s="1559"/>
      <c r="F54" s="1559"/>
      <c r="G54" s="1559"/>
      <c r="H54" s="1559"/>
      <c r="I54" s="1559"/>
      <c r="J54" s="1559"/>
      <c r="K54" s="1559"/>
      <c r="L54" s="1559"/>
      <c r="M54" s="1559"/>
      <c r="N54" s="1559"/>
      <c r="O54" s="1559"/>
      <c r="P54" s="1559"/>
      <c r="Q54" s="1559"/>
      <c r="R54" s="1559"/>
      <c r="S54" s="1559"/>
      <c r="T54" s="1559"/>
      <c r="U54" s="1559"/>
      <c r="V54" s="1559"/>
      <c r="W54" s="1559"/>
      <c r="X54" s="1559"/>
      <c r="Y54" s="1559"/>
      <c r="Z54" s="1559"/>
      <c r="AA54" s="1559"/>
      <c r="AB54" s="1559"/>
      <c r="AC54" s="1559"/>
      <c r="AD54" s="1559"/>
      <c r="AE54" s="1559"/>
      <c r="AF54" s="1559"/>
      <c r="AG54" s="1559"/>
      <c r="AH54" s="1559"/>
      <c r="AI54" s="1559"/>
      <c r="AJ54" s="1559"/>
      <c r="AK54" s="1559"/>
      <c r="AL54" s="1559"/>
      <c r="AM54" s="1559"/>
      <c r="AN54" s="1559"/>
      <c r="AO54" s="1559"/>
      <c r="AP54" s="1559"/>
      <c r="AQ54" s="1559"/>
      <c r="AR54" s="1559"/>
      <c r="AS54" s="1559"/>
      <c r="AT54" s="1559"/>
      <c r="AU54" s="1559"/>
      <c r="AV54" s="1559"/>
      <c r="AW54" s="1559"/>
      <c r="AX54" s="1559"/>
      <c r="AY54" s="1559"/>
      <c r="AZ54" s="1559"/>
      <c r="BA54" s="1559"/>
      <c r="BB54" s="1559"/>
      <c r="BC54" s="1559"/>
      <c r="BD54" s="1559"/>
      <c r="BE54" s="1559"/>
      <c r="BF54" s="1559"/>
      <c r="BG54" s="1559"/>
      <c r="BH54" s="1559"/>
      <c r="BI54" s="1559"/>
      <c r="BJ54" s="1559"/>
      <c r="BK54" s="1559"/>
      <c r="BL54" s="1560"/>
      <c r="BM54" s="635"/>
      <c r="BN54" s="622"/>
    </row>
    <row r="55" spans="1:93" x14ac:dyDescent="0.15">
      <c r="A55" s="632"/>
      <c r="B55" s="1561"/>
      <c r="C55" s="1562"/>
      <c r="D55" s="1562"/>
      <c r="E55" s="1562"/>
      <c r="F55" s="1562"/>
      <c r="G55" s="1562"/>
      <c r="H55" s="1562"/>
      <c r="I55" s="1562"/>
      <c r="J55" s="1562"/>
      <c r="K55" s="1562"/>
      <c r="L55" s="1562"/>
      <c r="M55" s="1562"/>
      <c r="N55" s="1562"/>
      <c r="O55" s="1562"/>
      <c r="P55" s="1562"/>
      <c r="Q55" s="1562"/>
      <c r="R55" s="1562"/>
      <c r="S55" s="1562"/>
      <c r="T55" s="1562"/>
      <c r="U55" s="1562"/>
      <c r="V55" s="1562"/>
      <c r="W55" s="1562"/>
      <c r="X55" s="1562"/>
      <c r="Y55" s="1562"/>
      <c r="Z55" s="1562"/>
      <c r="AA55" s="1562"/>
      <c r="AB55" s="1562"/>
      <c r="AC55" s="1562"/>
      <c r="AD55" s="1562"/>
      <c r="AE55" s="1562"/>
      <c r="AF55" s="1562"/>
      <c r="AG55" s="1562"/>
      <c r="AH55" s="1562"/>
      <c r="AI55" s="1562"/>
      <c r="AJ55" s="1562"/>
      <c r="AK55" s="1562"/>
      <c r="AL55" s="1562"/>
      <c r="AM55" s="1562"/>
      <c r="AN55" s="1562"/>
      <c r="AO55" s="1562"/>
      <c r="AP55" s="1562"/>
      <c r="AQ55" s="1562"/>
      <c r="AR55" s="1562"/>
      <c r="AS55" s="1562"/>
      <c r="AT55" s="1562"/>
      <c r="AU55" s="1562"/>
      <c r="AV55" s="1562"/>
      <c r="AW55" s="1562"/>
      <c r="AX55" s="1562"/>
      <c r="AY55" s="1562"/>
      <c r="AZ55" s="1562"/>
      <c r="BA55" s="1562"/>
      <c r="BB55" s="1562"/>
      <c r="BC55" s="1562"/>
      <c r="BD55" s="1562"/>
      <c r="BE55" s="1562"/>
      <c r="BF55" s="1562"/>
      <c r="BG55" s="1562"/>
      <c r="BH55" s="1562"/>
      <c r="BI55" s="1562"/>
      <c r="BJ55" s="1562"/>
      <c r="BK55" s="1562"/>
      <c r="BL55" s="1563"/>
      <c r="BM55" s="635"/>
      <c r="BN55" s="622"/>
    </row>
    <row r="56" spans="1:93" x14ac:dyDescent="0.15">
      <c r="A56" s="632"/>
      <c r="B56" s="633"/>
      <c r="C56" s="633"/>
      <c r="D56" s="633"/>
      <c r="E56" s="633"/>
      <c r="F56" s="633"/>
      <c r="G56" s="633"/>
      <c r="H56" s="633"/>
      <c r="I56" s="633"/>
      <c r="J56" s="633"/>
      <c r="K56" s="633"/>
      <c r="L56" s="633"/>
      <c r="M56" s="633"/>
      <c r="N56" s="633"/>
      <c r="O56" s="633"/>
      <c r="P56" s="633"/>
      <c r="Q56" s="633"/>
      <c r="R56" s="633"/>
      <c r="S56" s="633"/>
      <c r="T56" s="633"/>
      <c r="U56" s="633"/>
      <c r="V56" s="633"/>
      <c r="W56" s="633"/>
      <c r="X56" s="633"/>
      <c r="Y56" s="633"/>
      <c r="Z56" s="633"/>
      <c r="AA56" s="633"/>
      <c r="AB56" s="633"/>
      <c r="AC56" s="633"/>
      <c r="AD56" s="633"/>
      <c r="AE56" s="633"/>
      <c r="AF56" s="633"/>
      <c r="AG56" s="633"/>
      <c r="AH56" s="633"/>
      <c r="AI56" s="633"/>
      <c r="AJ56" s="633"/>
      <c r="AK56" s="633"/>
      <c r="AL56" s="633"/>
      <c r="AM56" s="633"/>
      <c r="AN56" s="633"/>
      <c r="AO56" s="633"/>
      <c r="AP56" s="633"/>
      <c r="AQ56" s="633"/>
      <c r="AR56" s="633"/>
      <c r="AS56" s="633"/>
      <c r="AT56" s="633"/>
      <c r="AU56" s="633"/>
      <c r="AV56" s="633"/>
      <c r="AW56" s="633"/>
      <c r="AX56" s="633"/>
      <c r="AY56" s="633"/>
      <c r="AZ56" s="633"/>
      <c r="BA56" s="633"/>
      <c r="BB56" s="633"/>
      <c r="BC56" s="633"/>
      <c r="BD56" s="633"/>
      <c r="BE56" s="633"/>
      <c r="BF56" s="633"/>
      <c r="BG56" s="633"/>
      <c r="BH56" s="633"/>
      <c r="BI56" s="633"/>
      <c r="BJ56" s="633"/>
      <c r="BK56" s="633"/>
      <c r="BL56" s="633"/>
      <c r="BM56" s="635"/>
      <c r="BN56" s="622"/>
    </row>
    <row r="57" spans="1:93" ht="14.25" thickBot="1" x14ac:dyDescent="0.2">
      <c r="A57" s="646"/>
      <c r="B57" s="647"/>
      <c r="C57" s="647"/>
      <c r="D57" s="647"/>
      <c r="E57" s="647"/>
      <c r="F57" s="647"/>
      <c r="G57" s="647"/>
      <c r="H57" s="647"/>
      <c r="I57" s="647"/>
      <c r="J57" s="647"/>
      <c r="K57" s="647"/>
      <c r="L57" s="647"/>
      <c r="M57" s="647"/>
      <c r="N57" s="647"/>
      <c r="O57" s="647"/>
      <c r="P57" s="647"/>
      <c r="Q57" s="647"/>
      <c r="R57" s="647"/>
      <c r="S57" s="647"/>
      <c r="T57" s="647"/>
      <c r="U57" s="647"/>
      <c r="V57" s="647"/>
      <c r="W57" s="647"/>
      <c r="X57" s="647"/>
      <c r="Y57" s="647"/>
      <c r="Z57" s="647"/>
      <c r="AA57" s="647"/>
      <c r="AB57" s="647"/>
      <c r="AC57" s="647"/>
      <c r="AD57" s="647"/>
      <c r="AE57" s="647"/>
      <c r="AF57" s="647"/>
      <c r="AG57" s="647"/>
      <c r="AH57" s="647"/>
      <c r="AI57" s="647"/>
      <c r="AJ57" s="647"/>
      <c r="AK57" s="647"/>
      <c r="AL57" s="647"/>
      <c r="AM57" s="647"/>
      <c r="AN57" s="647"/>
      <c r="AO57" s="647"/>
      <c r="AP57" s="647"/>
      <c r="AQ57" s="647"/>
      <c r="AR57" s="647"/>
      <c r="AS57" s="647"/>
      <c r="AT57" s="647"/>
      <c r="AU57" s="647"/>
      <c r="AV57" s="647"/>
      <c r="AW57" s="647"/>
      <c r="AX57" s="647"/>
      <c r="AY57" s="647"/>
      <c r="AZ57" s="647"/>
      <c r="BA57" s="647"/>
      <c r="BB57" s="647"/>
      <c r="BC57" s="647"/>
      <c r="BD57" s="647"/>
      <c r="BE57" s="647"/>
      <c r="BF57" s="647"/>
      <c r="BG57" s="647"/>
      <c r="BH57" s="647"/>
      <c r="BI57" s="647"/>
      <c r="BJ57" s="647"/>
      <c r="BK57" s="647"/>
      <c r="BL57" s="647"/>
      <c r="BM57" s="648"/>
      <c r="BN57" s="622"/>
    </row>
    <row r="58" spans="1:93" x14ac:dyDescent="0.15">
      <c r="AB58" s="633"/>
      <c r="AC58" s="633"/>
      <c r="AD58" s="633"/>
      <c r="AE58" s="633"/>
      <c r="AF58" s="633"/>
      <c r="AG58" s="633"/>
      <c r="AH58" s="633"/>
      <c r="AI58" s="633"/>
      <c r="AJ58" s="633"/>
      <c r="AK58" s="633"/>
      <c r="AL58" s="633"/>
      <c r="AM58" s="633"/>
      <c r="AN58" s="633"/>
      <c r="AO58" s="633"/>
      <c r="AP58" s="633"/>
      <c r="AQ58" s="633"/>
      <c r="AR58" s="633"/>
      <c r="AS58" s="633"/>
      <c r="AT58" s="633"/>
      <c r="AU58" s="633"/>
      <c r="AV58" s="633"/>
      <c r="AW58" s="633"/>
      <c r="AX58" s="633"/>
      <c r="AY58" s="633"/>
      <c r="AZ58" s="633"/>
      <c r="BA58" s="633"/>
      <c r="BB58" s="633"/>
      <c r="BC58" s="633"/>
      <c r="BD58" s="633"/>
      <c r="BE58" s="633"/>
      <c r="BF58" s="633"/>
      <c r="BG58" s="633"/>
      <c r="BH58" s="633"/>
      <c r="BI58" s="633"/>
      <c r="BJ58" s="633"/>
      <c r="BK58" s="633"/>
      <c r="BL58" s="633"/>
      <c r="BM58" s="633"/>
      <c r="BN58" s="633"/>
      <c r="BO58" s="633"/>
      <c r="BP58" s="633"/>
      <c r="BQ58" s="633"/>
      <c r="BR58" s="633"/>
      <c r="BS58" s="633"/>
      <c r="BT58" s="633"/>
      <c r="BU58" s="633"/>
      <c r="BV58" s="633"/>
      <c r="BW58" s="633"/>
      <c r="BX58" s="633"/>
      <c r="BY58" s="633"/>
      <c r="BZ58" s="633"/>
      <c r="CA58" s="633"/>
      <c r="CB58" s="633"/>
      <c r="CC58" s="633"/>
      <c r="CD58" s="633"/>
      <c r="CE58" s="633"/>
      <c r="CF58" s="633"/>
      <c r="CG58" s="633"/>
      <c r="CH58" s="633"/>
      <c r="CI58" s="633"/>
      <c r="CJ58" s="633"/>
      <c r="CK58" s="633"/>
      <c r="CL58" s="633"/>
      <c r="CM58" s="633"/>
      <c r="CN58" s="633"/>
      <c r="CO58" s="633"/>
    </row>
  </sheetData>
  <mergeCells count="30">
    <mergeCell ref="AK23:BL23"/>
    <mergeCell ref="AK24:BL24"/>
    <mergeCell ref="AK25:BL25"/>
    <mergeCell ref="A41:BM41"/>
    <mergeCell ref="B42:BL55"/>
    <mergeCell ref="AK26:BL26"/>
    <mergeCell ref="R29:AC29"/>
    <mergeCell ref="R32:AC32"/>
    <mergeCell ref="AQ32:BB32"/>
    <mergeCell ref="B34:BL39"/>
    <mergeCell ref="AQ17:BI17"/>
    <mergeCell ref="AQ18:BI18"/>
    <mergeCell ref="AQ19:BI19"/>
    <mergeCell ref="A21:BM21"/>
    <mergeCell ref="AK22:BL22"/>
    <mergeCell ref="AQ13:BI13"/>
    <mergeCell ref="AQ14:AX14"/>
    <mergeCell ref="BC14:BI14"/>
    <mergeCell ref="AQ15:BI15"/>
    <mergeCell ref="AQ16:BI16"/>
    <mergeCell ref="A8:BM8"/>
    <mergeCell ref="AQ9:BI9"/>
    <mergeCell ref="AQ10:BI10"/>
    <mergeCell ref="A12:BM12"/>
    <mergeCell ref="BC7:BI7"/>
    <mergeCell ref="BC2:BM2"/>
    <mergeCell ref="BE4:BM4"/>
    <mergeCell ref="A5:BM5"/>
    <mergeCell ref="BJ1:BM1"/>
    <mergeCell ref="A1:F1"/>
  </mergeCells>
  <phoneticPr fontId="2"/>
  <dataValidations count="2">
    <dataValidation type="list" allowBlank="1" showInputMessage="1" showErrorMessage="1" sqref="AK26:BL26" xr:uid="{00000000-0002-0000-0F00-000000000000}">
      <formula1>"有,無"</formula1>
    </dataValidation>
    <dataValidation type="list" allowBlank="1" showInputMessage="1" showErrorMessage="1" sqref="AQ17:BI17" xr:uid="{00000000-0002-0000-0F00-000001000000}">
      <formula1>"自動,手動"</formula1>
    </dataValidation>
  </dataValidations>
  <hyperlinks>
    <hyperlink ref="BJ1:BL1" location="おわりに!Print_Area" display="おわりに＞" xr:uid="{00000000-0004-0000-0F00-000000000000}"/>
    <hyperlink ref="A1" location="入力シート!Print_Area" display="＜入力シートへ" xr:uid="{00000000-0004-0000-0F00-000001000000}"/>
  </hyperlinks>
  <pageMargins left="0.83" right="0.37" top="0.43" bottom="0.53" header="0.3" footer="0.37"/>
  <pageSetup paperSize="9" scale="71"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F21CAF0E-48A6-4A77-888B-06C6911D0264}">
            <xm:f>入力シート!$E$81=1</xm:f>
            <x14:dxf>
              <fill>
                <patternFill>
                  <bgColor theme="0" tint="-0.24994659260841701"/>
                </patternFill>
              </fill>
            </x14:dxf>
          </x14:cfRule>
          <xm:sqref>V1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1:AI77"/>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B1"/>
    </sheetView>
  </sheetViews>
  <sheetFormatPr defaultColWidth="9" defaultRowHeight="13.5" x14ac:dyDescent="0.15"/>
  <cols>
    <col min="1" max="1" width="7.125" style="419" customWidth="1"/>
    <col min="2" max="2" width="15.375" style="419" customWidth="1"/>
    <col min="3" max="26" width="8" style="419" customWidth="1"/>
    <col min="27" max="29" width="7.125" style="419" customWidth="1"/>
    <col min="30" max="33" width="7.125" style="419" hidden="1" customWidth="1"/>
    <col min="34" max="35" width="9" style="419" customWidth="1"/>
    <col min="36" max="16384" width="9" style="419"/>
  </cols>
  <sheetData>
    <row r="1" spans="1:33" ht="20.100000000000001" customHeight="1" thickBot="1" x14ac:dyDescent="0.2">
      <c r="A1" s="1584" t="s">
        <v>146</v>
      </c>
      <c r="B1" s="1584"/>
      <c r="C1" s="1583"/>
      <c r="D1" s="1583"/>
      <c r="E1" s="1583"/>
      <c r="F1" s="129"/>
      <c r="G1" s="423"/>
      <c r="H1" s="413"/>
      <c r="I1" s="413"/>
      <c r="J1" s="413"/>
      <c r="K1" s="425"/>
      <c r="L1" s="425"/>
      <c r="M1" s="425"/>
      <c r="N1" s="426" t="s">
        <v>258</v>
      </c>
      <c r="O1" s="427">
        <f>SUM(AG23:AG71)</f>
        <v>33</v>
      </c>
      <c r="P1" s="130" t="s">
        <v>1</v>
      </c>
      <c r="Q1" s="146"/>
      <c r="R1" s="425"/>
      <c r="S1" s="129"/>
      <c r="AA1" s="1575" t="s">
        <v>159</v>
      </c>
      <c r="AB1" s="1575"/>
      <c r="AC1" s="4"/>
      <c r="AD1" s="4"/>
      <c r="AE1" s="4"/>
      <c r="AF1" s="4"/>
      <c r="AG1" s="4"/>
    </row>
    <row r="2" spans="1:33" ht="14.25" thickTop="1" x14ac:dyDescent="0.15">
      <c r="A2" s="428"/>
      <c r="B2" s="428"/>
      <c r="C2" s="428"/>
      <c r="D2" s="428"/>
      <c r="E2" s="428"/>
      <c r="F2" s="428"/>
      <c r="G2" s="428"/>
      <c r="H2" s="428"/>
      <c r="I2" s="428"/>
      <c r="J2" s="428"/>
      <c r="K2" s="428"/>
      <c r="L2" s="428"/>
      <c r="M2" s="428"/>
      <c r="N2" s="428"/>
      <c r="O2" s="428"/>
      <c r="P2" s="428"/>
      <c r="Q2" s="428"/>
      <c r="R2" s="428"/>
      <c r="S2" s="428"/>
      <c r="T2" s="428"/>
      <c r="U2" s="428"/>
      <c r="V2" s="428"/>
      <c r="W2" s="428"/>
      <c r="X2" s="428"/>
      <c r="Y2" s="428"/>
      <c r="Z2" s="428"/>
      <c r="AA2" s="428"/>
      <c r="AB2" s="429" t="s">
        <v>160</v>
      </c>
      <c r="AC2" s="416"/>
      <c r="AD2" s="416"/>
      <c r="AE2" s="416"/>
      <c r="AF2" s="416"/>
      <c r="AG2" s="416"/>
    </row>
    <row r="3" spans="1:33" x14ac:dyDescent="0.15">
      <c r="A3" s="428"/>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row>
    <row r="4" spans="1:33" ht="14.25" thickBot="1" x14ac:dyDescent="0.2">
      <c r="A4" s="428"/>
      <c r="B4" s="428"/>
      <c r="C4" s="428"/>
      <c r="D4" s="428"/>
      <c r="E4" s="428"/>
      <c r="F4" s="428"/>
      <c r="G4" s="428"/>
      <c r="H4" s="428"/>
      <c r="I4" s="428"/>
      <c r="J4" s="428"/>
      <c r="K4" s="428"/>
      <c r="L4" s="428"/>
      <c r="M4" s="428"/>
      <c r="N4" s="428"/>
      <c r="O4" s="428"/>
      <c r="P4" s="428"/>
      <c r="Q4" s="428"/>
      <c r="R4" s="428"/>
      <c r="S4" s="428"/>
      <c r="T4" s="428"/>
      <c r="U4" s="430" t="s">
        <v>161</v>
      </c>
      <c r="V4" s="428"/>
      <c r="W4" s="428"/>
      <c r="X4" s="428"/>
      <c r="Y4" s="428"/>
      <c r="Z4" s="428"/>
      <c r="AA4" s="428"/>
      <c r="AB4" s="428"/>
    </row>
    <row r="5" spans="1:33" ht="18.75" customHeight="1" x14ac:dyDescent="0.15">
      <c r="A5" s="431"/>
      <c r="B5" s="432"/>
      <c r="C5" s="432"/>
      <c r="D5" s="432"/>
      <c r="E5" s="432"/>
      <c r="F5" s="432"/>
      <c r="G5" s="432"/>
      <c r="H5" s="432"/>
      <c r="I5" s="432"/>
      <c r="J5" s="432"/>
      <c r="K5" s="432"/>
      <c r="L5" s="432"/>
      <c r="M5" s="432"/>
      <c r="N5" s="432"/>
      <c r="O5" s="432"/>
      <c r="P5" s="432"/>
      <c r="Q5" s="432"/>
      <c r="R5" s="432"/>
      <c r="S5" s="432"/>
      <c r="T5" s="432"/>
      <c r="U5" s="432"/>
      <c r="V5" s="1576" t="str">
        <f>IF(入力シート!E10="","",入力シート!E10)</f>
        <v/>
      </c>
      <c r="W5" s="1576"/>
      <c r="X5" s="1576"/>
      <c r="Y5" s="1576"/>
      <c r="Z5" s="1576"/>
      <c r="AA5" s="1576"/>
      <c r="AB5" s="433"/>
    </row>
    <row r="6" spans="1:33" ht="22.5" customHeight="1" x14ac:dyDescent="0.2">
      <c r="A6" s="434"/>
      <c r="B6" s="428"/>
      <c r="C6" s="428"/>
      <c r="D6" s="428"/>
      <c r="E6" s="428"/>
      <c r="F6" s="428"/>
      <c r="G6" s="428"/>
      <c r="H6" s="428"/>
      <c r="I6" s="428"/>
      <c r="J6" s="428"/>
      <c r="K6" s="428"/>
      <c r="L6" s="428"/>
      <c r="M6" s="428"/>
      <c r="N6" s="428"/>
      <c r="O6" s="428"/>
      <c r="P6" s="428"/>
      <c r="Q6" s="428"/>
      <c r="R6" s="428"/>
      <c r="S6" s="428"/>
      <c r="T6" s="428"/>
      <c r="U6" s="428"/>
      <c r="V6" s="435" t="s">
        <v>162</v>
      </c>
      <c r="W6" s="436"/>
      <c r="X6" s="436"/>
      <c r="Y6" s="1577" t="str">
        <f>IF(入力シート!E19="","",入力シート!E19)</f>
        <v/>
      </c>
      <c r="Z6" s="1577"/>
      <c r="AA6" s="1577"/>
      <c r="AB6" s="437"/>
    </row>
    <row r="7" spans="1:33" ht="14.25" x14ac:dyDescent="0.15">
      <c r="A7" s="1578" t="s">
        <v>163</v>
      </c>
      <c r="B7" s="1579"/>
      <c r="C7" s="1579"/>
      <c r="D7" s="1579"/>
      <c r="E7" s="1579"/>
      <c r="F7" s="1579"/>
      <c r="G7" s="1579"/>
      <c r="H7" s="1579"/>
      <c r="I7" s="1579"/>
      <c r="J7" s="1579"/>
      <c r="K7" s="1579"/>
      <c r="L7" s="1579"/>
      <c r="M7" s="1579"/>
      <c r="N7" s="1579"/>
      <c r="O7" s="1579"/>
      <c r="P7" s="1579"/>
      <c r="Q7" s="1579"/>
      <c r="R7" s="1579"/>
      <c r="S7" s="1579"/>
      <c r="T7" s="1579"/>
      <c r="U7" s="1579"/>
      <c r="V7" s="1579"/>
      <c r="W7" s="1579"/>
      <c r="X7" s="1579"/>
      <c r="Y7" s="1579"/>
      <c r="Z7" s="1579"/>
      <c r="AA7" s="1579"/>
      <c r="AB7" s="437"/>
    </row>
    <row r="8" spans="1:33" ht="14.25" x14ac:dyDescent="0.15">
      <c r="A8" s="1580" t="s">
        <v>164</v>
      </c>
      <c r="B8" s="1581"/>
      <c r="C8" s="1581"/>
      <c r="D8" s="1581"/>
      <c r="E8" s="1581"/>
      <c r="F8" s="1581"/>
      <c r="G8" s="1581"/>
      <c r="H8" s="1581"/>
      <c r="I8" s="1581"/>
      <c r="J8" s="1581"/>
      <c r="K8" s="1581"/>
      <c r="L8" s="1581"/>
      <c r="M8" s="1581"/>
      <c r="N8" s="1581"/>
      <c r="O8" s="1581"/>
      <c r="P8" s="1581"/>
      <c r="Q8" s="1581"/>
      <c r="R8" s="1581"/>
      <c r="S8" s="1581"/>
      <c r="T8" s="1581"/>
      <c r="U8" s="1581"/>
      <c r="V8" s="1581"/>
      <c r="W8" s="1581"/>
      <c r="X8" s="1581"/>
      <c r="Y8" s="1581"/>
      <c r="Z8" s="1581"/>
      <c r="AA8" s="1581"/>
      <c r="AB8" s="1582"/>
      <c r="AC8" s="441"/>
      <c r="AD8" s="441"/>
      <c r="AE8" s="441"/>
      <c r="AF8" s="441"/>
      <c r="AG8" s="441"/>
    </row>
    <row r="9" spans="1:33" x14ac:dyDescent="0.15">
      <c r="A9" s="434"/>
      <c r="B9" s="572"/>
      <c r="C9" s="429"/>
      <c r="D9" s="429"/>
      <c r="E9" s="429"/>
      <c r="F9" s="429"/>
      <c r="G9" s="429"/>
      <c r="H9" s="429"/>
      <c r="I9" s="429"/>
      <c r="J9" s="429"/>
      <c r="K9" s="429"/>
      <c r="L9" s="429"/>
      <c r="M9" s="429"/>
      <c r="N9" s="429"/>
      <c r="O9" s="429"/>
      <c r="P9" s="429"/>
      <c r="Q9" s="429"/>
      <c r="R9" s="429"/>
      <c r="S9" s="429"/>
      <c r="T9" s="429"/>
      <c r="U9" s="429"/>
      <c r="V9" s="429"/>
      <c r="W9" s="428"/>
      <c r="X9" s="428"/>
      <c r="Y9" s="428"/>
      <c r="Z9" s="428"/>
      <c r="AA9" s="428"/>
      <c r="AB9" s="437"/>
    </row>
    <row r="10" spans="1:33" ht="20.100000000000001" customHeight="1" x14ac:dyDescent="0.15">
      <c r="A10" s="434"/>
      <c r="B10" s="442" t="s">
        <v>276</v>
      </c>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37"/>
    </row>
    <row r="11" spans="1:33" ht="20.100000000000001" customHeight="1" x14ac:dyDescent="0.15">
      <c r="A11" s="434"/>
      <c r="B11" s="442" t="s">
        <v>274</v>
      </c>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B11" s="437"/>
    </row>
    <row r="12" spans="1:33" ht="20.100000000000001" customHeight="1" x14ac:dyDescent="0.15">
      <c r="A12" s="434"/>
      <c r="B12" s="442" t="s">
        <v>275</v>
      </c>
      <c r="C12" s="428"/>
      <c r="D12" s="428"/>
      <c r="E12" s="428"/>
      <c r="F12" s="428"/>
      <c r="G12" s="428"/>
      <c r="H12" s="428"/>
      <c r="I12" s="428"/>
      <c r="J12" s="428"/>
      <c r="K12" s="428"/>
      <c r="L12" s="428"/>
      <c r="M12" s="428"/>
      <c r="N12" s="428"/>
      <c r="O12" s="428"/>
      <c r="P12" s="428"/>
      <c r="Q12" s="428"/>
      <c r="R12" s="428"/>
      <c r="S12" s="428"/>
      <c r="T12" s="428"/>
      <c r="U12" s="428"/>
      <c r="V12" s="428"/>
      <c r="W12" s="428"/>
      <c r="X12" s="428"/>
      <c r="Y12" s="428"/>
      <c r="Z12" s="428"/>
      <c r="AA12" s="428"/>
      <c r="AB12" s="437"/>
    </row>
    <row r="13" spans="1:33" ht="20.100000000000001" customHeight="1" x14ac:dyDescent="0.15">
      <c r="A13" s="434"/>
      <c r="B13" s="442" t="s">
        <v>267</v>
      </c>
      <c r="C13" s="428"/>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37"/>
    </row>
    <row r="14" spans="1:33" ht="15.6" customHeight="1" x14ac:dyDescent="0.15">
      <c r="A14" s="434"/>
      <c r="B14" s="443" t="s">
        <v>268</v>
      </c>
      <c r="C14" s="573"/>
      <c r="D14" s="573"/>
      <c r="E14" s="573"/>
      <c r="F14" s="573"/>
      <c r="G14" s="573"/>
      <c r="H14" s="573"/>
      <c r="I14" s="573"/>
      <c r="J14" s="573"/>
      <c r="K14" s="573"/>
      <c r="L14" s="573"/>
      <c r="M14" s="573"/>
      <c r="N14" s="573"/>
      <c r="O14" s="573"/>
      <c r="P14" s="573"/>
      <c r="Q14" s="573"/>
      <c r="R14" s="573"/>
      <c r="S14" s="573"/>
      <c r="T14" s="444"/>
      <c r="U14" s="444"/>
      <c r="V14" s="444"/>
      <c r="W14" s="428"/>
      <c r="X14" s="428"/>
      <c r="Y14" s="428"/>
      <c r="Z14" s="428"/>
      <c r="AA14" s="428"/>
      <c r="AB14" s="437"/>
    </row>
    <row r="15" spans="1:33" ht="15.6" customHeight="1" x14ac:dyDescent="0.15">
      <c r="A15" s="434"/>
      <c r="B15" s="443" t="s">
        <v>272</v>
      </c>
      <c r="C15" s="428"/>
      <c r="E15" s="428"/>
      <c r="F15" s="428"/>
      <c r="G15" s="428"/>
      <c r="H15" s="428"/>
      <c r="I15" s="428"/>
      <c r="K15" s="428"/>
      <c r="L15" s="1573" t="str">
        <f>IF(入力シート!E212=0,"",入力シート!E212)</f>
        <v/>
      </c>
      <c r="M15" s="1574"/>
      <c r="N15" s="148" t="s">
        <v>254</v>
      </c>
      <c r="Q15" s="148"/>
      <c r="R15" s="428"/>
      <c r="S15" s="428"/>
      <c r="T15" s="428"/>
      <c r="U15" s="428"/>
      <c r="V15" s="428"/>
      <c r="W15" s="428"/>
      <c r="X15" s="428"/>
      <c r="Y15" s="428"/>
      <c r="Z15" s="428"/>
      <c r="AA15" s="428"/>
      <c r="AB15" s="437"/>
    </row>
    <row r="16" spans="1:33" ht="15.6" customHeight="1" x14ac:dyDescent="0.15">
      <c r="A16" s="434"/>
      <c r="B16" s="443" t="s">
        <v>273</v>
      </c>
      <c r="C16" s="428"/>
      <c r="E16" s="428"/>
      <c r="F16" s="428"/>
      <c r="G16" s="428"/>
      <c r="H16" s="428"/>
      <c r="I16" s="428"/>
      <c r="K16" s="428"/>
      <c r="N16" s="574"/>
      <c r="O16" s="1573" t="str">
        <f>IF(入力シート!E213="", "", IF(入力シート!E213=0, 0, -入力シート!E213))</f>
        <v/>
      </c>
      <c r="P16" s="1574"/>
      <c r="Q16" s="148" t="s">
        <v>254</v>
      </c>
      <c r="T16" s="428"/>
      <c r="U16" s="428"/>
      <c r="V16" s="428"/>
      <c r="W16" s="428"/>
      <c r="X16" s="428"/>
      <c r="Y16" s="428"/>
      <c r="Z16" s="428"/>
      <c r="AA16" s="428"/>
      <c r="AB16" s="437"/>
    </row>
    <row r="17" spans="1:35" ht="15.6" customHeight="1" x14ac:dyDescent="0.15">
      <c r="A17" s="434"/>
      <c r="B17" s="442" t="s">
        <v>269</v>
      </c>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37"/>
    </row>
    <row r="18" spans="1:35" ht="20.100000000000001" customHeight="1" x14ac:dyDescent="0.15">
      <c r="A18" s="434"/>
      <c r="B18" s="442" t="s">
        <v>253</v>
      </c>
      <c r="C18" s="428"/>
      <c r="D18" s="428"/>
      <c r="E18" s="428"/>
      <c r="F18" s="428"/>
      <c r="G18" s="428"/>
      <c r="H18" s="428"/>
      <c r="I18" s="428"/>
      <c r="J18" s="428"/>
      <c r="K18" s="428"/>
      <c r="L18" s="428"/>
      <c r="M18" s="428"/>
      <c r="N18" s="428"/>
      <c r="O18" s="428"/>
      <c r="P18" s="428"/>
      <c r="Q18" s="428"/>
      <c r="R18" s="428"/>
      <c r="S18" s="428"/>
      <c r="T18" s="428"/>
      <c r="U18" s="428"/>
      <c r="V18" s="428"/>
      <c r="W18" s="428"/>
      <c r="X18" s="428"/>
      <c r="Y18" s="428"/>
      <c r="Z18" s="428"/>
      <c r="AA18" s="428"/>
      <c r="AB18" s="437"/>
    </row>
    <row r="19" spans="1:35" ht="20.100000000000001" customHeight="1" thickBot="1" x14ac:dyDescent="0.2">
      <c r="A19" s="434"/>
      <c r="B19" s="442" t="s">
        <v>372</v>
      </c>
      <c r="C19" s="442"/>
      <c r="D19" s="428"/>
      <c r="E19" s="428"/>
      <c r="F19" s="428"/>
      <c r="G19" s="428"/>
      <c r="H19" s="428"/>
      <c r="I19" s="428"/>
      <c r="J19" s="428"/>
      <c r="K19" s="428"/>
      <c r="L19" s="444"/>
      <c r="M19" s="444"/>
      <c r="N19" s="444"/>
      <c r="O19" s="444"/>
      <c r="P19" s="444"/>
      <c r="Q19" s="428"/>
      <c r="R19" s="428"/>
      <c r="S19" s="428"/>
      <c r="T19" s="428"/>
      <c r="U19" s="428"/>
      <c r="V19" s="428"/>
      <c r="W19" s="428"/>
      <c r="X19" s="428"/>
      <c r="Y19" s="428"/>
      <c r="Z19" s="428"/>
      <c r="AA19" s="428"/>
      <c r="AB19" s="437"/>
    </row>
    <row r="20" spans="1:35" ht="20.100000000000001" customHeight="1" thickBot="1" x14ac:dyDescent="0.2">
      <c r="A20" s="434"/>
      <c r="B20" s="442"/>
      <c r="C20" s="575"/>
      <c r="D20" s="558">
        <v>1</v>
      </c>
      <c r="E20" s="1567" t="s">
        <v>368</v>
      </c>
      <c r="F20" s="1568"/>
      <c r="G20" s="1568"/>
      <c r="H20" s="1568"/>
      <c r="I20" s="1568"/>
      <c r="J20" s="1568"/>
      <c r="K20" s="1568"/>
      <c r="L20" s="1568"/>
      <c r="M20" s="1568"/>
      <c r="N20" s="1568"/>
      <c r="O20" s="1569"/>
      <c r="P20" s="1570" t="s">
        <v>369</v>
      </c>
      <c r="Q20" s="1571"/>
      <c r="R20" s="1571"/>
      <c r="S20" s="1571"/>
      <c r="T20" s="1571"/>
      <c r="U20" s="1571"/>
      <c r="V20" s="1572"/>
      <c r="W20" s="428"/>
      <c r="X20" s="428"/>
      <c r="Y20" s="428"/>
      <c r="Z20" s="428"/>
      <c r="AA20" s="428"/>
      <c r="AB20" s="437"/>
    </row>
    <row r="21" spans="1:35" ht="20.100000000000001" customHeight="1" x14ac:dyDescent="0.15">
      <c r="A21" s="434"/>
      <c r="B21" s="442"/>
      <c r="C21" s="575"/>
      <c r="D21" s="444"/>
      <c r="E21" s="573"/>
      <c r="F21" s="573"/>
      <c r="G21" s="573"/>
      <c r="H21" s="573"/>
      <c r="I21" s="573"/>
      <c r="J21" s="573"/>
      <c r="K21" s="573"/>
      <c r="L21" s="573"/>
      <c r="M21" s="573"/>
      <c r="N21" s="573"/>
      <c r="O21" s="573"/>
      <c r="P21"/>
      <c r="Q21"/>
      <c r="R21"/>
      <c r="S21"/>
      <c r="T21"/>
      <c r="U21"/>
      <c r="V21"/>
      <c r="W21" s="428"/>
      <c r="X21" s="428"/>
      <c r="Y21" s="428"/>
      <c r="Z21" s="428"/>
      <c r="AA21" s="428"/>
      <c r="AB21" s="437"/>
    </row>
    <row r="22" spans="1:35" ht="14.25" thickBot="1" x14ac:dyDescent="0.2">
      <c r="A22" s="434" t="s">
        <v>149</v>
      </c>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37"/>
    </row>
    <row r="23" spans="1:35" ht="14.25" thickBot="1" x14ac:dyDescent="0.2">
      <c r="A23" s="434"/>
      <c r="B23" s="445" t="s">
        <v>165</v>
      </c>
      <c r="C23" s="446" t="s">
        <v>166</v>
      </c>
      <c r="D23" s="446" t="s">
        <v>167</v>
      </c>
      <c r="E23" s="446" t="s">
        <v>168</v>
      </c>
      <c r="F23" s="446" t="s">
        <v>169</v>
      </c>
      <c r="G23" s="446" t="s">
        <v>170</v>
      </c>
      <c r="H23" s="446" t="s">
        <v>171</v>
      </c>
      <c r="I23" s="446" t="s">
        <v>172</v>
      </c>
      <c r="J23" s="446" t="s">
        <v>173</v>
      </c>
      <c r="K23" s="446" t="s">
        <v>174</v>
      </c>
      <c r="L23" s="446" t="s">
        <v>175</v>
      </c>
      <c r="M23" s="446" t="s">
        <v>176</v>
      </c>
      <c r="N23" s="446" t="s">
        <v>177</v>
      </c>
      <c r="O23" s="446" t="s">
        <v>178</v>
      </c>
      <c r="P23" s="446" t="s">
        <v>179</v>
      </c>
      <c r="Q23" s="446" t="s">
        <v>180</v>
      </c>
      <c r="R23" s="446" t="s">
        <v>181</v>
      </c>
      <c r="S23" s="446" t="s">
        <v>182</v>
      </c>
      <c r="T23" s="446" t="s">
        <v>183</v>
      </c>
      <c r="U23" s="446" t="s">
        <v>184</v>
      </c>
      <c r="V23" s="446" t="s">
        <v>185</v>
      </c>
      <c r="W23" s="446" t="s">
        <v>186</v>
      </c>
      <c r="X23" s="446" t="s">
        <v>187</v>
      </c>
      <c r="Y23" s="446" t="s">
        <v>188</v>
      </c>
      <c r="Z23" s="447" t="s">
        <v>189</v>
      </c>
      <c r="AB23" s="453"/>
      <c r="AE23" s="419">
        <v>1</v>
      </c>
      <c r="AF23" s="419">
        <f>IF(OR(P20="",P20="選択ください"),0,1)</f>
        <v>0</v>
      </c>
      <c r="AG23" s="419">
        <f>AE23-AF23</f>
        <v>1</v>
      </c>
      <c r="AI23" s="428"/>
    </row>
    <row r="24" spans="1:35" ht="14.25" thickTop="1" x14ac:dyDescent="0.15">
      <c r="A24" s="434"/>
      <c r="B24" s="448" t="s">
        <v>266</v>
      </c>
      <c r="C24" s="127">
        <v>0</v>
      </c>
      <c r="D24" s="127">
        <v>0</v>
      </c>
      <c r="E24" s="127">
        <v>0</v>
      </c>
      <c r="F24" s="127">
        <v>0</v>
      </c>
      <c r="G24" s="127">
        <v>0</v>
      </c>
      <c r="H24" s="127">
        <v>0</v>
      </c>
      <c r="I24" s="127">
        <v>0</v>
      </c>
      <c r="J24" s="127">
        <v>0</v>
      </c>
      <c r="K24" s="127">
        <v>0</v>
      </c>
      <c r="L24" s="127">
        <v>0</v>
      </c>
      <c r="M24" s="127">
        <v>0</v>
      </c>
      <c r="N24" s="127">
        <v>0</v>
      </c>
      <c r="O24" s="127">
        <v>0</v>
      </c>
      <c r="P24" s="127">
        <v>0</v>
      </c>
      <c r="Q24" s="127">
        <v>0</v>
      </c>
      <c r="R24" s="127">
        <v>0</v>
      </c>
      <c r="S24" s="127" t="str">
        <f>IFERROR(IF(入力シート!$E$206="有",IF(ROUNDDOWN((入力シート!$E$120+入力シート!$E$159+入力シート!$E$198)/入力シート!$H$207,0)&gt;=1,入力シート!$E$212,0),IF(ROUNDDOWN((入力シート!$E$120+入力シート!$E$159+入力シート!$E$198)/入力シート!$H$204,0)&gt;=1,入力シート!$E$212,0)),"")</f>
        <v/>
      </c>
      <c r="T24" s="127" t="str">
        <f>IFERROR(IF(入力シート!$E$206="有",IF(ROUNDDOWN((入力シート!$E$120+入力シート!$E$159+入力シート!$E$198)/入力シート!$H$207,0)&gt;=2,入力シート!$E$212,0),IF(ROUNDDOWN((入力シート!$E$120+入力シート!$E$159+入力シート!$E$198)/入力シート!$H$204,0)&gt;=2,入力シート!$E$212,0)),"")</f>
        <v/>
      </c>
      <c r="U24" s="127" t="str">
        <f>IFERROR(IF(入力シート!$E$206="有",IF(ROUNDDOWN((入力シート!$E$120+入力シート!$E$159+入力シート!$E$198)/入力シート!$H$207,0)&gt;=3,入力シート!$E$212,0),IF(ROUNDDOWN((入力シート!$E$120+入力シート!$E$159+入力シート!$E$198)/入力シート!$H$204,0)&gt;=3,入力シート!$E$212,0)),"")</f>
        <v/>
      </c>
      <c r="V24" s="127" t="str">
        <f>IFERROR(IF(入力シート!$E$206="有",IF(ROUNDDOWN((入力シート!$E$120+入力シート!$E$159+入力シート!$E$198)/入力シート!$H$207,0)&gt;=4,入力シート!$E$212,0),IF(ROUNDDOWN((入力シート!$E$120+入力シート!$E$159+入力シート!$E$198)/入力シート!$H$204,0)&gt;=4,入力シート!$E$212,0)),"")</f>
        <v/>
      </c>
      <c r="W24" s="127" t="str">
        <f>IFERROR(IF(入力シート!$E$206="有",IF(ROUNDDOWN((入力シート!$E$120+入力シート!$E$159+入力シート!$E$198)/入力シート!$H$207,0)&gt;=5,入力シート!$E$212,0),IF(ROUNDDOWN((入力シート!$E$120+入力シート!$E$159+入力シート!$E$198)/入力シート!$H$204,0)&gt;=5,入力シート!$E$212,0)),"")</f>
        <v/>
      </c>
      <c r="X24" s="127" t="str">
        <f>IFERROR(IF(入力シート!$E$206="有",IF(ROUNDDOWN((入力シート!$E$120+入力シート!$E$159+入力シート!$E$198)/入力シート!$H$207,0)&gt;=6,入力シート!$E$212,0),IF(ROUNDDOWN((入力シート!$E$120+入力シート!$E$159+入力シート!$E$198)/入力シート!$H$204,0)&gt;=6,入力シート!$E$212,0)),"")</f>
        <v/>
      </c>
      <c r="Y24" s="127" t="str">
        <f>IFERROR(IF(入力シート!$E$206="有",IF(ROUNDDOWN((入力シート!$E$120+入力シート!$E$159+入力シート!$E$198)/入力シート!$H$207,0)&gt;=7,入力シート!$E$212,0),IF(ROUNDDOWN((入力シート!$E$120+入力シート!$E$159+入力シート!$E$198)/入力シート!$H$204,0)&gt;=7,入力シート!$E$212,0)),"")</f>
        <v/>
      </c>
      <c r="Z24" s="128" t="str">
        <f>IFERROR(IF(入力シート!$E$206="有",IF(ROUNDDOWN((入力シート!$E$120+入力シート!$E$159+入力シート!$E$198)/入力シート!$H$207,0)&gt;=8,入力シート!$E$212,0),IF(ROUNDDOWN((入力シート!$E$120+入力シート!$E$159+入力シート!$E$198)/入力シート!$H$204,0)&gt;=8,入力シート!$E$212,0)),"")</f>
        <v/>
      </c>
      <c r="AB24" s="453"/>
      <c r="AD24" s="419">
        <v>1</v>
      </c>
      <c r="AE24" s="419">
        <v>1</v>
      </c>
      <c r="AF24" s="419">
        <f>IF(C24&gt;入力シート!$E$212,0,COUNTA(C24))</f>
        <v>1</v>
      </c>
      <c r="AG24" s="419">
        <f>AE24-AF24</f>
        <v>0</v>
      </c>
    </row>
    <row r="25" spans="1:35" ht="14.25" thickBot="1" x14ac:dyDescent="0.2">
      <c r="A25" s="434"/>
      <c r="B25" s="449" t="s">
        <v>270</v>
      </c>
      <c r="C25" s="125">
        <f>入力シート!$E$209</f>
        <v>0</v>
      </c>
      <c r="D25" s="125">
        <f>入力シート!$E$209</f>
        <v>0</v>
      </c>
      <c r="E25" s="125">
        <f>入力シート!$E$209</f>
        <v>0</v>
      </c>
      <c r="F25" s="125">
        <f>入力シート!$E$209</f>
        <v>0</v>
      </c>
      <c r="G25" s="125">
        <f>入力シート!$E$209</f>
        <v>0</v>
      </c>
      <c r="H25" s="125">
        <f>入力シート!$E$209</f>
        <v>0</v>
      </c>
      <c r="I25" s="125">
        <f>入力シート!$E$209</f>
        <v>0</v>
      </c>
      <c r="J25" s="125">
        <f>入力シート!$E$209</f>
        <v>0</v>
      </c>
      <c r="K25" s="125" t="str">
        <f>IFERROR(IF(ROUNDDOWN((入力シート!$E$120 + 入力シート!$E$159 + 入力シート!$E$198) / 入力シート!$H205, 0) &gt;= 1,-入力シート!$E$213,入力シート!$E$209),"")</f>
        <v/>
      </c>
      <c r="L25" s="125" t="str">
        <f>IFERROR(IF(ROUNDDOWN((入力シート!$E$120 + 入力シート!$E$159 + 入力シート!$E$198) / 入力シート!$H205, 0) &gt;= 2,-入力シート!$E$213,入力シート!$E$209),"")</f>
        <v/>
      </c>
      <c r="M25" s="125" t="str">
        <f>IFERROR(IF(ROUNDDOWN((入力シート!$E$120 + 入力シート!$E$159 + 入力シート!$E$198) / 入力シート!$H205, 0) &gt;= 3,-入力シート!$E$213,入力シート!$E$209),"")</f>
        <v/>
      </c>
      <c r="N25" s="125" t="str">
        <f>IFERROR(IF(ROUNDDOWN((入力シート!$E$120 + 入力シート!$E$159 + 入力シート!$E$198) / 入力シート!$H205, 0) &gt;= 4,-入力シート!$E$213,入力シート!$E$209),"")</f>
        <v/>
      </c>
      <c r="O25" s="125" t="str">
        <f>IFERROR(IF(ROUNDDOWN((入力シート!$E$120 + 入力シート!$E$159 + 入力シート!$E$198) / 入力シート!$H205, 0) &gt;= 5,-入力シート!$E$213,入力シート!$E$209),"")</f>
        <v/>
      </c>
      <c r="P25" s="125" t="str">
        <f>IFERROR(IF(ROUNDDOWN((入力シート!$E$120 + 入力シート!$E$159 + 入力シート!$E$198) / 入力シート!$H205, 0) &gt;= 6,-入力シート!$E$213,入力シート!$E$209),"")</f>
        <v/>
      </c>
      <c r="Q25" s="125" t="str">
        <f>IFERROR(IF(ROUNDDOWN((入力シート!$E$120 + 入力シート!$E$159 + 入力シート!$E$198) / 入力シート!$H205, 0) &gt;= 7,-入力シート!$E$213,入力シート!$E$209),"")</f>
        <v/>
      </c>
      <c r="R25" s="125" t="str">
        <f>IFERROR(IF(ROUNDDOWN((入力シート!$E$120 + 入力シート!$E$159 + 入力シート!$E$198) / 入力シート!$H205, 0) &gt;= 8,-入力シート!$E$213,入力シート!$E$209),"")</f>
        <v/>
      </c>
      <c r="S25" s="125">
        <f>IF(S24=0,入力シート!$E$209,0)</f>
        <v>0</v>
      </c>
      <c r="T25" s="125">
        <f>IF(T24=0,入力シート!$E$209,0)</f>
        <v>0</v>
      </c>
      <c r="U25" s="125">
        <f>IF(U24=0,入力シート!$E$209,0)</f>
        <v>0</v>
      </c>
      <c r="V25" s="125">
        <f>IF(V24=0,入力シート!$E$209,0)</f>
        <v>0</v>
      </c>
      <c r="W25" s="125">
        <f>IF(W24=0,入力シート!$E$209,0)</f>
        <v>0</v>
      </c>
      <c r="X25" s="125">
        <f>IF(X24=0,入力シート!$E$209,0)</f>
        <v>0</v>
      </c>
      <c r="Y25" s="125">
        <f>IF(Y24=0,入力シート!$E$209,0)</f>
        <v>0</v>
      </c>
      <c r="Z25" s="126">
        <f>IF(Z24=0,入力シート!$E$209,0)</f>
        <v>0</v>
      </c>
      <c r="AB25" s="453"/>
      <c r="AD25" s="419">
        <v>2</v>
      </c>
      <c r="AE25" s="419">
        <v>1</v>
      </c>
      <c r="AF25" s="419">
        <f>IF(D24&gt;入力シート!$E$212,0,COUNTA(D24))</f>
        <v>1</v>
      </c>
      <c r="AG25" s="419">
        <f t="shared" ref="AG25:AG47" si="0">AE25-AF25</f>
        <v>0</v>
      </c>
    </row>
    <row r="26" spans="1:35" ht="14.25" thickBot="1" x14ac:dyDescent="0.2">
      <c r="A26" s="434"/>
      <c r="B26" s="450" t="s">
        <v>271</v>
      </c>
      <c r="C26" s="451">
        <f>-C25</f>
        <v>0</v>
      </c>
      <c r="D26" s="451">
        <f t="shared" ref="D26:Z26" si="1">-D25</f>
        <v>0</v>
      </c>
      <c r="E26" s="451">
        <f t="shared" si="1"/>
        <v>0</v>
      </c>
      <c r="F26" s="451">
        <f t="shared" si="1"/>
        <v>0</v>
      </c>
      <c r="G26" s="451">
        <f t="shared" si="1"/>
        <v>0</v>
      </c>
      <c r="H26" s="451">
        <f t="shared" si="1"/>
        <v>0</v>
      </c>
      <c r="I26" s="451">
        <f t="shared" si="1"/>
        <v>0</v>
      </c>
      <c r="J26" s="451">
        <f t="shared" si="1"/>
        <v>0</v>
      </c>
      <c r="K26" s="451" t="str">
        <f>IFERROR(-K25,"")</f>
        <v/>
      </c>
      <c r="L26" s="451" t="str">
        <f t="shared" ref="L26:R26" si="2">IFERROR(-L25,"")</f>
        <v/>
      </c>
      <c r="M26" s="451" t="str">
        <f t="shared" si="2"/>
        <v/>
      </c>
      <c r="N26" s="451" t="str">
        <f t="shared" si="2"/>
        <v/>
      </c>
      <c r="O26" s="451" t="str">
        <f t="shared" si="2"/>
        <v/>
      </c>
      <c r="P26" s="451" t="str">
        <f t="shared" si="2"/>
        <v/>
      </c>
      <c r="Q26" s="451" t="str">
        <f t="shared" si="2"/>
        <v/>
      </c>
      <c r="R26" s="451" t="str">
        <f t="shared" si="2"/>
        <v/>
      </c>
      <c r="S26" s="451">
        <f t="shared" si="1"/>
        <v>0</v>
      </c>
      <c r="T26" s="451">
        <f t="shared" si="1"/>
        <v>0</v>
      </c>
      <c r="U26" s="451">
        <f t="shared" si="1"/>
        <v>0</v>
      </c>
      <c r="V26" s="451">
        <f t="shared" si="1"/>
        <v>0</v>
      </c>
      <c r="W26" s="451">
        <f t="shared" si="1"/>
        <v>0</v>
      </c>
      <c r="X26" s="451">
        <f t="shared" si="1"/>
        <v>0</v>
      </c>
      <c r="Y26" s="451">
        <f t="shared" si="1"/>
        <v>0</v>
      </c>
      <c r="Z26" s="452">
        <f t="shared" si="1"/>
        <v>0</v>
      </c>
      <c r="AA26" s="428"/>
      <c r="AB26" s="437"/>
      <c r="AD26" s="419">
        <v>3</v>
      </c>
      <c r="AE26" s="419">
        <v>1</v>
      </c>
      <c r="AF26" s="419">
        <f>IF(E24&gt;入力シート!$E$212,0,COUNTA(E24))</f>
        <v>1</v>
      </c>
      <c r="AG26" s="419">
        <f t="shared" si="0"/>
        <v>0</v>
      </c>
    </row>
    <row r="27" spans="1:35" x14ac:dyDescent="0.15">
      <c r="A27" s="434"/>
      <c r="B27" s="576" t="str">
        <f>IF(COUNTIF(C24:Z24,"&gt;"&amp;入力シート!E212)&gt;0,"発電（放電）の最大値が【受電地点における受電電力の（変更後）最大受電電力】を超えているため、修正ください","")</f>
        <v/>
      </c>
      <c r="Y27" s="428"/>
      <c r="Z27" s="428"/>
      <c r="AA27" s="428"/>
      <c r="AB27" s="437"/>
      <c r="AD27" s="419">
        <v>4</v>
      </c>
      <c r="AE27" s="419">
        <v>1</v>
      </c>
      <c r="AF27" s="419">
        <f>IF(F24&gt;入力シート!$E$212,0,COUNTA(F24))</f>
        <v>1</v>
      </c>
      <c r="AG27" s="419">
        <f t="shared" si="0"/>
        <v>0</v>
      </c>
    </row>
    <row r="28" spans="1:35" x14ac:dyDescent="0.15">
      <c r="A28" s="434"/>
      <c r="B28" s="576" t="str">
        <f>IF(COUNTIF(C25:Z25,"&gt;"&amp;-入力シート!E213)&gt;0,"買電（充電）の最大値が（受電地点における受電電力の（変更後）最小受電電力）からマイナスを取った値を超えているため、修正ください","")</f>
        <v/>
      </c>
      <c r="Y28" s="428"/>
      <c r="Z28" s="428"/>
      <c r="AA28" s="428"/>
      <c r="AB28" s="437"/>
      <c r="AD28" s="419">
        <v>5</v>
      </c>
      <c r="AE28" s="419">
        <v>1</v>
      </c>
      <c r="AF28" s="419">
        <f>IF(G24&gt;入力シート!$E$212,0,COUNTA(G24))</f>
        <v>1</v>
      </c>
      <c r="AG28" s="419">
        <f t="shared" si="0"/>
        <v>0</v>
      </c>
    </row>
    <row r="29" spans="1:35" x14ac:dyDescent="0.15">
      <c r="A29" s="434"/>
      <c r="B29" s="428"/>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37"/>
      <c r="AD29" s="419">
        <v>6</v>
      </c>
      <c r="AE29" s="419">
        <v>1</v>
      </c>
      <c r="AF29" s="419">
        <f>IF(H24&gt;入力シート!$E$212,0,COUNTA(H24))</f>
        <v>1</v>
      </c>
      <c r="AG29" s="419">
        <f t="shared" si="0"/>
        <v>0</v>
      </c>
    </row>
    <row r="30" spans="1:35" x14ac:dyDescent="0.15">
      <c r="A30" s="434"/>
      <c r="B30" s="428"/>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37"/>
      <c r="AD30" s="419">
        <v>7</v>
      </c>
      <c r="AE30" s="419">
        <v>1</v>
      </c>
      <c r="AF30" s="419">
        <f>IF(I24&gt;入力シート!$E$212,0,COUNTA(I24))</f>
        <v>1</v>
      </c>
      <c r="AG30" s="419">
        <f t="shared" si="0"/>
        <v>0</v>
      </c>
    </row>
    <row r="31" spans="1:35" x14ac:dyDescent="0.15">
      <c r="A31" s="434"/>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37"/>
      <c r="AD31" s="419">
        <v>8</v>
      </c>
      <c r="AE31" s="419">
        <v>1</v>
      </c>
      <c r="AF31" s="419">
        <f>IF(J24&gt;入力シート!$E$212,0,COUNTA(J24))</f>
        <v>1</v>
      </c>
      <c r="AG31" s="419">
        <f t="shared" si="0"/>
        <v>0</v>
      </c>
    </row>
    <row r="32" spans="1:35" x14ac:dyDescent="0.15">
      <c r="A32" s="434"/>
      <c r="B32" s="428"/>
      <c r="C32" s="428"/>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37"/>
      <c r="AD32" s="419">
        <v>9</v>
      </c>
      <c r="AE32" s="419">
        <v>1</v>
      </c>
      <c r="AF32" s="419">
        <f>IF(K24&gt;入力シート!$E$212,0,COUNTA(K24))</f>
        <v>1</v>
      </c>
      <c r="AG32" s="419">
        <f t="shared" si="0"/>
        <v>0</v>
      </c>
    </row>
    <row r="33" spans="1:33" x14ac:dyDescent="0.15">
      <c r="A33" s="434"/>
      <c r="B33" s="428"/>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37"/>
      <c r="AD33" s="419">
        <v>10</v>
      </c>
      <c r="AE33" s="419">
        <v>1</v>
      </c>
      <c r="AF33" s="419">
        <f>IF(L24&gt;入力シート!$E$212,0,COUNTA(L24))</f>
        <v>1</v>
      </c>
      <c r="AG33" s="419">
        <f t="shared" si="0"/>
        <v>0</v>
      </c>
    </row>
    <row r="34" spans="1:33" x14ac:dyDescent="0.15">
      <c r="A34" s="434"/>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37"/>
      <c r="AD34" s="419">
        <v>11</v>
      </c>
      <c r="AE34" s="419">
        <v>1</v>
      </c>
      <c r="AF34" s="419">
        <f>IF(M24&gt;入力シート!$E$212,0,COUNTA(M24))</f>
        <v>1</v>
      </c>
      <c r="AG34" s="419">
        <f t="shared" si="0"/>
        <v>0</v>
      </c>
    </row>
    <row r="35" spans="1:33" x14ac:dyDescent="0.15">
      <c r="A35" s="434"/>
      <c r="B35" s="428"/>
      <c r="C35" s="428"/>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37"/>
      <c r="AD35" s="419">
        <v>12</v>
      </c>
      <c r="AE35" s="419">
        <v>1</v>
      </c>
      <c r="AF35" s="419">
        <f>IF(N24&gt;入力シート!$E$212,0,COUNTA(N24))</f>
        <v>1</v>
      </c>
      <c r="AG35" s="419">
        <f t="shared" si="0"/>
        <v>0</v>
      </c>
    </row>
    <row r="36" spans="1:33" x14ac:dyDescent="0.15">
      <c r="A36" s="434"/>
      <c r="B36" s="428"/>
      <c r="C36" s="428"/>
      <c r="D36" s="428"/>
      <c r="E36" s="428"/>
      <c r="F36" s="428"/>
      <c r="G36" s="428"/>
      <c r="H36" s="428"/>
      <c r="I36" s="428"/>
      <c r="J36" s="428"/>
      <c r="K36" s="428"/>
      <c r="L36" s="428"/>
      <c r="M36" s="428"/>
      <c r="N36" s="428"/>
      <c r="O36" s="428"/>
      <c r="P36" s="428"/>
      <c r="Q36" s="428"/>
      <c r="R36" s="428"/>
      <c r="S36" s="428"/>
      <c r="T36" s="428"/>
      <c r="U36" s="428"/>
      <c r="V36" s="428"/>
      <c r="W36" s="428"/>
      <c r="X36" s="428"/>
      <c r="Y36" s="428"/>
      <c r="Z36" s="428"/>
      <c r="AA36" s="428"/>
      <c r="AB36" s="437"/>
      <c r="AD36" s="419">
        <v>13</v>
      </c>
      <c r="AE36" s="419">
        <v>1</v>
      </c>
      <c r="AF36" s="419">
        <f>IF(O24&gt;入力シート!$E$212,0,COUNTA(O24))</f>
        <v>1</v>
      </c>
      <c r="AG36" s="419">
        <f t="shared" si="0"/>
        <v>0</v>
      </c>
    </row>
    <row r="37" spans="1:33" x14ac:dyDescent="0.15">
      <c r="A37" s="434"/>
      <c r="B37" s="428"/>
      <c r="C37" s="428"/>
      <c r="D37" s="428"/>
      <c r="E37" s="428"/>
      <c r="F37" s="428"/>
      <c r="G37" s="428"/>
      <c r="H37" s="428"/>
      <c r="I37" s="428"/>
      <c r="J37" s="428"/>
      <c r="K37" s="428"/>
      <c r="L37" s="428"/>
      <c r="M37" s="428"/>
      <c r="N37" s="428"/>
      <c r="O37" s="428"/>
      <c r="P37" s="428"/>
      <c r="Q37" s="428"/>
      <c r="R37" s="428"/>
      <c r="S37" s="428"/>
      <c r="T37" s="428"/>
      <c r="U37" s="428"/>
      <c r="V37" s="428"/>
      <c r="W37" s="428"/>
      <c r="X37" s="428"/>
      <c r="Y37" s="428"/>
      <c r="Z37" s="428"/>
      <c r="AA37" s="428"/>
      <c r="AB37" s="437"/>
      <c r="AD37" s="419">
        <v>14</v>
      </c>
      <c r="AE37" s="419">
        <v>1</v>
      </c>
      <c r="AF37" s="419">
        <f>IF(P24&gt;入力シート!$E$212,0,COUNTA(P24))</f>
        <v>1</v>
      </c>
      <c r="AG37" s="419">
        <f t="shared" si="0"/>
        <v>0</v>
      </c>
    </row>
    <row r="38" spans="1:33" x14ac:dyDescent="0.15">
      <c r="A38" s="434"/>
      <c r="B38" s="428"/>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37"/>
      <c r="AD38" s="419">
        <v>15</v>
      </c>
      <c r="AE38" s="419">
        <v>1</v>
      </c>
      <c r="AF38" s="419">
        <f>IF(Q24&gt;入力シート!$E$212,0,COUNTA(Q24))</f>
        <v>1</v>
      </c>
      <c r="AG38" s="419">
        <f t="shared" si="0"/>
        <v>0</v>
      </c>
    </row>
    <row r="39" spans="1:33" x14ac:dyDescent="0.15">
      <c r="A39" s="434"/>
      <c r="B39" s="428"/>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37"/>
      <c r="AD39" s="419">
        <v>16</v>
      </c>
      <c r="AE39" s="419">
        <v>1</v>
      </c>
      <c r="AF39" s="419">
        <f>IF(R24&gt;入力シート!$E$212,0,COUNTA(R24))</f>
        <v>1</v>
      </c>
      <c r="AG39" s="419">
        <f t="shared" si="0"/>
        <v>0</v>
      </c>
    </row>
    <row r="40" spans="1:33" x14ac:dyDescent="0.15">
      <c r="A40" s="434"/>
      <c r="B40" s="428"/>
      <c r="C40" s="428"/>
      <c r="D40" s="428"/>
      <c r="E40" s="428"/>
      <c r="F40" s="428"/>
      <c r="G40" s="428"/>
      <c r="H40" s="428"/>
      <c r="I40" s="428"/>
      <c r="J40" s="428"/>
      <c r="K40" s="428"/>
      <c r="L40" s="428"/>
      <c r="M40" s="428"/>
      <c r="N40" s="428"/>
      <c r="O40" s="428"/>
      <c r="P40" s="428"/>
      <c r="Q40" s="428"/>
      <c r="R40" s="428"/>
      <c r="S40" s="428"/>
      <c r="T40" s="428"/>
      <c r="U40" s="428"/>
      <c r="V40" s="428"/>
      <c r="W40" s="428"/>
      <c r="X40" s="428"/>
      <c r="Y40" s="428"/>
      <c r="Z40" s="428"/>
      <c r="AA40" s="428"/>
      <c r="AB40" s="437"/>
      <c r="AD40" s="419">
        <v>17</v>
      </c>
      <c r="AE40" s="419">
        <v>1</v>
      </c>
      <c r="AF40" s="419">
        <f>IF(OR(S24="",S24&gt;入力シート!$E$212),0,COUNTA(S24))</f>
        <v>0</v>
      </c>
      <c r="AG40" s="419">
        <f t="shared" si="0"/>
        <v>1</v>
      </c>
    </row>
    <row r="41" spans="1:33" x14ac:dyDescent="0.15">
      <c r="A41" s="434"/>
      <c r="B41" s="428"/>
      <c r="C41" s="428"/>
      <c r="D41" s="428"/>
      <c r="E41" s="428"/>
      <c r="F41" s="428"/>
      <c r="G41" s="428"/>
      <c r="H41" s="428"/>
      <c r="I41" s="428"/>
      <c r="J41" s="428"/>
      <c r="K41" s="428"/>
      <c r="L41" s="428"/>
      <c r="M41" s="428"/>
      <c r="N41" s="428"/>
      <c r="O41" s="428"/>
      <c r="P41" s="428"/>
      <c r="Q41" s="428"/>
      <c r="R41" s="428"/>
      <c r="S41" s="428"/>
      <c r="T41" s="428"/>
      <c r="U41" s="428"/>
      <c r="V41" s="428"/>
      <c r="W41" s="428"/>
      <c r="X41" s="428"/>
      <c r="Y41" s="428"/>
      <c r="Z41" s="428"/>
      <c r="AA41" s="428"/>
      <c r="AB41" s="437"/>
      <c r="AD41" s="419">
        <v>18</v>
      </c>
      <c r="AE41" s="419">
        <v>1</v>
      </c>
      <c r="AF41" s="419">
        <f>IF(OR(T24="",T24&gt;入力シート!$E$212),0,COUNTA(T24))</f>
        <v>0</v>
      </c>
      <c r="AG41" s="419">
        <f t="shared" si="0"/>
        <v>1</v>
      </c>
    </row>
    <row r="42" spans="1:33" x14ac:dyDescent="0.15">
      <c r="A42" s="434"/>
      <c r="B42" s="428"/>
      <c r="C42" s="428"/>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37"/>
      <c r="AD42" s="419">
        <v>19</v>
      </c>
      <c r="AE42" s="419">
        <v>1</v>
      </c>
      <c r="AF42" s="419">
        <f>IF(OR(U24="",U24&gt;入力シート!$E$212),0,COUNTA(U24))</f>
        <v>0</v>
      </c>
      <c r="AG42" s="419">
        <f t="shared" si="0"/>
        <v>1</v>
      </c>
    </row>
    <row r="43" spans="1:33" x14ac:dyDescent="0.15">
      <c r="A43" s="434"/>
      <c r="B43" s="428"/>
      <c r="C43" s="428"/>
      <c r="D43" s="428"/>
      <c r="E43" s="428"/>
      <c r="F43" s="428"/>
      <c r="G43" s="428"/>
      <c r="H43" s="428"/>
      <c r="I43" s="428"/>
      <c r="J43" s="428"/>
      <c r="K43" s="428"/>
      <c r="L43" s="428"/>
      <c r="M43" s="428"/>
      <c r="N43" s="428"/>
      <c r="O43" s="428"/>
      <c r="P43" s="428"/>
      <c r="Q43" s="428"/>
      <c r="R43" s="428"/>
      <c r="S43" s="428"/>
      <c r="T43" s="428"/>
      <c r="U43" s="428"/>
      <c r="V43" s="428"/>
      <c r="W43" s="428"/>
      <c r="X43" s="428"/>
      <c r="Y43" s="428"/>
      <c r="Z43" s="428"/>
      <c r="AA43" s="428"/>
      <c r="AB43" s="437"/>
      <c r="AD43" s="419">
        <v>20</v>
      </c>
      <c r="AE43" s="419">
        <v>1</v>
      </c>
      <c r="AF43" s="419">
        <f>IF(OR(V24="",V24&gt;入力シート!$E$212),0,COUNTA(V24))</f>
        <v>0</v>
      </c>
      <c r="AG43" s="419">
        <f t="shared" si="0"/>
        <v>1</v>
      </c>
    </row>
    <row r="44" spans="1:33" x14ac:dyDescent="0.15">
      <c r="A44" s="434"/>
      <c r="B44" s="428"/>
      <c r="C44" s="428"/>
      <c r="D44" s="428"/>
      <c r="E44" s="428"/>
      <c r="F44" s="428"/>
      <c r="G44" s="428"/>
      <c r="H44" s="428"/>
      <c r="I44" s="428"/>
      <c r="J44" s="428"/>
      <c r="K44" s="428"/>
      <c r="L44" s="428"/>
      <c r="M44" s="428"/>
      <c r="N44" s="428"/>
      <c r="O44" s="428"/>
      <c r="P44" s="428"/>
      <c r="Q44" s="428"/>
      <c r="R44" s="428"/>
      <c r="S44" s="428"/>
      <c r="T44" s="428"/>
      <c r="U44" s="428"/>
      <c r="V44" s="428"/>
      <c r="W44" s="428"/>
      <c r="X44" s="428"/>
      <c r="Y44" s="428"/>
      <c r="Z44" s="428"/>
      <c r="AA44" s="428"/>
      <c r="AB44" s="437"/>
      <c r="AD44" s="419">
        <v>21</v>
      </c>
      <c r="AE44" s="419">
        <v>1</v>
      </c>
      <c r="AF44" s="419">
        <f>IF(OR(W24="",W24&gt;入力シート!$E$212),0,COUNTA(W24))</f>
        <v>0</v>
      </c>
      <c r="AG44" s="419">
        <f t="shared" si="0"/>
        <v>1</v>
      </c>
    </row>
    <row r="45" spans="1:33" x14ac:dyDescent="0.15">
      <c r="A45" s="434"/>
      <c r="B45" s="428"/>
      <c r="C45" s="428"/>
      <c r="D45" s="428"/>
      <c r="E45" s="428"/>
      <c r="F45" s="428"/>
      <c r="G45" s="428"/>
      <c r="H45" s="428"/>
      <c r="I45" s="428"/>
      <c r="J45" s="428"/>
      <c r="K45" s="428"/>
      <c r="L45" s="428"/>
      <c r="M45" s="428"/>
      <c r="N45" s="428"/>
      <c r="O45" s="428"/>
      <c r="P45" s="428"/>
      <c r="Q45" s="428"/>
      <c r="R45" s="428"/>
      <c r="S45" s="428"/>
      <c r="T45" s="428"/>
      <c r="U45" s="428"/>
      <c r="V45" s="428"/>
      <c r="W45" s="428"/>
      <c r="X45" s="428"/>
      <c r="Y45" s="428"/>
      <c r="Z45" s="428"/>
      <c r="AA45" s="428"/>
      <c r="AB45" s="437"/>
      <c r="AD45" s="419">
        <v>22</v>
      </c>
      <c r="AE45" s="419">
        <v>1</v>
      </c>
      <c r="AF45" s="419">
        <f>IF(OR(X24="",X24&gt;入力シート!$E$212),0,COUNTA(X24))</f>
        <v>0</v>
      </c>
      <c r="AG45" s="419">
        <f t="shared" si="0"/>
        <v>1</v>
      </c>
    </row>
    <row r="46" spans="1:33" x14ac:dyDescent="0.15">
      <c r="A46" s="434"/>
      <c r="B46" s="428"/>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37"/>
      <c r="AD46" s="419">
        <v>23</v>
      </c>
      <c r="AE46" s="419">
        <v>1</v>
      </c>
      <c r="AF46" s="419">
        <f>IF(OR(Y24="",Y24&gt;入力シート!$E$212),0,COUNTA(Y24))</f>
        <v>0</v>
      </c>
      <c r="AG46" s="419">
        <f t="shared" si="0"/>
        <v>1</v>
      </c>
    </row>
    <row r="47" spans="1:33" x14ac:dyDescent="0.15">
      <c r="A47" s="434"/>
      <c r="B47" s="428"/>
      <c r="C47" s="428"/>
      <c r="D47" s="428"/>
      <c r="E47" s="428"/>
      <c r="F47" s="428"/>
      <c r="G47" s="428"/>
      <c r="H47" s="428"/>
      <c r="I47" s="428"/>
      <c r="J47" s="428"/>
      <c r="K47" s="428"/>
      <c r="L47" s="428"/>
      <c r="M47" s="428"/>
      <c r="N47" s="428"/>
      <c r="O47" s="428"/>
      <c r="P47" s="428"/>
      <c r="Q47" s="428"/>
      <c r="R47" s="428"/>
      <c r="S47" s="428"/>
      <c r="T47" s="428"/>
      <c r="U47" s="428"/>
      <c r="V47" s="428"/>
      <c r="W47" s="428"/>
      <c r="X47" s="428"/>
      <c r="Y47" s="428"/>
      <c r="Z47" s="428"/>
      <c r="AA47" s="428"/>
      <c r="AB47" s="437"/>
      <c r="AD47" s="419">
        <v>24</v>
      </c>
      <c r="AE47" s="419">
        <v>1</v>
      </c>
      <c r="AF47" s="419">
        <f>IF(OR(Z24="",Z24&gt;入力シート!$E$212),0,COUNTA(Z24))</f>
        <v>0</v>
      </c>
      <c r="AG47" s="419">
        <f t="shared" si="0"/>
        <v>1</v>
      </c>
    </row>
    <row r="48" spans="1:33" x14ac:dyDescent="0.15">
      <c r="A48" s="434"/>
      <c r="B48" s="428"/>
      <c r="C48" s="428"/>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37"/>
      <c r="AD48" s="419">
        <v>1</v>
      </c>
      <c r="AE48" s="419">
        <v>1</v>
      </c>
      <c r="AF48" s="419">
        <f>IF(入力シート!$E$213="", 0, IF(C25 &gt; -入力シート!$E$213, 0, COUNTA(C25)))</f>
        <v>0</v>
      </c>
      <c r="AG48" s="419">
        <f t="shared" ref="AG48:AG71" si="3">AE48-AF48</f>
        <v>1</v>
      </c>
    </row>
    <row r="49" spans="1:33" x14ac:dyDescent="0.15">
      <c r="A49" s="434"/>
      <c r="B49" s="428"/>
      <c r="C49" s="428"/>
      <c r="D49" s="428"/>
      <c r="E49" s="428"/>
      <c r="F49" s="428"/>
      <c r="G49" s="428"/>
      <c r="H49" s="428"/>
      <c r="I49" s="428"/>
      <c r="J49" s="428"/>
      <c r="K49" s="428"/>
      <c r="L49" s="428"/>
      <c r="M49" s="428"/>
      <c r="N49" s="428"/>
      <c r="O49" s="428"/>
      <c r="P49" s="428"/>
      <c r="Q49" s="428"/>
      <c r="R49" s="428"/>
      <c r="S49" s="428"/>
      <c r="T49" s="428"/>
      <c r="U49" s="428"/>
      <c r="V49" s="428"/>
      <c r="W49" s="428"/>
      <c r="X49" s="428"/>
      <c r="Y49" s="428"/>
      <c r="Z49" s="428"/>
      <c r="AA49" s="428"/>
      <c r="AB49" s="437"/>
      <c r="AD49" s="419">
        <v>2</v>
      </c>
      <c r="AE49" s="419">
        <v>1</v>
      </c>
      <c r="AF49" s="419">
        <f>IF(入力シート!$E$213="",0,IF(D25&gt;-入力シート!$E$213,0,COUNTA(D25)))</f>
        <v>0</v>
      </c>
      <c r="AG49" s="419">
        <f t="shared" si="3"/>
        <v>1</v>
      </c>
    </row>
    <row r="50" spans="1:33" x14ac:dyDescent="0.15">
      <c r="A50" s="434"/>
      <c r="B50" s="428"/>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37"/>
      <c r="AD50" s="419">
        <v>3</v>
      </c>
      <c r="AE50" s="419">
        <v>1</v>
      </c>
      <c r="AF50" s="419">
        <f>IF(入力シート!$E$213="",0,IF(E25&gt;-入力シート!$E$213,0,COUNTA(E25)))</f>
        <v>0</v>
      </c>
      <c r="AG50" s="419">
        <f t="shared" si="3"/>
        <v>1</v>
      </c>
    </row>
    <row r="51" spans="1:33" x14ac:dyDescent="0.15">
      <c r="A51" s="434"/>
      <c r="B51" s="428"/>
      <c r="C51" s="428"/>
      <c r="D51" s="428"/>
      <c r="E51" s="428"/>
      <c r="F51" s="428"/>
      <c r="G51" s="428"/>
      <c r="H51" s="428"/>
      <c r="I51" s="428"/>
      <c r="J51" s="428"/>
      <c r="K51" s="428"/>
      <c r="L51" s="428"/>
      <c r="M51" s="428"/>
      <c r="N51" s="428"/>
      <c r="O51" s="428"/>
      <c r="P51" s="428"/>
      <c r="Q51" s="428"/>
      <c r="R51" s="428"/>
      <c r="S51" s="428"/>
      <c r="T51" s="428"/>
      <c r="U51" s="428"/>
      <c r="V51" s="428"/>
      <c r="W51" s="428"/>
      <c r="X51" s="428"/>
      <c r="Y51" s="428"/>
      <c r="Z51" s="428"/>
      <c r="AA51" s="428"/>
      <c r="AB51" s="437"/>
      <c r="AD51" s="419">
        <v>4</v>
      </c>
      <c r="AE51" s="419">
        <v>1</v>
      </c>
      <c r="AF51" s="419">
        <f>IF(入力シート!$E$213="",0,IF(F25&gt;-入力シート!$E$213,0,COUNTA(F25)))</f>
        <v>0</v>
      </c>
      <c r="AG51" s="419">
        <f t="shared" si="3"/>
        <v>1</v>
      </c>
    </row>
    <row r="52" spans="1:33" x14ac:dyDescent="0.15">
      <c r="A52" s="434"/>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37"/>
      <c r="AD52" s="419">
        <v>5</v>
      </c>
      <c r="AE52" s="419">
        <v>1</v>
      </c>
      <c r="AF52" s="419">
        <f>IF(入力シート!$E$213="",0,IF(G25&gt;-入力シート!$E$213,0,COUNTA(G25)))</f>
        <v>0</v>
      </c>
      <c r="AG52" s="419">
        <f t="shared" si="3"/>
        <v>1</v>
      </c>
    </row>
    <row r="53" spans="1:33" x14ac:dyDescent="0.15">
      <c r="A53" s="434"/>
      <c r="B53" s="428"/>
      <c r="C53" s="428"/>
      <c r="D53" s="428"/>
      <c r="E53" s="428"/>
      <c r="F53" s="428"/>
      <c r="G53" s="428"/>
      <c r="H53" s="428"/>
      <c r="I53" s="428"/>
      <c r="J53" s="428"/>
      <c r="K53" s="428"/>
      <c r="L53" s="428"/>
      <c r="M53" s="428"/>
      <c r="N53" s="428"/>
      <c r="O53" s="428"/>
      <c r="P53" s="428"/>
      <c r="Q53" s="428"/>
      <c r="R53" s="428"/>
      <c r="S53" s="428"/>
      <c r="T53" s="428"/>
      <c r="U53" s="428"/>
      <c r="V53" s="428"/>
      <c r="W53" s="428"/>
      <c r="X53" s="428"/>
      <c r="Y53" s="428"/>
      <c r="Z53" s="428"/>
      <c r="AA53" s="428"/>
      <c r="AB53" s="437"/>
      <c r="AD53" s="419">
        <v>6</v>
      </c>
      <c r="AE53" s="419">
        <v>1</v>
      </c>
      <c r="AF53" s="419">
        <f>IF(入力シート!$E$213="",0,IF(H25&gt;-入力シート!$E$213,0,COUNTA(H25)))</f>
        <v>0</v>
      </c>
      <c r="AG53" s="419">
        <f t="shared" si="3"/>
        <v>1</v>
      </c>
    </row>
    <row r="54" spans="1:33" x14ac:dyDescent="0.15">
      <c r="A54" s="434"/>
      <c r="B54" s="428"/>
      <c r="C54" s="428"/>
      <c r="D54" s="428"/>
      <c r="E54" s="428"/>
      <c r="F54" s="428"/>
      <c r="G54" s="428"/>
      <c r="H54" s="428"/>
      <c r="I54" s="428"/>
      <c r="J54" s="428"/>
      <c r="K54" s="428"/>
      <c r="L54" s="428"/>
      <c r="M54" s="428"/>
      <c r="N54" s="428"/>
      <c r="O54" s="428"/>
      <c r="P54" s="428"/>
      <c r="Q54" s="428"/>
      <c r="R54" s="428"/>
      <c r="S54" s="428"/>
      <c r="T54" s="428"/>
      <c r="U54" s="428"/>
      <c r="V54" s="428"/>
      <c r="W54" s="428"/>
      <c r="X54" s="428"/>
      <c r="Y54" s="428"/>
      <c r="Z54" s="428"/>
      <c r="AA54" s="428"/>
      <c r="AB54" s="437"/>
      <c r="AD54" s="419">
        <v>7</v>
      </c>
      <c r="AE54" s="419">
        <v>1</v>
      </c>
      <c r="AF54" s="419">
        <f>IF(入力シート!$E$213="",0,IF(I25&gt;-入力シート!$E$213,0,COUNTA(I25)))</f>
        <v>0</v>
      </c>
      <c r="AG54" s="419">
        <f t="shared" si="3"/>
        <v>1</v>
      </c>
    </row>
    <row r="55" spans="1:33" x14ac:dyDescent="0.15">
      <c r="A55" s="434"/>
      <c r="B55" s="7"/>
      <c r="C55" s="429"/>
      <c r="D55" s="429"/>
      <c r="E55" s="429"/>
      <c r="F55" s="429"/>
      <c r="G55" s="429"/>
      <c r="H55" s="429"/>
      <c r="I55" s="429"/>
      <c r="J55" s="429"/>
      <c r="K55" s="429"/>
      <c r="L55" s="429"/>
      <c r="M55" s="429"/>
      <c r="N55" s="429"/>
      <c r="O55" s="429"/>
      <c r="P55" s="429"/>
      <c r="Q55" s="429"/>
      <c r="R55" s="429"/>
      <c r="S55" s="429"/>
      <c r="T55" s="429"/>
      <c r="U55" s="429"/>
      <c r="V55" s="429"/>
      <c r="W55" s="428"/>
      <c r="X55" s="428"/>
      <c r="Y55" s="428"/>
      <c r="Z55" s="428"/>
      <c r="AA55" s="428"/>
      <c r="AB55" s="437"/>
      <c r="AD55" s="419">
        <v>8</v>
      </c>
      <c r="AE55" s="419">
        <v>1</v>
      </c>
      <c r="AF55" s="419">
        <f>IF(入力シート!$E$213="",0,IF(J25&gt;-入力シート!$E$213,0,COUNTA(J25)))</f>
        <v>0</v>
      </c>
      <c r="AG55" s="419">
        <f t="shared" si="3"/>
        <v>1</v>
      </c>
    </row>
    <row r="56" spans="1:33" x14ac:dyDescent="0.15">
      <c r="A56" s="434"/>
      <c r="B56" s="428"/>
      <c r="C56" s="428"/>
      <c r="D56" s="428"/>
      <c r="E56" s="428"/>
      <c r="F56" s="428"/>
      <c r="G56" s="428"/>
      <c r="H56" s="428"/>
      <c r="I56" s="428"/>
      <c r="J56" s="428"/>
      <c r="K56" s="428"/>
      <c r="L56" s="428"/>
      <c r="M56" s="428"/>
      <c r="N56" s="428"/>
      <c r="O56" s="428"/>
      <c r="P56" s="428"/>
      <c r="Q56" s="428"/>
      <c r="R56" s="428"/>
      <c r="S56" s="428"/>
      <c r="T56" s="428"/>
      <c r="U56" s="428"/>
      <c r="V56" s="428"/>
      <c r="W56" s="428"/>
      <c r="X56" s="428"/>
      <c r="Y56" s="428"/>
      <c r="Z56" s="428"/>
      <c r="AA56" s="428"/>
      <c r="AB56" s="437"/>
      <c r="AD56" s="419">
        <v>9</v>
      </c>
      <c r="AE56" s="419">
        <v>1</v>
      </c>
      <c r="AF56" s="419">
        <f>IF(入力シート!$E$213="",0,IF(K25&gt;-入力シート!$E$213,0,COUNTA(K25)))</f>
        <v>0</v>
      </c>
      <c r="AG56" s="419">
        <f t="shared" si="3"/>
        <v>1</v>
      </c>
    </row>
    <row r="57" spans="1:33" x14ac:dyDescent="0.15">
      <c r="A57" s="422"/>
      <c r="AB57" s="453"/>
      <c r="AD57" s="419">
        <v>10</v>
      </c>
      <c r="AE57" s="419">
        <v>1</v>
      </c>
      <c r="AF57" s="419">
        <f>IF(入力シート!$E$213="",0,IF(L25&gt;-入力シート!$E$213,0,COUNTA(L25)))</f>
        <v>0</v>
      </c>
      <c r="AG57" s="419">
        <f t="shared" si="3"/>
        <v>1</v>
      </c>
    </row>
    <row r="58" spans="1:33" x14ac:dyDescent="0.15">
      <c r="A58" s="422"/>
      <c r="AB58" s="453"/>
      <c r="AD58" s="419">
        <v>11</v>
      </c>
      <c r="AE58" s="419">
        <v>1</v>
      </c>
      <c r="AF58" s="419">
        <f>IF(入力シート!$E$213="",0,IF(M25&gt;-入力シート!$E$213,0,COUNTA(M25)))</f>
        <v>0</v>
      </c>
      <c r="AG58" s="419">
        <f t="shared" si="3"/>
        <v>1</v>
      </c>
    </row>
    <row r="59" spans="1:33" x14ac:dyDescent="0.15">
      <c r="A59" s="422"/>
      <c r="AB59" s="453"/>
      <c r="AD59" s="419">
        <v>12</v>
      </c>
      <c r="AE59" s="419">
        <v>1</v>
      </c>
      <c r="AF59" s="419">
        <f>IF(入力シート!$E$213="",0,IF(N25&gt;-入力シート!$E$213,0,COUNTA(N25)))</f>
        <v>0</v>
      </c>
      <c r="AG59" s="419">
        <f t="shared" si="3"/>
        <v>1</v>
      </c>
    </row>
    <row r="60" spans="1:33" x14ac:dyDescent="0.15">
      <c r="A60" s="422"/>
      <c r="AB60" s="453"/>
      <c r="AD60" s="419">
        <v>13</v>
      </c>
      <c r="AE60" s="419">
        <v>1</v>
      </c>
      <c r="AF60" s="419">
        <f>IF(入力シート!$E$213="",0,IF(O25&gt;-入力シート!$E$213,0,COUNTA(O25)))</f>
        <v>0</v>
      </c>
      <c r="AG60" s="419">
        <f t="shared" si="3"/>
        <v>1</v>
      </c>
    </row>
    <row r="61" spans="1:33" x14ac:dyDescent="0.15">
      <c r="A61" s="422"/>
      <c r="AB61" s="453"/>
      <c r="AD61" s="419">
        <v>14</v>
      </c>
      <c r="AE61" s="419">
        <v>1</v>
      </c>
      <c r="AF61" s="419">
        <f>IF(入力シート!$E$213="",0,IF(P25&gt;-入力シート!$E$213,0,COUNTA(P25)))</f>
        <v>0</v>
      </c>
      <c r="AG61" s="419">
        <f t="shared" si="3"/>
        <v>1</v>
      </c>
    </row>
    <row r="62" spans="1:33" x14ac:dyDescent="0.15">
      <c r="A62" s="422"/>
      <c r="AB62" s="453"/>
      <c r="AD62" s="419">
        <v>15</v>
      </c>
      <c r="AE62" s="419">
        <v>1</v>
      </c>
      <c r="AF62" s="419">
        <f>IF(入力シート!$E$213="",0,IF(Q25&gt;-入力シート!$E$213,0,COUNTA(Q25)))</f>
        <v>0</v>
      </c>
      <c r="AG62" s="419">
        <f t="shared" si="3"/>
        <v>1</v>
      </c>
    </row>
    <row r="63" spans="1:33" x14ac:dyDescent="0.15">
      <c r="A63" s="422"/>
      <c r="AB63" s="453"/>
      <c r="AD63" s="419">
        <v>16</v>
      </c>
      <c r="AE63" s="419">
        <v>1</v>
      </c>
      <c r="AF63" s="419">
        <f>IF(入力シート!$E$213="",0,IF(R25&gt;-入力シート!$E$213,0,COUNTA(R25)))</f>
        <v>0</v>
      </c>
      <c r="AG63" s="419">
        <f t="shared" si="3"/>
        <v>1</v>
      </c>
    </row>
    <row r="64" spans="1:33" x14ac:dyDescent="0.15">
      <c r="A64" s="422"/>
      <c r="AB64" s="453"/>
      <c r="AD64" s="419">
        <v>17</v>
      </c>
      <c r="AE64" s="419">
        <v>1</v>
      </c>
      <c r="AF64" s="419">
        <f>IF(入力シート!$E$213="",0,IF(S25&gt;-入力シート!$E$213,0,COUNTA(S25)))</f>
        <v>0</v>
      </c>
      <c r="AG64" s="419">
        <f t="shared" si="3"/>
        <v>1</v>
      </c>
    </row>
    <row r="65" spans="1:33" x14ac:dyDescent="0.15">
      <c r="A65" s="422"/>
      <c r="AB65" s="453"/>
      <c r="AD65" s="419">
        <v>18</v>
      </c>
      <c r="AE65" s="419">
        <v>1</v>
      </c>
      <c r="AF65" s="419">
        <f>IF(入力シート!$E$213="",0,IF(T25&gt;-入力シート!$E$213,0,COUNTA(T25)))</f>
        <v>0</v>
      </c>
      <c r="AG65" s="419">
        <f t="shared" si="3"/>
        <v>1</v>
      </c>
    </row>
    <row r="66" spans="1:33" x14ac:dyDescent="0.15">
      <c r="A66" s="422"/>
      <c r="AB66" s="453"/>
      <c r="AD66" s="419">
        <v>19</v>
      </c>
      <c r="AE66" s="419">
        <v>1</v>
      </c>
      <c r="AF66" s="419">
        <f>IF(入力シート!$E$213="",0,IF(U25&gt;-入力シート!$E$213,0,COUNTA(U25)))</f>
        <v>0</v>
      </c>
      <c r="AG66" s="419">
        <f t="shared" si="3"/>
        <v>1</v>
      </c>
    </row>
    <row r="67" spans="1:33" x14ac:dyDescent="0.15">
      <c r="A67" s="422"/>
      <c r="AB67" s="453"/>
      <c r="AD67" s="419">
        <v>20</v>
      </c>
      <c r="AE67" s="419">
        <v>1</v>
      </c>
      <c r="AF67" s="419">
        <f>IF(入力シート!$E$213="",0,IF(V25&gt;-入力シート!$E$213,0,COUNTA(V25)))</f>
        <v>0</v>
      </c>
      <c r="AG67" s="419">
        <f t="shared" si="3"/>
        <v>1</v>
      </c>
    </row>
    <row r="68" spans="1:33" x14ac:dyDescent="0.15">
      <c r="A68" s="422"/>
      <c r="AB68" s="453"/>
      <c r="AD68" s="419">
        <v>21</v>
      </c>
      <c r="AE68" s="419">
        <v>1</v>
      </c>
      <c r="AF68" s="419">
        <f>IF(入力シート!$E$213="",0,IF(W25&gt;-入力シート!$E$213,0,COUNTA(W25)))</f>
        <v>0</v>
      </c>
      <c r="AG68" s="419">
        <f t="shared" si="3"/>
        <v>1</v>
      </c>
    </row>
    <row r="69" spans="1:33" x14ac:dyDescent="0.15">
      <c r="A69" s="422"/>
      <c r="AB69" s="453"/>
      <c r="AD69" s="419">
        <v>22</v>
      </c>
      <c r="AE69" s="419">
        <v>1</v>
      </c>
      <c r="AF69" s="419">
        <f>IF(入力シート!$E$213="", 0,IF(X25&gt;-入力シート!$E$213,0,COUNTA(X25)))</f>
        <v>0</v>
      </c>
      <c r="AG69" s="419">
        <f t="shared" si="3"/>
        <v>1</v>
      </c>
    </row>
    <row r="70" spans="1:33" x14ac:dyDescent="0.15">
      <c r="A70" s="422"/>
      <c r="AB70" s="453"/>
      <c r="AD70" s="419">
        <v>23</v>
      </c>
      <c r="AE70" s="419">
        <v>1</v>
      </c>
      <c r="AF70" s="419">
        <f>IF(入力シート!$E$213="",0,IF(Y25&gt;-入力シート!$E$213,0,COUNTA(Y25)))</f>
        <v>0</v>
      </c>
      <c r="AG70" s="419">
        <f t="shared" si="3"/>
        <v>1</v>
      </c>
    </row>
    <row r="71" spans="1:33" x14ac:dyDescent="0.15">
      <c r="A71" s="422"/>
      <c r="AB71" s="453"/>
      <c r="AD71" s="419">
        <v>24</v>
      </c>
      <c r="AE71" s="419">
        <v>1</v>
      </c>
      <c r="AF71" s="419">
        <f>IF(入力シート!$E$213="",0,IF(Z25&gt;-入力シート!$E$213,0,COUNTA(Z25)))</f>
        <v>0</v>
      </c>
      <c r="AG71" s="419">
        <f t="shared" si="3"/>
        <v>1</v>
      </c>
    </row>
    <row r="72" spans="1:33" x14ac:dyDescent="0.15">
      <c r="A72" s="422"/>
      <c r="AB72" s="453"/>
    </row>
    <row r="73" spans="1:33" x14ac:dyDescent="0.15">
      <c r="A73" s="422"/>
      <c r="AB73" s="453"/>
    </row>
    <row r="74" spans="1:33" x14ac:dyDescent="0.15">
      <c r="A74" s="422"/>
      <c r="AB74" s="453"/>
    </row>
    <row r="75" spans="1:33" x14ac:dyDescent="0.15">
      <c r="A75" s="422"/>
      <c r="AB75" s="453"/>
    </row>
    <row r="76" spans="1:33" x14ac:dyDescent="0.15">
      <c r="A76" s="422"/>
      <c r="AB76" s="453"/>
    </row>
    <row r="77" spans="1:33" ht="14.25" thickBot="1" x14ac:dyDescent="0.2">
      <c r="A77" s="454"/>
      <c r="B77" s="455"/>
      <c r="C77" s="455"/>
      <c r="D77" s="455"/>
      <c r="E77" s="455"/>
      <c r="F77" s="455"/>
      <c r="G77" s="455"/>
      <c r="H77" s="455"/>
      <c r="I77" s="455"/>
      <c r="J77" s="455"/>
      <c r="K77" s="455"/>
      <c r="L77" s="455"/>
      <c r="M77" s="455"/>
      <c r="N77" s="455"/>
      <c r="O77" s="455"/>
      <c r="P77" s="455"/>
      <c r="Q77" s="455"/>
      <c r="R77" s="455"/>
      <c r="S77" s="455"/>
      <c r="T77" s="455"/>
      <c r="U77" s="455"/>
      <c r="V77" s="455"/>
      <c r="W77" s="455"/>
      <c r="X77" s="455"/>
      <c r="Y77" s="455"/>
      <c r="Z77" s="455"/>
      <c r="AA77" s="455"/>
      <c r="AB77" s="456"/>
    </row>
  </sheetData>
  <sheetProtection password="E12F" sheet="1" scenarios="1" formatColumns="0" formatRows="0" insertColumns="0" insertRows="0" deleteColumns="0" deleteRows="0"/>
  <mergeCells count="11">
    <mergeCell ref="E20:O20"/>
    <mergeCell ref="P20:V20"/>
    <mergeCell ref="O16:P16"/>
    <mergeCell ref="L15:M15"/>
    <mergeCell ref="AA1:AB1"/>
    <mergeCell ref="V5:AA5"/>
    <mergeCell ref="Y6:AA6"/>
    <mergeCell ref="A7:AA7"/>
    <mergeCell ref="A8:AB8"/>
    <mergeCell ref="C1:E1"/>
    <mergeCell ref="A1:B1"/>
  </mergeCells>
  <phoneticPr fontId="2"/>
  <conditionalFormatting sqref="A21:AB77">
    <cfRule type="expression" dxfId="25" priority="1">
      <formula>$P$20="添付で提出"</formula>
    </cfRule>
  </conditionalFormatting>
  <conditionalFormatting sqref="C24:Z25">
    <cfRule type="containsBlanks" dxfId="24" priority="9">
      <formula>LEN(TRIM(C24))=0</formula>
    </cfRule>
  </conditionalFormatting>
  <conditionalFormatting sqref="P20">
    <cfRule type="cellIs" dxfId="23" priority="2" operator="equal">
      <formula>"選択ください"</formula>
    </cfRule>
    <cfRule type="containsBlanks" dxfId="22" priority="3">
      <formula>LEN(TRIM(P20))=0</formula>
    </cfRule>
  </conditionalFormatting>
  <dataValidations count="1">
    <dataValidation type="list" allowBlank="1" showInputMessage="1" showErrorMessage="1" sqref="P20:V20" xr:uid="{00000000-0002-0000-1000-000000000000}">
      <formula1>"選択ください,本紙で提出,添付で提出"</formula1>
    </dataValidation>
  </dataValidations>
  <hyperlinks>
    <hyperlink ref="A1" location="はじめに!A1" display="＜はじめにへ" xr:uid="{00000000-0004-0000-1000-000000000000}"/>
    <hyperlink ref="AA1:AB1" location="おわりに!Print_Area" display="おわりにへ＞" xr:uid="{00000000-0004-0000-1000-000001000000}"/>
    <hyperlink ref="A1:B1" location="入力シート!Print_Area" display="＜入力シートへ" xr:uid="{00000000-0004-0000-1000-000002000000}"/>
  </hyperlinks>
  <pageMargins left="0.74803149606299213" right="0.27559055118110237" top="0.27559055118110237" bottom="0.31496062992125984" header="0.19685039370078741" footer="0.19685039370078741"/>
  <pageSetup paperSize="9" scale="55"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cellIs" priority="5" operator="greaterThan" id="{1DCEE81C-F63B-43EF-9896-C78D35E10EB1}">
            <xm:f>入力シート!$E$212</xm:f>
            <x14:dxf>
              <fill>
                <patternFill>
                  <bgColor rgb="FFFFFF00"/>
                </patternFill>
              </fill>
            </x14:dxf>
          </x14:cfRule>
          <xm:sqref>C24:Z24</xm:sqref>
        </x14:conditionalFormatting>
        <x14:conditionalFormatting xmlns:xm="http://schemas.microsoft.com/office/excel/2006/main">
          <x14:cfRule type="cellIs" priority="4" operator="greaterThan" id="{790D93B2-6354-4EA5-9FE5-666C8C1D0B0F}">
            <xm:f>-入力シート!$E$213</xm:f>
            <x14:dxf>
              <fill>
                <patternFill>
                  <bgColor rgb="FFFFFF00"/>
                </patternFill>
              </fill>
            </x14:dxf>
          </x14:cfRule>
          <xm:sqref>C25:Z25</xm:sqref>
        </x14:conditionalFormatting>
      </x14:conditionalFormattings>
    </ext>
    <ext xmlns:x14="http://schemas.microsoft.com/office/spreadsheetml/2009/9/main" uri="{CCE6A557-97BC-4b89-ADB6-D9C93CAAB3DF}">
      <x14:dataValidations xmlns:xm="http://schemas.microsoft.com/office/excel/2006/main" count="2">
        <x14:dataValidation type="decimal" allowBlank="1" showInputMessage="1" showErrorMessage="1" error="・グラフ・表の発電（売電）の最大値は、入力シートに記載の「受電地点における受電電力の（変更後）最大受電電力」以下で記載ください_x000a_・グラフ・表の発電（売電）は0以上で記載ください" xr:uid="{00000000-0002-0000-1000-000001000000}">
          <x14:formula1>
            <xm:f>0</xm:f>
          </x14:formula1>
          <x14:formula2>
            <xm:f>入力シート!$E$212</xm:f>
          </x14:formula2>
          <xm:sqref>C24:Z24</xm:sqref>
        </x14:dataValidation>
        <x14:dataValidation type="decimal" allowBlank="1" showInputMessage="1" showErrorMessage="1" error="・表の買電（充電）の最大値は、入力シートに記載の「受電地点における受電電力の（変更後）最小受電電力」からマイナスを取った値以下で記載ください_x000a_・表の買電（充電）は0以上で記載ください" xr:uid="{00000000-0002-0000-1000-000002000000}">
          <x14:formula1>
            <xm:f>0</xm:f>
          </x14:formula1>
          <x14:formula2>
            <xm:f>-入力シート!$E$213</xm:f>
          </x14:formula2>
          <xm:sqref>C25:J25 S25:Z25 K25:R25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AF58"/>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B1"/>
    </sheetView>
  </sheetViews>
  <sheetFormatPr defaultColWidth="9" defaultRowHeight="13.5" x14ac:dyDescent="0.15"/>
  <cols>
    <col min="1" max="1" width="7" style="419" customWidth="1"/>
    <col min="2" max="2" width="3.875" style="419" customWidth="1"/>
    <col min="3" max="9" width="9" style="419"/>
    <col min="10" max="10" width="12" style="419" customWidth="1"/>
    <col min="11" max="11" width="6.5" style="419" customWidth="1"/>
    <col min="12" max="19" width="9" style="419"/>
    <col min="20" max="27" width="2.625" style="419" customWidth="1"/>
    <col min="28" max="29" width="9" style="419"/>
    <col min="30" max="31" width="9" style="419" hidden="1" customWidth="1"/>
    <col min="32" max="32" width="8.125" style="419" hidden="1" customWidth="1"/>
    <col min="33" max="33" width="9" style="419" customWidth="1"/>
    <col min="34" max="16384" width="9" style="419"/>
  </cols>
  <sheetData>
    <row r="1" spans="1:32" ht="20.100000000000001" customHeight="1" thickBot="1" x14ac:dyDescent="0.2">
      <c r="A1" s="1594" t="s">
        <v>146</v>
      </c>
      <c r="B1" s="1594"/>
      <c r="C1" s="1583"/>
      <c r="D1" s="1583"/>
      <c r="E1" s="1583"/>
      <c r="F1" s="129"/>
      <c r="H1" s="129"/>
      <c r="I1" s="146"/>
      <c r="J1" s="426" t="s">
        <v>258</v>
      </c>
      <c r="K1" s="427">
        <f>SUM(AF13:AF17)</f>
        <v>5</v>
      </c>
      <c r="L1" s="129" t="s">
        <v>1</v>
      </c>
      <c r="S1" s="1575" t="s">
        <v>191</v>
      </c>
      <c r="T1" s="1575"/>
      <c r="U1" s="4"/>
      <c r="V1" s="4"/>
      <c r="W1" s="4"/>
      <c r="X1" s="4"/>
      <c r="Y1" s="4"/>
      <c r="Z1" s="4"/>
      <c r="AA1" s="4"/>
    </row>
    <row r="2" spans="1:32" ht="14.25" thickTop="1" x14ac:dyDescent="0.15">
      <c r="T2" s="416" t="s">
        <v>192</v>
      </c>
      <c r="U2" s="416"/>
      <c r="V2" s="416"/>
      <c r="W2" s="416"/>
      <c r="X2" s="416"/>
      <c r="Y2" s="416"/>
      <c r="Z2" s="416"/>
      <c r="AA2" s="416"/>
    </row>
    <row r="4" spans="1:32" ht="14.25" thickBot="1" x14ac:dyDescent="0.2">
      <c r="A4" s="428"/>
      <c r="B4" s="428"/>
      <c r="C4" s="428"/>
      <c r="D4" s="428"/>
      <c r="E4" s="428"/>
      <c r="F4" s="428"/>
      <c r="G4" s="428"/>
      <c r="H4" s="428"/>
      <c r="I4" s="428"/>
      <c r="J4" s="428"/>
      <c r="K4" s="428"/>
      <c r="L4" s="428"/>
      <c r="M4" s="430" t="s">
        <v>161</v>
      </c>
      <c r="N4" s="428"/>
      <c r="O4" s="428"/>
      <c r="P4" s="428"/>
      <c r="Q4" s="428"/>
      <c r="R4" s="428"/>
      <c r="S4" s="428"/>
    </row>
    <row r="5" spans="1:32" ht="18.75" customHeight="1" x14ac:dyDescent="0.15">
      <c r="A5" s="431"/>
      <c r="B5" s="432"/>
      <c r="C5" s="432"/>
      <c r="D5" s="432"/>
      <c r="E5" s="432"/>
      <c r="F5" s="432"/>
      <c r="G5" s="432"/>
      <c r="H5" s="432"/>
      <c r="I5" s="432"/>
      <c r="J5" s="432"/>
      <c r="K5" s="432"/>
      <c r="L5" s="432"/>
      <c r="M5" s="432"/>
      <c r="N5" s="457"/>
      <c r="O5" s="1576" t="str">
        <f>IF(入力シート!E10="","",入力シート!E10)</f>
        <v/>
      </c>
      <c r="P5" s="1576"/>
      <c r="Q5" s="1576"/>
      <c r="R5" s="1576"/>
      <c r="S5" s="1576"/>
      <c r="T5" s="458"/>
    </row>
    <row r="6" spans="1:32" ht="22.5" customHeight="1" x14ac:dyDescent="0.2">
      <c r="A6" s="434"/>
      <c r="B6" s="428"/>
      <c r="C6" s="428"/>
      <c r="D6" s="428"/>
      <c r="E6" s="428"/>
      <c r="F6" s="428"/>
      <c r="G6" s="428"/>
      <c r="H6" s="428"/>
      <c r="I6" s="444"/>
      <c r="J6" s="428"/>
      <c r="K6" s="428"/>
      <c r="L6" s="428"/>
      <c r="M6" s="428"/>
      <c r="N6" s="428"/>
      <c r="O6" s="435" t="s">
        <v>162</v>
      </c>
      <c r="P6" s="436"/>
      <c r="Q6" s="1577" t="str">
        <f>IF(入力シート!E19="","",入力シート!E19)</f>
        <v/>
      </c>
      <c r="R6" s="1577"/>
      <c r="S6" s="1577"/>
      <c r="T6" s="453"/>
    </row>
    <row r="7" spans="1:32" ht="14.25" x14ac:dyDescent="0.15">
      <c r="A7" s="1578" t="s">
        <v>193</v>
      </c>
      <c r="B7" s="1589"/>
      <c r="C7" s="1579"/>
      <c r="D7" s="1579"/>
      <c r="E7" s="1579"/>
      <c r="F7" s="1579"/>
      <c r="G7" s="1579"/>
      <c r="H7" s="1579"/>
      <c r="I7" s="1579"/>
      <c r="J7" s="1579"/>
      <c r="K7" s="1579"/>
      <c r="L7" s="1579"/>
      <c r="M7" s="1579"/>
      <c r="N7" s="1579"/>
      <c r="O7" s="1579"/>
      <c r="P7" s="1579"/>
      <c r="Q7" s="1579"/>
      <c r="R7" s="1579"/>
      <c r="S7" s="1579"/>
      <c r="T7" s="453"/>
    </row>
    <row r="8" spans="1:32" ht="14.25" x14ac:dyDescent="0.15">
      <c r="A8" s="438"/>
      <c r="B8" s="577"/>
      <c r="C8" s="571"/>
      <c r="D8" s="571"/>
      <c r="E8" s="571"/>
      <c r="F8" s="571"/>
      <c r="G8" s="571"/>
      <c r="H8" s="571"/>
      <c r="I8" s="571"/>
      <c r="J8" s="571"/>
      <c r="K8" s="571"/>
      <c r="L8" s="571"/>
      <c r="M8" s="571"/>
      <c r="N8" s="571"/>
      <c r="O8" s="571"/>
      <c r="P8" s="571"/>
      <c r="Q8" s="571"/>
      <c r="R8" s="571"/>
      <c r="S8" s="571"/>
      <c r="T8" s="453"/>
    </row>
    <row r="9" spans="1:32" ht="16.5" x14ac:dyDescent="0.15">
      <c r="A9" s="439"/>
      <c r="B9" s="459" t="s">
        <v>194</v>
      </c>
      <c r="C9" s="459"/>
      <c r="D9" s="440"/>
      <c r="E9" s="440"/>
      <c r="F9" s="459"/>
      <c r="G9" s="459"/>
      <c r="H9" s="440"/>
      <c r="I9" s="440"/>
      <c r="J9" s="440"/>
      <c r="K9" s="440"/>
      <c r="L9" s="440"/>
      <c r="M9" s="440"/>
      <c r="N9" s="440"/>
      <c r="O9" s="440"/>
      <c r="P9" s="440"/>
      <c r="Q9" s="440"/>
      <c r="R9" s="440"/>
      <c r="S9" s="578"/>
      <c r="T9" s="453"/>
      <c r="AD9" s="460" t="s">
        <v>151</v>
      </c>
      <c r="AE9" s="460" t="s">
        <v>190</v>
      </c>
      <c r="AF9" s="460" t="s">
        <v>152</v>
      </c>
    </row>
    <row r="10" spans="1:32" ht="16.5" x14ac:dyDescent="0.15">
      <c r="A10" s="439"/>
      <c r="B10" s="459" t="s">
        <v>370</v>
      </c>
      <c r="C10" s="459"/>
      <c r="D10" s="440"/>
      <c r="E10" s="440"/>
      <c r="F10" s="459"/>
      <c r="G10" s="459"/>
      <c r="H10" s="440"/>
      <c r="I10" s="440"/>
      <c r="J10" s="440"/>
      <c r="K10" s="440"/>
      <c r="L10" s="440"/>
      <c r="M10" s="440"/>
      <c r="N10" s="440"/>
      <c r="O10" s="440"/>
      <c r="P10" s="440"/>
      <c r="Q10" s="440"/>
      <c r="R10" s="440"/>
      <c r="S10" s="578"/>
      <c r="T10" s="453"/>
      <c r="AD10" s="460"/>
      <c r="AE10" s="460"/>
      <c r="AF10" s="460"/>
    </row>
    <row r="11" spans="1:32" ht="16.5" x14ac:dyDescent="0.15">
      <c r="A11" s="439"/>
      <c r="B11" s="459"/>
      <c r="C11" s="459"/>
      <c r="D11" s="440"/>
      <c r="E11" s="440"/>
      <c r="F11" s="459"/>
      <c r="G11" s="459"/>
      <c r="H11" s="440"/>
      <c r="I11" s="440"/>
      <c r="J11" s="440"/>
      <c r="K11" s="440"/>
      <c r="L11" s="440"/>
      <c r="M11" s="440"/>
      <c r="N11" s="440"/>
      <c r="O11" s="440"/>
      <c r="P11" s="440"/>
      <c r="Q11" s="440"/>
      <c r="R11" s="440"/>
      <c r="S11" s="578"/>
      <c r="T11" s="453"/>
      <c r="AD11" s="460"/>
      <c r="AE11" s="460"/>
      <c r="AF11" s="460"/>
    </row>
    <row r="12" spans="1:32" ht="17.25" thickBot="1" x14ac:dyDescent="0.2">
      <c r="A12" s="461"/>
      <c r="B12" s="459" t="s">
        <v>373</v>
      </c>
      <c r="C12" s="573"/>
      <c r="D12" s="573"/>
      <c r="E12" s="573"/>
      <c r="F12" s="573"/>
      <c r="G12" s="573"/>
      <c r="H12" s="573"/>
      <c r="I12" s="573"/>
      <c r="J12" s="573"/>
      <c r="K12" s="573"/>
      <c r="L12" s="573"/>
      <c r="M12" s="573"/>
      <c r="N12" s="444"/>
      <c r="O12" s="444"/>
      <c r="P12" s="444"/>
      <c r="Q12" s="444"/>
      <c r="R12" s="444"/>
      <c r="S12" s="579"/>
      <c r="T12" s="453"/>
      <c r="AD12" s="462"/>
    </row>
    <row r="13" spans="1:32" ht="15.6" customHeight="1" x14ac:dyDescent="0.15">
      <c r="A13" s="461"/>
      <c r="B13" s="463">
        <v>1</v>
      </c>
      <c r="C13" s="1590" t="s">
        <v>195</v>
      </c>
      <c r="D13" s="1591"/>
      <c r="E13" s="1591"/>
      <c r="F13" s="1591"/>
      <c r="G13" s="1591"/>
      <c r="H13" s="1591"/>
      <c r="I13" s="1591"/>
      <c r="J13" s="1591"/>
      <c r="K13" s="1591"/>
      <c r="L13" s="1591"/>
      <c r="M13" s="1591"/>
      <c r="N13" s="1592" t="s">
        <v>367</v>
      </c>
      <c r="O13" s="1592"/>
      <c r="P13" s="1592"/>
      <c r="Q13" s="1592"/>
      <c r="R13" s="1593"/>
      <c r="T13" s="453"/>
      <c r="AD13" s="419">
        <v>1</v>
      </c>
      <c r="AE13" s="419">
        <f>IF(OR(N13="",N13="確認して✓をご選択ください"),0,1)</f>
        <v>0</v>
      </c>
      <c r="AF13" s="419">
        <f>AD13-AE13</f>
        <v>1</v>
      </c>
    </row>
    <row r="14" spans="1:32" ht="15.6" customHeight="1" x14ac:dyDescent="0.15">
      <c r="A14" s="461"/>
      <c r="B14" s="464">
        <v>2</v>
      </c>
      <c r="C14" s="1585" t="s">
        <v>196</v>
      </c>
      <c r="D14" s="1586"/>
      <c r="E14" s="1586"/>
      <c r="F14" s="1586"/>
      <c r="G14" s="1586"/>
      <c r="H14" s="1586"/>
      <c r="I14" s="1586"/>
      <c r="J14" s="1586"/>
      <c r="K14" s="1586"/>
      <c r="L14" s="1586"/>
      <c r="M14" s="1586"/>
      <c r="N14" s="1587" t="s">
        <v>367</v>
      </c>
      <c r="O14" s="1587"/>
      <c r="P14" s="1587"/>
      <c r="Q14" s="1587"/>
      <c r="R14" s="1588"/>
      <c r="T14" s="453"/>
      <c r="AD14" s="419">
        <v>1</v>
      </c>
      <c r="AE14" s="419">
        <f>IF(OR(N14="",N14="確認して✓をご選択ください"),0,1)</f>
        <v>0</v>
      </c>
      <c r="AF14" s="419">
        <f>AD14-AE14</f>
        <v>1</v>
      </c>
    </row>
    <row r="15" spans="1:32" ht="15.6" customHeight="1" x14ac:dyDescent="0.15">
      <c r="A15" s="461"/>
      <c r="B15" s="464">
        <v>3</v>
      </c>
      <c r="C15" s="1585" t="s">
        <v>197</v>
      </c>
      <c r="D15" s="1586"/>
      <c r="E15" s="1586"/>
      <c r="F15" s="1586"/>
      <c r="G15" s="1586"/>
      <c r="H15" s="1586"/>
      <c r="I15" s="1586"/>
      <c r="J15" s="1586"/>
      <c r="K15" s="1586"/>
      <c r="L15" s="1586"/>
      <c r="M15" s="1586"/>
      <c r="N15" s="1587" t="s">
        <v>367</v>
      </c>
      <c r="O15" s="1587"/>
      <c r="P15" s="1587"/>
      <c r="Q15" s="1587"/>
      <c r="R15" s="1588"/>
      <c r="T15" s="453"/>
      <c r="AD15" s="419">
        <v>1</v>
      </c>
      <c r="AE15" s="419">
        <f>IF(OR(N15="",N15="確認して✓をご選択ください"),0,1)</f>
        <v>0</v>
      </c>
      <c r="AF15" s="419">
        <f>AD15-AE15</f>
        <v>1</v>
      </c>
    </row>
    <row r="16" spans="1:32" ht="15.6" customHeight="1" x14ac:dyDescent="0.15">
      <c r="A16" s="461"/>
      <c r="B16" s="464">
        <v>4</v>
      </c>
      <c r="C16" s="1585" t="s">
        <v>198</v>
      </c>
      <c r="D16" s="1586"/>
      <c r="E16" s="1586"/>
      <c r="F16" s="1586"/>
      <c r="G16" s="1586"/>
      <c r="H16" s="1586"/>
      <c r="I16" s="1586"/>
      <c r="J16" s="1586"/>
      <c r="K16" s="1586"/>
      <c r="L16" s="1586"/>
      <c r="M16" s="1586"/>
      <c r="N16" s="1587" t="s">
        <v>367</v>
      </c>
      <c r="O16" s="1587"/>
      <c r="P16" s="1587"/>
      <c r="Q16" s="1587"/>
      <c r="R16" s="1588"/>
      <c r="T16" s="453"/>
      <c r="AD16" s="419">
        <v>1</v>
      </c>
      <c r="AE16" s="419">
        <f>IF(OR(N16="",N16="確認して✓をご選択ください"),0,1)</f>
        <v>0</v>
      </c>
      <c r="AF16" s="419">
        <f>AD16-AE16</f>
        <v>1</v>
      </c>
    </row>
    <row r="17" spans="1:32" ht="15.6" customHeight="1" thickBot="1" x14ac:dyDescent="0.2">
      <c r="A17" s="461"/>
      <c r="B17" s="465">
        <v>5</v>
      </c>
      <c r="C17" s="1595" t="s">
        <v>336</v>
      </c>
      <c r="D17" s="1596"/>
      <c r="E17" s="1596"/>
      <c r="F17" s="1596"/>
      <c r="G17" s="1596"/>
      <c r="H17" s="1596"/>
      <c r="I17" s="1596"/>
      <c r="J17" s="1596"/>
      <c r="K17" s="1596"/>
      <c r="L17" s="1596"/>
      <c r="M17" s="1596"/>
      <c r="N17" s="1599" t="s">
        <v>367</v>
      </c>
      <c r="O17" s="1599"/>
      <c r="P17" s="1599"/>
      <c r="Q17" s="1599"/>
      <c r="R17" s="1600"/>
      <c r="T17" s="453"/>
      <c r="AD17" s="419">
        <v>1</v>
      </c>
      <c r="AE17" s="419">
        <f>IF(OR(N17="",N17="確認して✓をご選択ください"),0,1)</f>
        <v>0</v>
      </c>
      <c r="AF17" s="419">
        <f>AD17-AE17</f>
        <v>1</v>
      </c>
    </row>
    <row r="18" spans="1:32" x14ac:dyDescent="0.15">
      <c r="A18" s="434"/>
      <c r="B18" s="428"/>
      <c r="C18" s="428"/>
      <c r="D18" s="428"/>
      <c r="E18" s="428"/>
      <c r="F18" s="428"/>
      <c r="G18" s="428"/>
      <c r="H18" s="428"/>
      <c r="I18" s="428"/>
      <c r="J18" s="428"/>
      <c r="K18" s="428"/>
      <c r="L18" s="428"/>
      <c r="M18" s="428"/>
      <c r="N18" s="428"/>
      <c r="O18" s="428"/>
      <c r="P18" s="428"/>
      <c r="Q18" s="428"/>
      <c r="R18" s="428"/>
      <c r="T18" s="453"/>
    </row>
    <row r="19" spans="1:32" x14ac:dyDescent="0.15">
      <c r="A19" s="434"/>
      <c r="B19" s="428"/>
      <c r="C19" s="428" t="s">
        <v>199</v>
      </c>
      <c r="D19" s="428"/>
      <c r="E19" s="428"/>
      <c r="F19" s="428"/>
      <c r="G19" s="428"/>
      <c r="H19" s="428"/>
      <c r="I19" s="428"/>
      <c r="J19" s="428"/>
      <c r="K19" s="428"/>
      <c r="L19" s="428"/>
      <c r="M19" s="428"/>
      <c r="N19" s="428"/>
      <c r="O19" s="428"/>
      <c r="P19" s="428"/>
      <c r="Q19" s="428"/>
      <c r="R19" s="428"/>
      <c r="T19" s="453"/>
    </row>
    <row r="20" spans="1:32" x14ac:dyDescent="0.15">
      <c r="A20" s="422"/>
      <c r="C20" s="466"/>
      <c r="D20" s="467"/>
      <c r="E20" s="467"/>
      <c r="F20" s="467"/>
      <c r="G20" s="467"/>
      <c r="H20" s="467"/>
      <c r="I20" s="467"/>
      <c r="J20" s="467"/>
      <c r="K20" s="467"/>
      <c r="L20" s="467"/>
      <c r="M20" s="467"/>
      <c r="N20" s="467"/>
      <c r="O20" s="467"/>
      <c r="P20" s="467"/>
      <c r="Q20" s="467"/>
      <c r="R20" s="468"/>
      <c r="T20" s="453"/>
    </row>
    <row r="21" spans="1:32" x14ac:dyDescent="0.15">
      <c r="A21" s="422"/>
      <c r="C21" s="469"/>
      <c r="R21" s="470"/>
      <c r="T21" s="453"/>
    </row>
    <row r="22" spans="1:32" x14ac:dyDescent="0.15">
      <c r="A22" s="422"/>
      <c r="C22" s="469"/>
      <c r="R22" s="470"/>
      <c r="T22" s="453"/>
    </row>
    <row r="23" spans="1:32" x14ac:dyDescent="0.15">
      <c r="A23" s="422"/>
      <c r="C23" s="469"/>
      <c r="R23" s="470"/>
      <c r="T23" s="453"/>
    </row>
    <row r="24" spans="1:32" x14ac:dyDescent="0.15">
      <c r="A24" s="422"/>
      <c r="C24" s="469"/>
      <c r="R24" s="470"/>
      <c r="T24" s="453"/>
    </row>
    <row r="25" spans="1:32" x14ac:dyDescent="0.15">
      <c r="A25" s="422"/>
      <c r="C25" s="469"/>
      <c r="R25" s="470"/>
      <c r="T25" s="453"/>
    </row>
    <row r="26" spans="1:32" x14ac:dyDescent="0.15">
      <c r="A26" s="422"/>
      <c r="C26" s="469"/>
      <c r="R26" s="470"/>
      <c r="T26" s="453"/>
    </row>
    <row r="27" spans="1:32" x14ac:dyDescent="0.15">
      <c r="A27" s="422"/>
      <c r="C27" s="469"/>
      <c r="R27" s="470"/>
      <c r="T27" s="453"/>
    </row>
    <row r="28" spans="1:32" x14ac:dyDescent="0.15">
      <c r="A28" s="422"/>
      <c r="C28" s="469"/>
      <c r="R28" s="470"/>
      <c r="T28" s="453"/>
    </row>
    <row r="29" spans="1:32" x14ac:dyDescent="0.15">
      <c r="A29" s="422"/>
      <c r="C29" s="469"/>
      <c r="R29" s="470"/>
      <c r="T29" s="453"/>
    </row>
    <row r="30" spans="1:32" x14ac:dyDescent="0.15">
      <c r="A30" s="422"/>
      <c r="C30" s="469"/>
      <c r="R30" s="470"/>
      <c r="T30" s="453"/>
    </row>
    <row r="31" spans="1:32" x14ac:dyDescent="0.15">
      <c r="A31" s="422"/>
      <c r="C31" s="469"/>
      <c r="R31" s="470"/>
      <c r="T31" s="453"/>
    </row>
    <row r="32" spans="1:32" x14ac:dyDescent="0.15">
      <c r="A32" s="422"/>
      <c r="C32" s="469"/>
      <c r="R32" s="470"/>
      <c r="T32" s="453"/>
    </row>
    <row r="33" spans="1:31" x14ac:dyDescent="0.15">
      <c r="A33" s="422"/>
      <c r="C33" s="469"/>
      <c r="R33" s="470"/>
      <c r="T33" s="453"/>
    </row>
    <row r="34" spans="1:31" x14ac:dyDescent="0.15">
      <c r="A34" s="422"/>
      <c r="C34" s="469"/>
      <c r="R34" s="470"/>
      <c r="T34" s="453"/>
    </row>
    <row r="35" spans="1:31" x14ac:dyDescent="0.15">
      <c r="A35" s="422"/>
      <c r="C35" s="469"/>
      <c r="R35" s="470"/>
      <c r="T35" s="453"/>
    </row>
    <row r="36" spans="1:31" x14ac:dyDescent="0.15">
      <c r="A36" s="422"/>
      <c r="C36" s="469"/>
      <c r="R36" s="470"/>
      <c r="T36" s="453"/>
    </row>
    <row r="37" spans="1:31" x14ac:dyDescent="0.15">
      <c r="A37" s="422"/>
      <c r="C37" s="469"/>
      <c r="R37" s="470"/>
      <c r="T37" s="453"/>
    </row>
    <row r="38" spans="1:31" x14ac:dyDescent="0.15">
      <c r="A38" s="422"/>
      <c r="C38" s="469"/>
      <c r="R38" s="470"/>
      <c r="T38" s="453"/>
    </row>
    <row r="39" spans="1:31" x14ac:dyDescent="0.15">
      <c r="A39" s="422"/>
      <c r="C39" s="469"/>
      <c r="R39" s="470"/>
      <c r="T39" s="453"/>
    </row>
    <row r="40" spans="1:31" x14ac:dyDescent="0.15">
      <c r="A40" s="422"/>
      <c r="C40" s="469"/>
      <c r="R40" s="470"/>
      <c r="T40" s="453"/>
    </row>
    <row r="41" spans="1:31" x14ac:dyDescent="0.15">
      <c r="A41" s="422"/>
      <c r="C41" s="469"/>
      <c r="R41" s="470"/>
      <c r="T41" s="453"/>
    </row>
    <row r="42" spans="1:31" x14ac:dyDescent="0.15">
      <c r="A42" s="422"/>
      <c r="C42" s="469"/>
      <c r="R42" s="470"/>
      <c r="T42" s="453"/>
      <c r="AC42" s="460"/>
      <c r="AD42" s="460"/>
      <c r="AE42" s="460"/>
    </row>
    <row r="43" spans="1:31" ht="13.15" customHeight="1" x14ac:dyDescent="0.15">
      <c r="A43" s="422"/>
      <c r="C43" s="471"/>
      <c r="D43" s="462"/>
      <c r="E43" s="462"/>
      <c r="F43" s="462"/>
      <c r="G43" s="462"/>
      <c r="H43" s="462"/>
      <c r="I43" s="462"/>
      <c r="J43" s="462"/>
      <c r="K43" s="462"/>
      <c r="L43" s="462"/>
      <c r="M43" s="462"/>
      <c r="N43" s="1597"/>
      <c r="O43" s="1597"/>
      <c r="P43" s="1597"/>
      <c r="Q43" s="1597"/>
      <c r="R43" s="1598"/>
      <c r="T43" s="453"/>
    </row>
    <row r="44" spans="1:31" ht="13.15" customHeight="1" x14ac:dyDescent="0.15">
      <c r="A44" s="422"/>
      <c r="C44" s="469"/>
      <c r="N44" s="1597"/>
      <c r="O44" s="1597"/>
      <c r="P44" s="1597"/>
      <c r="Q44" s="1597"/>
      <c r="R44" s="1598"/>
      <c r="T44" s="453"/>
    </row>
    <row r="45" spans="1:31" ht="13.15" customHeight="1" x14ac:dyDescent="0.15">
      <c r="A45" s="422"/>
      <c r="C45" s="469"/>
      <c r="N45" s="1597"/>
      <c r="O45" s="1597"/>
      <c r="P45" s="1597"/>
      <c r="Q45" s="1597"/>
      <c r="R45" s="1598"/>
      <c r="T45" s="453"/>
    </row>
    <row r="46" spans="1:31" ht="13.15" customHeight="1" x14ac:dyDescent="0.15">
      <c r="A46" s="422"/>
      <c r="C46" s="471"/>
      <c r="D46" s="462"/>
      <c r="E46" s="462"/>
      <c r="F46" s="462"/>
      <c r="G46" s="462"/>
      <c r="H46" s="462"/>
      <c r="I46" s="462"/>
      <c r="J46" s="462"/>
      <c r="K46" s="462"/>
      <c r="L46" s="462"/>
      <c r="M46" s="462"/>
      <c r="N46" s="1597"/>
      <c r="O46" s="1597"/>
      <c r="P46" s="1597"/>
      <c r="Q46" s="1597"/>
      <c r="R46" s="1598"/>
      <c r="T46" s="453"/>
    </row>
    <row r="47" spans="1:31" ht="13.15" customHeight="1" x14ac:dyDescent="0.15">
      <c r="A47" s="422"/>
      <c r="C47" s="471"/>
      <c r="D47" s="462"/>
      <c r="E47" s="462"/>
      <c r="F47" s="462"/>
      <c r="G47" s="462"/>
      <c r="H47" s="462"/>
      <c r="I47" s="462"/>
      <c r="J47" s="462"/>
      <c r="K47" s="462"/>
      <c r="L47" s="462"/>
      <c r="M47" s="462"/>
      <c r="N47" s="1597"/>
      <c r="O47" s="1597"/>
      <c r="P47" s="1597"/>
      <c r="Q47" s="1597"/>
      <c r="R47" s="1598"/>
      <c r="T47" s="453"/>
    </row>
    <row r="48" spans="1:31" ht="13.15" customHeight="1" x14ac:dyDescent="0.15">
      <c r="A48" s="422"/>
      <c r="C48" s="471"/>
      <c r="D48" s="462"/>
      <c r="E48" s="462"/>
      <c r="F48" s="462"/>
      <c r="G48" s="462"/>
      <c r="H48" s="462"/>
      <c r="I48" s="462"/>
      <c r="J48" s="462"/>
      <c r="K48" s="462"/>
      <c r="L48" s="462"/>
      <c r="M48" s="462"/>
      <c r="N48" s="1597"/>
      <c r="O48" s="1597"/>
      <c r="P48" s="1597"/>
      <c r="Q48" s="1597"/>
      <c r="R48" s="1598"/>
      <c r="T48" s="453"/>
    </row>
    <row r="49" spans="1:20" ht="13.15" customHeight="1" x14ac:dyDescent="0.15">
      <c r="A49" s="422"/>
      <c r="C49" s="471"/>
      <c r="D49" s="462"/>
      <c r="E49" s="462"/>
      <c r="F49" s="462"/>
      <c r="G49" s="462"/>
      <c r="H49" s="462"/>
      <c r="I49" s="462"/>
      <c r="J49" s="462"/>
      <c r="K49" s="462"/>
      <c r="L49" s="462"/>
      <c r="M49" s="462"/>
      <c r="N49" s="1597"/>
      <c r="O49" s="1597"/>
      <c r="P49" s="1597"/>
      <c r="Q49" s="1597"/>
      <c r="R49" s="1598"/>
      <c r="T49" s="453"/>
    </row>
    <row r="50" spans="1:20" x14ac:dyDescent="0.15">
      <c r="A50" s="422"/>
      <c r="C50" s="469"/>
      <c r="R50" s="470"/>
      <c r="T50" s="453"/>
    </row>
    <row r="51" spans="1:20" x14ac:dyDescent="0.15">
      <c r="A51" s="422"/>
      <c r="C51" s="469"/>
      <c r="R51" s="470"/>
      <c r="T51" s="453"/>
    </row>
    <row r="52" spans="1:20" x14ac:dyDescent="0.15">
      <c r="A52" s="422"/>
      <c r="C52" s="469"/>
      <c r="R52" s="470"/>
      <c r="T52" s="453"/>
    </row>
    <row r="53" spans="1:20" x14ac:dyDescent="0.15">
      <c r="A53" s="422"/>
      <c r="C53" s="469"/>
      <c r="R53" s="470"/>
      <c r="T53" s="453"/>
    </row>
    <row r="54" spans="1:20" x14ac:dyDescent="0.15">
      <c r="A54" s="422"/>
      <c r="C54" s="469"/>
      <c r="R54" s="470"/>
      <c r="T54" s="453"/>
    </row>
    <row r="55" spans="1:20" x14ac:dyDescent="0.15">
      <c r="A55" s="422"/>
      <c r="C55" s="782" t="s">
        <v>1050</v>
      </c>
      <c r="R55" s="470"/>
      <c r="T55" s="453"/>
    </row>
    <row r="56" spans="1:20" x14ac:dyDescent="0.15">
      <c r="A56" s="422"/>
      <c r="C56" s="469" t="s">
        <v>1051</v>
      </c>
      <c r="R56" s="470"/>
      <c r="T56" s="453"/>
    </row>
    <row r="57" spans="1:20" x14ac:dyDescent="0.15">
      <c r="A57" s="422"/>
      <c r="C57" s="783" t="s">
        <v>1052</v>
      </c>
      <c r="D57" s="473"/>
      <c r="E57" s="473"/>
      <c r="F57" s="473"/>
      <c r="G57" s="473"/>
      <c r="H57" s="473"/>
      <c r="I57" s="473"/>
      <c r="J57" s="473"/>
      <c r="K57" s="473"/>
      <c r="L57" s="473"/>
      <c r="M57" s="473"/>
      <c r="N57" s="473"/>
      <c r="O57" s="473"/>
      <c r="P57" s="473"/>
      <c r="Q57" s="473"/>
      <c r="R57" s="474"/>
      <c r="T57" s="453"/>
    </row>
    <row r="58" spans="1:20" ht="14.25" thickBot="1" x14ac:dyDescent="0.2">
      <c r="A58" s="454"/>
      <c r="B58" s="455"/>
      <c r="C58" s="475"/>
      <c r="D58" s="455"/>
      <c r="E58" s="455"/>
      <c r="F58" s="455"/>
      <c r="G58" s="455"/>
      <c r="H58" s="455"/>
      <c r="I58" s="455"/>
      <c r="J58" s="455"/>
      <c r="K58" s="455"/>
      <c r="L58" s="455"/>
      <c r="M58" s="455"/>
      <c r="N58" s="455"/>
      <c r="O58" s="455"/>
      <c r="P58" s="455"/>
      <c r="Q58" s="455"/>
      <c r="R58" s="455"/>
      <c r="S58" s="455"/>
      <c r="T58" s="456"/>
    </row>
  </sheetData>
  <sheetProtection sheet="1" scenarios="1" formatColumns="0" formatRows="0" insertColumns="0" insertRows="0" deleteColumns="0" deleteRows="0"/>
  <mergeCells count="23">
    <mergeCell ref="C17:M17"/>
    <mergeCell ref="N49:R49"/>
    <mergeCell ref="N47:R47"/>
    <mergeCell ref="N46:R46"/>
    <mergeCell ref="N43:R43"/>
    <mergeCell ref="N45:R45"/>
    <mergeCell ref="N44:R44"/>
    <mergeCell ref="N48:R48"/>
    <mergeCell ref="N17:R17"/>
    <mergeCell ref="C16:M16"/>
    <mergeCell ref="S1:T1"/>
    <mergeCell ref="Q6:S6"/>
    <mergeCell ref="N14:R14"/>
    <mergeCell ref="N15:R15"/>
    <mergeCell ref="A7:S7"/>
    <mergeCell ref="C13:M13"/>
    <mergeCell ref="C14:M14"/>
    <mergeCell ref="C15:M15"/>
    <mergeCell ref="N13:R13"/>
    <mergeCell ref="N16:R16"/>
    <mergeCell ref="O5:S5"/>
    <mergeCell ref="A1:B1"/>
    <mergeCell ref="C1:E1"/>
  </mergeCells>
  <phoneticPr fontId="2"/>
  <conditionalFormatting sqref="N13 N14:R17">
    <cfRule type="cellIs" dxfId="19" priority="28" operator="equal">
      <formula>"確認して✓をご選択ください"</formula>
    </cfRule>
    <cfRule type="containsBlanks" dxfId="18" priority="30">
      <formula>LEN(TRIM(N13))=0</formula>
    </cfRule>
  </conditionalFormatting>
  <dataValidations count="1">
    <dataValidation type="list" allowBlank="1" showInputMessage="1" showErrorMessage="1" sqref="N13:R17" xr:uid="{00000000-0002-0000-1100-000000000000}">
      <formula1>"確認して✓をご選択ください,✓"</formula1>
    </dataValidation>
  </dataValidations>
  <hyperlinks>
    <hyperlink ref="A1" location="はじめに!A1" display="＜はじめにへ" xr:uid="{00000000-0004-0000-1100-000000000000}"/>
    <hyperlink ref="S1:T1" location="'おわりに '!Print_Area" display="おわりにへ" xr:uid="{00000000-0004-0000-1100-000001000000}"/>
    <hyperlink ref="A1:B1" location="入力シート!Print_Area" display="＜入力シートへ" xr:uid="{00000000-0004-0000-1100-000002000000}"/>
  </hyperlinks>
  <pageMargins left="0.74803149606299213" right="0.27559055118110237" top="0.27559055118110237" bottom="0.31496062992125984" header="0.19685039370078741" footer="0.19685039370078741"/>
  <pageSetup paperSize="9"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AC60"/>
  <sheetViews>
    <sheetView showGridLines="0" view="pageBreakPreview" zoomScale="70" zoomScaleNormal="70" zoomScaleSheetLayoutView="70" zoomScalePageLayoutView="55" workbookViewId="0">
      <selection sqref="A1:B1"/>
    </sheetView>
  </sheetViews>
  <sheetFormatPr defaultColWidth="9" defaultRowHeight="13.5" x14ac:dyDescent="0.15"/>
  <cols>
    <col min="1" max="1" width="7.625" style="419" customWidth="1"/>
    <col min="2" max="2" width="9" style="419" customWidth="1"/>
    <col min="3" max="3" width="2.5" style="419" customWidth="1"/>
    <col min="4" max="18" width="9" style="419"/>
    <col min="19" max="19" width="7.625" style="419" customWidth="1"/>
    <col min="20" max="20" width="0.5" style="419" customWidth="1"/>
    <col min="21" max="25" width="9" style="419"/>
    <col min="26" max="29" width="9" style="419" hidden="1" customWidth="1"/>
    <col min="30" max="16384" width="9" style="419"/>
  </cols>
  <sheetData>
    <row r="1" spans="1:29" ht="20.100000000000001" customHeight="1" thickBot="1" x14ac:dyDescent="0.2">
      <c r="A1" s="1584" t="s">
        <v>146</v>
      </c>
      <c r="B1" s="1584"/>
      <c r="C1" s="1583"/>
      <c r="D1" s="1583"/>
      <c r="E1" s="1583"/>
      <c r="F1" s="129"/>
      <c r="G1" s="460"/>
      <c r="H1" s="129"/>
      <c r="I1" s="146"/>
      <c r="J1" s="426" t="s">
        <v>258</v>
      </c>
      <c r="K1" s="413">
        <f>SUM(AC15:AC15)</f>
        <v>1</v>
      </c>
      <c r="L1" s="129" t="s">
        <v>1</v>
      </c>
      <c r="R1" s="1575" t="s">
        <v>159</v>
      </c>
      <c r="S1" s="1575"/>
      <c r="T1" s="111"/>
    </row>
    <row r="2" spans="1:29" ht="14.25" thickTop="1" x14ac:dyDescent="0.15">
      <c r="A2" s="428"/>
      <c r="B2" s="428"/>
      <c r="C2" s="428"/>
      <c r="D2" s="428"/>
      <c r="E2" s="428"/>
      <c r="F2" s="428"/>
      <c r="G2" s="428"/>
      <c r="H2" s="428"/>
      <c r="I2" s="428"/>
      <c r="J2" s="428"/>
      <c r="K2" s="428"/>
      <c r="L2" s="428"/>
      <c r="M2" s="428"/>
      <c r="N2" s="428"/>
      <c r="O2" s="428"/>
      <c r="P2" s="428"/>
      <c r="Q2" s="428"/>
      <c r="R2" s="428"/>
      <c r="S2" s="428"/>
      <c r="T2" s="429" t="s">
        <v>200</v>
      </c>
    </row>
    <row r="3" spans="1:29" x14ac:dyDescent="0.15">
      <c r="A3" s="428"/>
      <c r="B3" s="428"/>
      <c r="C3" s="428"/>
      <c r="D3" s="428"/>
      <c r="E3" s="428"/>
      <c r="F3" s="428"/>
      <c r="G3" s="428"/>
      <c r="H3" s="428"/>
      <c r="I3" s="428"/>
      <c r="J3" s="428"/>
      <c r="K3" s="428"/>
      <c r="L3" s="428"/>
      <c r="M3" s="428"/>
      <c r="N3" s="428"/>
      <c r="O3" s="428"/>
      <c r="P3" s="428"/>
      <c r="Q3" s="428"/>
      <c r="R3" s="428"/>
      <c r="S3" s="428"/>
      <c r="T3" s="428"/>
    </row>
    <row r="4" spans="1:29" ht="14.25" thickBot="1" x14ac:dyDescent="0.2">
      <c r="A4" s="428"/>
      <c r="B4" s="428"/>
      <c r="C4" s="428"/>
      <c r="D4" s="428"/>
      <c r="E4" s="428"/>
      <c r="F4" s="428"/>
      <c r="G4" s="428"/>
      <c r="H4" s="428"/>
      <c r="I4" s="428"/>
      <c r="J4" s="428"/>
      <c r="K4" s="428"/>
      <c r="L4" s="428"/>
      <c r="M4" s="430" t="s">
        <v>161</v>
      </c>
      <c r="N4" s="428"/>
      <c r="O4" s="428"/>
      <c r="P4" s="428"/>
      <c r="Q4" s="428"/>
      <c r="R4" s="428"/>
      <c r="S4" s="428"/>
      <c r="T4" s="428"/>
    </row>
    <row r="5" spans="1:29" ht="18.75" customHeight="1" x14ac:dyDescent="0.15">
      <c r="A5" s="431"/>
      <c r="B5" s="432"/>
      <c r="C5" s="432"/>
      <c r="D5" s="432"/>
      <c r="E5" s="432"/>
      <c r="F5" s="432"/>
      <c r="G5" s="432"/>
      <c r="H5" s="432"/>
      <c r="I5" s="432"/>
      <c r="J5" s="432"/>
      <c r="K5" s="432"/>
      <c r="L5" s="432"/>
      <c r="M5" s="432"/>
      <c r="N5" s="457"/>
      <c r="O5" s="1576" t="str">
        <f>IF(入力シート!E10="","",入力シート!E10)</f>
        <v/>
      </c>
      <c r="P5" s="1576"/>
      <c r="Q5" s="1576"/>
      <c r="R5" s="1576"/>
      <c r="S5" s="1576"/>
      <c r="T5" s="433"/>
    </row>
    <row r="6" spans="1:29" ht="22.5" customHeight="1" x14ac:dyDescent="0.2">
      <c r="A6" s="434"/>
      <c r="B6" s="428"/>
      <c r="C6" s="428"/>
      <c r="D6" s="428"/>
      <c r="E6" s="428"/>
      <c r="F6" s="428"/>
      <c r="G6" s="428"/>
      <c r="H6" s="428"/>
      <c r="I6" s="428"/>
      <c r="J6" s="428"/>
      <c r="K6" s="428"/>
      <c r="L6" s="428"/>
      <c r="M6" s="428"/>
      <c r="N6" s="476"/>
      <c r="O6" s="435" t="s">
        <v>162</v>
      </c>
      <c r="P6" s="436"/>
      <c r="Q6" s="1577" t="str">
        <f>IF(入力シート!E19="","",入力シート!E19)</f>
        <v/>
      </c>
      <c r="R6" s="1577"/>
      <c r="S6" s="1577"/>
      <c r="T6" s="437"/>
    </row>
    <row r="7" spans="1:29" ht="14.25" x14ac:dyDescent="0.15">
      <c r="A7" s="1578" t="s">
        <v>201</v>
      </c>
      <c r="B7" s="1579"/>
      <c r="C7" s="1579"/>
      <c r="D7" s="1579"/>
      <c r="E7" s="1579"/>
      <c r="F7" s="1579"/>
      <c r="G7" s="1579"/>
      <c r="H7" s="1579"/>
      <c r="I7" s="1579"/>
      <c r="J7" s="1579"/>
      <c r="K7" s="1579"/>
      <c r="L7" s="1579"/>
      <c r="M7" s="1579"/>
      <c r="N7" s="1579"/>
      <c r="O7" s="1579"/>
      <c r="P7" s="1579"/>
      <c r="Q7" s="1579"/>
      <c r="R7" s="1579"/>
      <c r="S7" s="1579"/>
      <c r="T7" s="437"/>
      <c r="Z7" s="460" t="s">
        <v>151</v>
      </c>
      <c r="AA7" s="460" t="s">
        <v>190</v>
      </c>
      <c r="AC7" s="460" t="s">
        <v>152</v>
      </c>
    </row>
    <row r="8" spans="1:29" ht="14.25" x14ac:dyDescent="0.15">
      <c r="A8" s="1580" t="s">
        <v>202</v>
      </c>
      <c r="B8" s="1581"/>
      <c r="C8" s="1581"/>
      <c r="D8" s="1581"/>
      <c r="E8" s="1581"/>
      <c r="F8" s="1581"/>
      <c r="G8" s="1581"/>
      <c r="H8" s="1581"/>
      <c r="I8" s="1581"/>
      <c r="J8" s="1581"/>
      <c r="K8" s="1581"/>
      <c r="L8" s="1581"/>
      <c r="M8" s="1581"/>
      <c r="N8" s="1581"/>
      <c r="O8" s="1581"/>
      <c r="P8" s="1581"/>
      <c r="Q8" s="1581"/>
      <c r="R8" s="1581"/>
      <c r="S8" s="1581"/>
      <c r="T8" s="437"/>
    </row>
    <row r="9" spans="1:29" x14ac:dyDescent="0.15">
      <c r="A9" s="477"/>
      <c r="B9" s="444"/>
      <c r="C9" s="444"/>
      <c r="D9" s="444"/>
      <c r="E9" s="444"/>
      <c r="F9" s="444"/>
      <c r="G9" s="444"/>
      <c r="H9" s="444"/>
      <c r="I9" s="444"/>
      <c r="J9" s="444"/>
      <c r="K9" s="444"/>
      <c r="L9" s="444"/>
      <c r="M9" s="444"/>
      <c r="N9" s="444"/>
      <c r="O9" s="444"/>
      <c r="P9" s="444"/>
      <c r="Q9" s="444"/>
      <c r="R9" s="444"/>
      <c r="S9" s="444"/>
      <c r="T9" s="437"/>
    </row>
    <row r="10" spans="1:29" ht="16.5" x14ac:dyDescent="0.15">
      <c r="A10" s="477"/>
      <c r="B10" s="444"/>
      <c r="C10" s="442" t="s">
        <v>203</v>
      </c>
      <c r="D10" s="428"/>
      <c r="E10" s="444"/>
      <c r="F10" s="444"/>
      <c r="G10" s="444"/>
      <c r="H10" s="444"/>
      <c r="I10" s="444"/>
      <c r="J10" s="444"/>
      <c r="K10" s="444"/>
      <c r="L10" s="444"/>
      <c r="M10" s="444"/>
      <c r="N10" s="444"/>
      <c r="O10" s="444"/>
      <c r="P10" s="444"/>
      <c r="Q10" s="444"/>
      <c r="R10" s="444"/>
      <c r="S10" s="444"/>
      <c r="T10" s="437"/>
    </row>
    <row r="11" spans="1:29" ht="16.5" x14ac:dyDescent="0.15">
      <c r="A11" s="477"/>
      <c r="B11" s="444"/>
      <c r="C11" s="459" t="s">
        <v>370</v>
      </c>
      <c r="D11" s="428"/>
      <c r="E11" s="444"/>
      <c r="F11" s="444"/>
      <c r="G11" s="444"/>
      <c r="H11" s="444"/>
      <c r="I11" s="444"/>
      <c r="J11" s="444"/>
      <c r="K11" s="444"/>
      <c r="L11" s="444"/>
      <c r="M11" s="444"/>
      <c r="N11" s="444"/>
      <c r="O11" s="444"/>
      <c r="P11" s="444"/>
      <c r="Q11" s="444"/>
      <c r="R11" s="444"/>
      <c r="S11" s="444"/>
      <c r="T11" s="437"/>
    </row>
    <row r="12" spans="1:29" ht="16.5" customHeight="1" x14ac:dyDescent="0.15">
      <c r="A12" s="434"/>
      <c r="B12" s="428"/>
      <c r="C12" s="442" t="s">
        <v>252</v>
      </c>
      <c r="D12" s="442"/>
      <c r="E12" s="428"/>
      <c r="F12" s="428"/>
      <c r="G12" s="428"/>
      <c r="H12" s="428"/>
      <c r="I12" s="428"/>
      <c r="J12" s="428"/>
      <c r="K12" s="428"/>
      <c r="L12" s="428"/>
      <c r="M12" s="428"/>
      <c r="N12" s="428"/>
      <c r="O12" s="428"/>
      <c r="P12" s="428"/>
      <c r="Q12" s="428"/>
      <c r="R12" s="428"/>
      <c r="S12" s="428"/>
      <c r="T12" s="437"/>
    </row>
    <row r="13" spans="1:29" x14ac:dyDescent="0.15">
      <c r="A13" s="477"/>
      <c r="B13" s="444"/>
      <c r="C13" s="428"/>
      <c r="D13" s="428"/>
      <c r="E13" s="444"/>
      <c r="F13" s="444"/>
      <c r="G13" s="444"/>
      <c r="H13" s="444"/>
      <c r="I13" s="444"/>
      <c r="J13" s="444"/>
      <c r="K13" s="444"/>
      <c r="L13" s="444"/>
      <c r="M13" s="444"/>
      <c r="N13" s="444"/>
      <c r="O13" s="444"/>
      <c r="P13" s="444"/>
      <c r="Q13" s="444"/>
      <c r="R13" s="444"/>
      <c r="S13" s="444"/>
      <c r="T13" s="437"/>
    </row>
    <row r="14" spans="1:29" ht="20.25" thickBot="1" x14ac:dyDescent="0.2">
      <c r="A14" s="434"/>
      <c r="B14" s="428"/>
      <c r="C14" s="442" t="s">
        <v>371</v>
      </c>
      <c r="D14" s="428"/>
      <c r="E14" s="428"/>
      <c r="F14" s="428"/>
      <c r="G14" s="428"/>
      <c r="H14" s="428"/>
      <c r="I14" s="428"/>
      <c r="J14" s="428"/>
      <c r="K14" s="428"/>
      <c r="L14" s="444"/>
      <c r="M14" s="444"/>
      <c r="N14" s="444"/>
      <c r="O14" s="444"/>
      <c r="P14" s="444"/>
      <c r="Q14" s="428"/>
      <c r="R14" s="428"/>
      <c r="S14" s="428"/>
      <c r="T14" s="437"/>
    </row>
    <row r="15" spans="1:29" ht="15.6" customHeight="1" thickBot="1" x14ac:dyDescent="0.2">
      <c r="A15" s="434"/>
      <c r="B15" s="428"/>
      <c r="C15" s="478">
        <v>1</v>
      </c>
      <c r="D15" s="1603" t="s">
        <v>204</v>
      </c>
      <c r="E15" s="1604"/>
      <c r="F15" s="1604"/>
      <c r="G15" s="1604"/>
      <c r="H15" s="1604"/>
      <c r="I15" s="1604"/>
      <c r="J15" s="1604"/>
      <c r="K15" s="1604"/>
      <c r="L15" s="1601" t="s">
        <v>367</v>
      </c>
      <c r="M15" s="1601"/>
      <c r="N15" s="1601"/>
      <c r="O15" s="1601"/>
      <c r="P15" s="1602"/>
      <c r="Q15" s="428"/>
      <c r="R15" s="428"/>
      <c r="S15" s="428"/>
      <c r="T15" s="437"/>
      <c r="Z15" s="419">
        <v>1</v>
      </c>
      <c r="AA15" s="419">
        <f>IF(OR(L15="",L15="確認して✓をご選択ください"),0,1)</f>
        <v>0</v>
      </c>
      <c r="AC15" s="419">
        <f>Z15-AA15</f>
        <v>1</v>
      </c>
    </row>
    <row r="16" spans="1:29" x14ac:dyDescent="0.15">
      <c r="A16" s="434"/>
      <c r="B16" s="428"/>
      <c r="C16" s="428"/>
      <c r="D16" s="428"/>
      <c r="E16" s="428"/>
      <c r="F16" s="428"/>
      <c r="G16" s="428"/>
      <c r="H16" s="428"/>
      <c r="I16" s="428"/>
      <c r="J16" s="428"/>
      <c r="K16" s="428"/>
      <c r="L16" s="428"/>
      <c r="M16" s="428"/>
      <c r="N16" s="428"/>
      <c r="O16" s="428"/>
      <c r="P16" s="428"/>
      <c r="Q16" s="428"/>
      <c r="R16" s="428"/>
      <c r="S16" s="428"/>
      <c r="T16" s="437"/>
    </row>
    <row r="17" spans="1:20" x14ac:dyDescent="0.15">
      <c r="A17" s="434"/>
      <c r="B17" s="428" t="s">
        <v>205</v>
      </c>
      <c r="C17" s="428"/>
      <c r="D17" s="428"/>
      <c r="E17" s="428"/>
      <c r="F17" s="428"/>
      <c r="G17" s="428"/>
      <c r="H17" s="428"/>
      <c r="I17" s="428"/>
      <c r="J17" s="428"/>
      <c r="K17" s="428"/>
      <c r="L17" s="428"/>
      <c r="M17" s="428"/>
      <c r="N17" s="428"/>
      <c r="O17" s="428"/>
      <c r="P17" s="428"/>
      <c r="Q17" s="428"/>
      <c r="R17" s="428"/>
      <c r="S17" s="428"/>
      <c r="T17" s="437"/>
    </row>
    <row r="18" spans="1:20" x14ac:dyDescent="0.15">
      <c r="A18" s="434"/>
      <c r="B18" s="479"/>
      <c r="C18" s="480"/>
      <c r="D18" s="480"/>
      <c r="E18" s="480"/>
      <c r="F18" s="480"/>
      <c r="G18" s="480"/>
      <c r="H18" s="480"/>
      <c r="I18" s="480"/>
      <c r="J18" s="480"/>
      <c r="K18" s="480"/>
      <c r="L18" s="480"/>
      <c r="M18" s="480"/>
      <c r="N18" s="480"/>
      <c r="O18" s="480"/>
      <c r="P18" s="480"/>
      <c r="Q18" s="480"/>
      <c r="R18" s="481"/>
      <c r="S18" s="428"/>
      <c r="T18" s="437"/>
    </row>
    <row r="19" spans="1:20" x14ac:dyDescent="0.15">
      <c r="A19" s="434"/>
      <c r="B19" s="482"/>
      <c r="C19" s="428"/>
      <c r="D19" s="428"/>
      <c r="E19" s="428"/>
      <c r="F19" s="428"/>
      <c r="G19" s="428"/>
      <c r="H19" s="428"/>
      <c r="I19" s="428"/>
      <c r="J19" s="428"/>
      <c r="K19" s="428"/>
      <c r="L19" s="428"/>
      <c r="M19" s="428"/>
      <c r="N19" s="428"/>
      <c r="O19" s="428"/>
      <c r="P19" s="428"/>
      <c r="Q19" s="428"/>
      <c r="R19" s="483"/>
      <c r="S19" s="428"/>
      <c r="T19" s="437"/>
    </row>
    <row r="20" spans="1:20" x14ac:dyDescent="0.15">
      <c r="A20" s="434"/>
      <c r="B20" s="482"/>
      <c r="C20" s="428"/>
      <c r="D20" s="428"/>
      <c r="E20" s="428"/>
      <c r="F20" s="428"/>
      <c r="G20" s="428"/>
      <c r="H20" s="428"/>
      <c r="I20" s="428"/>
      <c r="J20" s="428"/>
      <c r="K20" s="428"/>
      <c r="L20" s="428"/>
      <c r="M20" s="428"/>
      <c r="N20" s="428"/>
      <c r="O20" s="428"/>
      <c r="P20" s="428"/>
      <c r="Q20" s="428"/>
      <c r="R20" s="483"/>
      <c r="S20" s="428"/>
      <c r="T20" s="437"/>
    </row>
    <row r="21" spans="1:20" x14ac:dyDescent="0.15">
      <c r="A21" s="434"/>
      <c r="B21" s="482"/>
      <c r="C21" s="428"/>
      <c r="D21" s="428"/>
      <c r="E21" s="428"/>
      <c r="F21" s="428"/>
      <c r="G21" s="428"/>
      <c r="H21" s="428"/>
      <c r="I21" s="428"/>
      <c r="J21" s="428"/>
      <c r="K21" s="428"/>
      <c r="L21" s="428"/>
      <c r="M21" s="428"/>
      <c r="N21" s="428"/>
      <c r="O21" s="428"/>
      <c r="P21" s="428"/>
      <c r="Q21" s="428"/>
      <c r="R21" s="483"/>
      <c r="S21" s="428"/>
      <c r="T21" s="437"/>
    </row>
    <row r="22" spans="1:20" x14ac:dyDescent="0.15">
      <c r="A22" s="434"/>
      <c r="B22" s="482"/>
      <c r="C22" s="428"/>
      <c r="D22" s="428"/>
      <c r="E22" s="428"/>
      <c r="F22" s="428"/>
      <c r="G22" s="428"/>
      <c r="H22" s="428"/>
      <c r="I22" s="428"/>
      <c r="J22" s="428"/>
      <c r="K22" s="428"/>
      <c r="L22" s="428"/>
      <c r="M22" s="428"/>
      <c r="N22" s="428"/>
      <c r="O22" s="428"/>
      <c r="P22" s="428"/>
      <c r="Q22" s="428"/>
      <c r="R22" s="483"/>
      <c r="S22" s="428"/>
      <c r="T22" s="437"/>
    </row>
    <row r="23" spans="1:20" x14ac:dyDescent="0.15">
      <c r="A23" s="434"/>
      <c r="B23" s="482"/>
      <c r="C23" s="428"/>
      <c r="D23" s="428"/>
      <c r="E23" s="428"/>
      <c r="F23" s="428"/>
      <c r="G23" s="428"/>
      <c r="H23" s="428"/>
      <c r="I23" s="428"/>
      <c r="J23" s="428"/>
      <c r="K23" s="428"/>
      <c r="L23" s="428"/>
      <c r="M23" s="428"/>
      <c r="N23" s="428"/>
      <c r="O23" s="428"/>
      <c r="P23" s="428"/>
      <c r="Q23" s="428"/>
      <c r="R23" s="483"/>
      <c r="S23" s="428"/>
      <c r="T23" s="437"/>
    </row>
    <row r="24" spans="1:20" x14ac:dyDescent="0.15">
      <c r="A24" s="434"/>
      <c r="B24" s="482"/>
      <c r="C24" s="428"/>
      <c r="D24" s="428"/>
      <c r="E24" s="428"/>
      <c r="F24" s="428"/>
      <c r="G24" s="428"/>
      <c r="H24" s="428"/>
      <c r="I24" s="428"/>
      <c r="J24" s="428"/>
      <c r="K24" s="428"/>
      <c r="L24" s="428"/>
      <c r="M24" s="428"/>
      <c r="N24" s="428"/>
      <c r="O24" s="428"/>
      <c r="P24" s="428"/>
      <c r="Q24" s="428"/>
      <c r="R24" s="483"/>
      <c r="S24" s="428"/>
      <c r="T24" s="437"/>
    </row>
    <row r="25" spans="1:20" x14ac:dyDescent="0.15">
      <c r="A25" s="434"/>
      <c r="B25" s="482"/>
      <c r="C25" s="428"/>
      <c r="D25" s="428"/>
      <c r="E25" s="428"/>
      <c r="F25" s="428"/>
      <c r="G25" s="428"/>
      <c r="H25" s="428"/>
      <c r="I25" s="428"/>
      <c r="J25" s="428"/>
      <c r="K25" s="428"/>
      <c r="L25" s="428"/>
      <c r="M25" s="428"/>
      <c r="N25" s="428"/>
      <c r="O25" s="428"/>
      <c r="P25" s="428"/>
      <c r="Q25" s="428"/>
      <c r="R25" s="483"/>
      <c r="S25" s="428"/>
      <c r="T25" s="437"/>
    </row>
    <row r="26" spans="1:20" x14ac:dyDescent="0.15">
      <c r="A26" s="434"/>
      <c r="B26" s="482"/>
      <c r="C26" s="428"/>
      <c r="D26" s="428"/>
      <c r="E26" s="428"/>
      <c r="F26" s="428"/>
      <c r="G26" s="428"/>
      <c r="H26" s="428"/>
      <c r="I26" s="428"/>
      <c r="J26" s="428"/>
      <c r="K26" s="428"/>
      <c r="L26" s="428"/>
      <c r="M26" s="428"/>
      <c r="N26" s="428"/>
      <c r="O26" s="428"/>
      <c r="P26" s="428"/>
      <c r="Q26" s="428"/>
      <c r="R26" s="483"/>
      <c r="S26" s="428"/>
      <c r="T26" s="437"/>
    </row>
    <row r="27" spans="1:20" x14ac:dyDescent="0.15">
      <c r="A27" s="434"/>
      <c r="B27" s="482"/>
      <c r="C27" s="428"/>
      <c r="D27" s="428"/>
      <c r="E27" s="428"/>
      <c r="F27" s="428"/>
      <c r="G27" s="428"/>
      <c r="H27" s="428"/>
      <c r="I27" s="428"/>
      <c r="J27" s="428"/>
      <c r="K27" s="428"/>
      <c r="L27" s="428"/>
      <c r="M27" s="428"/>
      <c r="N27" s="428"/>
      <c r="O27" s="428"/>
      <c r="P27" s="428"/>
      <c r="Q27" s="428"/>
      <c r="R27" s="483"/>
      <c r="S27" s="428"/>
      <c r="T27" s="437"/>
    </row>
    <row r="28" spans="1:20" x14ac:dyDescent="0.15">
      <c r="A28" s="434"/>
      <c r="B28" s="482"/>
      <c r="C28" s="428"/>
      <c r="D28" s="428"/>
      <c r="E28" s="428"/>
      <c r="F28" s="428"/>
      <c r="G28" s="428"/>
      <c r="H28" s="428"/>
      <c r="I28" s="428"/>
      <c r="J28" s="428"/>
      <c r="K28" s="428"/>
      <c r="L28" s="428"/>
      <c r="M28" s="428"/>
      <c r="N28" s="428"/>
      <c r="O28" s="428"/>
      <c r="P28" s="428"/>
      <c r="Q28" s="428"/>
      <c r="R28" s="483"/>
      <c r="S28" s="428"/>
      <c r="T28" s="437"/>
    </row>
    <row r="29" spans="1:20" x14ac:dyDescent="0.15">
      <c r="A29" s="434"/>
      <c r="B29" s="482"/>
      <c r="C29" s="428"/>
      <c r="D29" s="428"/>
      <c r="E29" s="428"/>
      <c r="F29" s="428"/>
      <c r="G29" s="428"/>
      <c r="H29" s="428"/>
      <c r="I29" s="428"/>
      <c r="J29" s="428"/>
      <c r="K29" s="428"/>
      <c r="L29" s="428"/>
      <c r="M29" s="428"/>
      <c r="N29" s="428"/>
      <c r="O29" s="428"/>
      <c r="P29" s="428"/>
      <c r="Q29" s="428"/>
      <c r="R29" s="483"/>
      <c r="S29" s="428"/>
      <c r="T29" s="437"/>
    </row>
    <row r="30" spans="1:20" x14ac:dyDescent="0.15">
      <c r="A30" s="434"/>
      <c r="B30" s="482"/>
      <c r="C30" s="428"/>
      <c r="D30" s="428"/>
      <c r="E30" s="428"/>
      <c r="F30" s="428"/>
      <c r="G30" s="428"/>
      <c r="H30" s="428"/>
      <c r="I30" s="428"/>
      <c r="J30" s="428"/>
      <c r="K30" s="428"/>
      <c r="L30" s="428"/>
      <c r="M30" s="428"/>
      <c r="N30" s="428"/>
      <c r="O30" s="428"/>
      <c r="P30" s="428"/>
      <c r="Q30" s="428"/>
      <c r="R30" s="483"/>
      <c r="S30" s="428"/>
      <c r="T30" s="437"/>
    </row>
    <row r="31" spans="1:20" x14ac:dyDescent="0.15">
      <c r="A31" s="434"/>
      <c r="B31" s="482"/>
      <c r="C31" s="428"/>
      <c r="D31" s="428"/>
      <c r="E31" s="428"/>
      <c r="F31" s="428"/>
      <c r="G31" s="428"/>
      <c r="H31" s="428"/>
      <c r="I31" s="428"/>
      <c r="J31" s="428"/>
      <c r="K31" s="428"/>
      <c r="L31" s="428"/>
      <c r="M31" s="428"/>
      <c r="N31" s="428"/>
      <c r="O31" s="428"/>
      <c r="P31" s="428"/>
      <c r="Q31" s="428"/>
      <c r="R31" s="483"/>
      <c r="S31" s="428"/>
      <c r="T31" s="437"/>
    </row>
    <row r="32" spans="1:20" x14ac:dyDescent="0.15">
      <c r="A32" s="434"/>
      <c r="B32" s="482"/>
      <c r="C32" s="428"/>
      <c r="D32" s="428"/>
      <c r="E32" s="428"/>
      <c r="F32" s="428"/>
      <c r="G32" s="428"/>
      <c r="H32" s="428"/>
      <c r="I32" s="428"/>
      <c r="J32" s="428"/>
      <c r="K32" s="428"/>
      <c r="L32" s="428"/>
      <c r="M32" s="428"/>
      <c r="N32" s="428"/>
      <c r="O32" s="428"/>
      <c r="P32" s="428"/>
      <c r="Q32" s="428"/>
      <c r="R32" s="483"/>
      <c r="S32" s="428"/>
      <c r="T32" s="437"/>
    </row>
    <row r="33" spans="1:20" x14ac:dyDescent="0.15">
      <c r="A33" s="434"/>
      <c r="B33" s="482"/>
      <c r="C33" s="428"/>
      <c r="D33" s="428"/>
      <c r="E33" s="428"/>
      <c r="F33" s="428"/>
      <c r="G33" s="428"/>
      <c r="H33" s="428"/>
      <c r="I33" s="428"/>
      <c r="J33" s="428"/>
      <c r="K33" s="428"/>
      <c r="L33" s="428"/>
      <c r="M33" s="428"/>
      <c r="N33" s="428"/>
      <c r="O33" s="428"/>
      <c r="P33" s="428"/>
      <c r="Q33" s="428"/>
      <c r="R33" s="483"/>
      <c r="S33" s="428"/>
      <c r="T33" s="437"/>
    </row>
    <row r="34" spans="1:20" x14ac:dyDescent="0.15">
      <c r="A34" s="434"/>
      <c r="B34" s="482"/>
      <c r="C34" s="428"/>
      <c r="D34" s="428"/>
      <c r="E34" s="428"/>
      <c r="F34" s="428"/>
      <c r="G34" s="428"/>
      <c r="H34" s="428"/>
      <c r="I34" s="428"/>
      <c r="J34" s="428"/>
      <c r="K34" s="428"/>
      <c r="L34" s="428"/>
      <c r="M34" s="428"/>
      <c r="N34" s="428"/>
      <c r="O34" s="428"/>
      <c r="P34" s="428"/>
      <c r="Q34" s="428"/>
      <c r="R34" s="483"/>
      <c r="S34" s="428"/>
      <c r="T34" s="437"/>
    </row>
    <row r="35" spans="1:20" x14ac:dyDescent="0.15">
      <c r="A35" s="434"/>
      <c r="B35" s="482"/>
      <c r="C35" s="428"/>
      <c r="D35" s="428"/>
      <c r="E35" s="428"/>
      <c r="F35" s="428"/>
      <c r="G35" s="428"/>
      <c r="H35" s="428"/>
      <c r="I35" s="428"/>
      <c r="J35" s="428"/>
      <c r="K35" s="428"/>
      <c r="L35" s="428"/>
      <c r="M35" s="428"/>
      <c r="N35" s="428"/>
      <c r="O35" s="428"/>
      <c r="P35" s="428"/>
      <c r="Q35" s="428"/>
      <c r="R35" s="483"/>
      <c r="S35" s="428"/>
      <c r="T35" s="437"/>
    </row>
    <row r="36" spans="1:20" x14ac:dyDescent="0.15">
      <c r="A36" s="434"/>
      <c r="B36" s="482"/>
      <c r="C36" s="428"/>
      <c r="D36" s="428"/>
      <c r="E36" s="428"/>
      <c r="F36" s="428"/>
      <c r="G36" s="428"/>
      <c r="H36" s="428"/>
      <c r="I36" s="428"/>
      <c r="J36" s="428"/>
      <c r="K36" s="428"/>
      <c r="L36" s="428"/>
      <c r="M36" s="428"/>
      <c r="N36" s="428"/>
      <c r="O36" s="428"/>
      <c r="P36" s="428"/>
      <c r="Q36" s="428"/>
      <c r="R36" s="483"/>
      <c r="S36" s="428"/>
      <c r="T36" s="437"/>
    </row>
    <row r="37" spans="1:20" x14ac:dyDescent="0.15">
      <c r="A37" s="434"/>
      <c r="B37" s="482"/>
      <c r="C37" s="428"/>
      <c r="D37" s="428"/>
      <c r="E37" s="428"/>
      <c r="F37" s="428"/>
      <c r="G37" s="428"/>
      <c r="H37" s="428"/>
      <c r="I37" s="428"/>
      <c r="J37" s="428"/>
      <c r="K37" s="428"/>
      <c r="L37" s="428"/>
      <c r="M37" s="428"/>
      <c r="N37" s="428"/>
      <c r="O37" s="428"/>
      <c r="P37" s="428"/>
      <c r="Q37" s="428"/>
      <c r="R37" s="483"/>
      <c r="S37" s="428"/>
      <c r="T37" s="437"/>
    </row>
    <row r="38" spans="1:20" x14ac:dyDescent="0.15">
      <c r="A38" s="434"/>
      <c r="B38" s="482"/>
      <c r="C38" s="428"/>
      <c r="D38" s="428"/>
      <c r="E38" s="428"/>
      <c r="F38" s="428"/>
      <c r="G38" s="428"/>
      <c r="H38" s="428"/>
      <c r="I38" s="428"/>
      <c r="J38" s="428"/>
      <c r="K38" s="428"/>
      <c r="L38" s="428"/>
      <c r="M38" s="428"/>
      <c r="N38" s="428"/>
      <c r="O38" s="428"/>
      <c r="P38" s="428"/>
      <c r="Q38" s="428"/>
      <c r="R38" s="483"/>
      <c r="S38" s="428"/>
      <c r="T38" s="437"/>
    </row>
    <row r="39" spans="1:20" x14ac:dyDescent="0.15">
      <c r="A39" s="434"/>
      <c r="B39" s="482"/>
      <c r="C39" s="428"/>
      <c r="D39" s="428"/>
      <c r="E39" s="428"/>
      <c r="F39" s="428"/>
      <c r="G39" s="428"/>
      <c r="H39" s="428"/>
      <c r="I39" s="428"/>
      <c r="J39" s="428"/>
      <c r="K39" s="428"/>
      <c r="L39" s="428"/>
      <c r="M39" s="428"/>
      <c r="N39" s="428"/>
      <c r="O39" s="428"/>
      <c r="P39" s="428"/>
      <c r="Q39" s="428"/>
      <c r="R39" s="483"/>
      <c r="S39" s="428"/>
      <c r="T39" s="437"/>
    </row>
    <row r="40" spans="1:20" x14ac:dyDescent="0.15">
      <c r="A40" s="434"/>
      <c r="B40" s="482"/>
      <c r="C40" s="428"/>
      <c r="D40" s="428"/>
      <c r="E40" s="428"/>
      <c r="F40" s="428"/>
      <c r="G40" s="428"/>
      <c r="H40" s="428"/>
      <c r="I40" s="428"/>
      <c r="J40" s="428"/>
      <c r="K40" s="428"/>
      <c r="L40" s="428"/>
      <c r="M40" s="428"/>
      <c r="N40" s="428"/>
      <c r="O40" s="428"/>
      <c r="P40" s="428"/>
      <c r="Q40" s="428"/>
      <c r="R40" s="483"/>
      <c r="S40" s="428"/>
      <c r="T40" s="437"/>
    </row>
    <row r="41" spans="1:20" x14ac:dyDescent="0.15">
      <c r="A41" s="434"/>
      <c r="B41" s="482"/>
      <c r="C41" s="428"/>
      <c r="D41" s="428"/>
      <c r="E41" s="428"/>
      <c r="F41" s="428"/>
      <c r="G41" s="428"/>
      <c r="H41" s="428"/>
      <c r="I41" s="428"/>
      <c r="J41" s="428"/>
      <c r="K41" s="428"/>
      <c r="L41" s="428"/>
      <c r="M41" s="428"/>
      <c r="N41" s="428"/>
      <c r="O41" s="428"/>
      <c r="P41" s="428"/>
      <c r="Q41" s="428"/>
      <c r="R41" s="483"/>
      <c r="S41" s="428"/>
      <c r="T41" s="437"/>
    </row>
    <row r="42" spans="1:20" x14ac:dyDescent="0.15">
      <c r="A42" s="434"/>
      <c r="B42" s="482"/>
      <c r="C42" s="428"/>
      <c r="D42" s="428"/>
      <c r="E42" s="428"/>
      <c r="F42" s="428"/>
      <c r="G42" s="428"/>
      <c r="H42" s="428"/>
      <c r="I42" s="428"/>
      <c r="J42" s="428"/>
      <c r="K42" s="428"/>
      <c r="L42" s="428"/>
      <c r="M42" s="428"/>
      <c r="N42" s="428"/>
      <c r="O42" s="428"/>
      <c r="P42" s="428"/>
      <c r="Q42" s="428"/>
      <c r="R42" s="483"/>
      <c r="S42" s="428"/>
      <c r="T42" s="437"/>
    </row>
    <row r="43" spans="1:20" x14ac:dyDescent="0.15">
      <c r="A43" s="434"/>
      <c r="B43" s="482"/>
      <c r="C43" s="428"/>
      <c r="D43" s="428"/>
      <c r="E43" s="428"/>
      <c r="F43" s="428"/>
      <c r="G43" s="428"/>
      <c r="H43" s="428"/>
      <c r="I43" s="428"/>
      <c r="J43" s="428"/>
      <c r="K43" s="428"/>
      <c r="L43" s="428"/>
      <c r="M43" s="428"/>
      <c r="N43" s="428"/>
      <c r="O43" s="428"/>
      <c r="P43" s="428"/>
      <c r="Q43" s="428"/>
      <c r="R43" s="483"/>
      <c r="S43" s="428"/>
      <c r="T43" s="437"/>
    </row>
    <row r="44" spans="1:20" x14ac:dyDescent="0.15">
      <c r="A44" s="434"/>
      <c r="B44" s="482"/>
      <c r="C44" s="428"/>
      <c r="D44" s="428"/>
      <c r="E44" s="428"/>
      <c r="F44" s="428"/>
      <c r="G44" s="428"/>
      <c r="H44" s="428"/>
      <c r="I44" s="428"/>
      <c r="J44" s="428"/>
      <c r="K44" s="428"/>
      <c r="L44" s="428"/>
      <c r="M44" s="428"/>
      <c r="N44" s="428"/>
      <c r="O44" s="428"/>
      <c r="P44" s="428"/>
      <c r="Q44" s="428"/>
      <c r="R44" s="483"/>
      <c r="S44" s="428"/>
      <c r="T44" s="437"/>
    </row>
    <row r="45" spans="1:20" x14ac:dyDescent="0.15">
      <c r="A45" s="434"/>
      <c r="B45" s="482"/>
      <c r="C45" s="428"/>
      <c r="D45" s="428"/>
      <c r="E45" s="428"/>
      <c r="F45" s="428"/>
      <c r="G45" s="428"/>
      <c r="H45" s="428"/>
      <c r="I45" s="428"/>
      <c r="J45" s="428"/>
      <c r="K45" s="428"/>
      <c r="L45" s="428"/>
      <c r="M45" s="428"/>
      <c r="N45" s="428"/>
      <c r="O45" s="428"/>
      <c r="P45" s="428"/>
      <c r="Q45" s="428"/>
      <c r="R45" s="483"/>
      <c r="S45" s="428"/>
      <c r="T45" s="437"/>
    </row>
    <row r="46" spans="1:20" x14ac:dyDescent="0.15">
      <c r="A46" s="434"/>
      <c r="B46" s="482"/>
      <c r="C46" s="428"/>
      <c r="D46" s="428"/>
      <c r="E46" s="428"/>
      <c r="F46" s="428"/>
      <c r="G46" s="428"/>
      <c r="H46" s="428"/>
      <c r="I46" s="428"/>
      <c r="J46" s="428"/>
      <c r="K46" s="428"/>
      <c r="L46" s="428"/>
      <c r="M46" s="428"/>
      <c r="N46" s="428"/>
      <c r="O46" s="428"/>
      <c r="P46" s="428"/>
      <c r="Q46" s="428"/>
      <c r="R46" s="483"/>
      <c r="S46" s="428"/>
      <c r="T46" s="437"/>
    </row>
    <row r="47" spans="1:20" x14ac:dyDescent="0.15">
      <c r="A47" s="434"/>
      <c r="B47" s="482"/>
      <c r="C47" s="428"/>
      <c r="D47" s="428"/>
      <c r="E47" s="428"/>
      <c r="F47" s="428"/>
      <c r="G47" s="428"/>
      <c r="H47" s="428"/>
      <c r="I47" s="428"/>
      <c r="J47" s="428"/>
      <c r="K47" s="428"/>
      <c r="L47" s="428"/>
      <c r="M47" s="428"/>
      <c r="N47" s="428"/>
      <c r="O47" s="428"/>
      <c r="P47" s="428"/>
      <c r="Q47" s="428"/>
      <c r="R47" s="483"/>
      <c r="S47" s="428"/>
      <c r="T47" s="437"/>
    </row>
    <row r="48" spans="1:20" x14ac:dyDescent="0.15">
      <c r="B48" s="469"/>
      <c r="R48" s="470"/>
      <c r="T48" s="453"/>
    </row>
    <row r="49" spans="1:20" x14ac:dyDescent="0.15">
      <c r="B49" s="469"/>
      <c r="R49" s="470"/>
      <c r="T49" s="453"/>
    </row>
    <row r="50" spans="1:20" x14ac:dyDescent="0.15">
      <c r="B50" s="469"/>
      <c r="R50" s="470"/>
      <c r="T50" s="453"/>
    </row>
    <row r="51" spans="1:20" x14ac:dyDescent="0.15">
      <c r="B51" s="469"/>
      <c r="R51" s="470"/>
      <c r="T51" s="453"/>
    </row>
    <row r="52" spans="1:20" x14ac:dyDescent="0.15">
      <c r="B52" s="472"/>
      <c r="C52" s="473"/>
      <c r="D52" s="473"/>
      <c r="E52" s="473"/>
      <c r="F52" s="473"/>
      <c r="G52" s="473"/>
      <c r="H52" s="473"/>
      <c r="I52" s="473"/>
      <c r="J52" s="473"/>
      <c r="K52" s="473"/>
      <c r="L52" s="473"/>
      <c r="M52" s="473"/>
      <c r="N52" s="473"/>
      <c r="O52" s="473"/>
      <c r="P52" s="473"/>
      <c r="Q52" s="473"/>
      <c r="R52" s="474"/>
      <c r="T52" s="453"/>
    </row>
    <row r="53" spans="1:20" ht="12.6" customHeight="1" thickBot="1" x14ac:dyDescent="0.2">
      <c r="A53" s="434"/>
      <c r="B53" s="428"/>
      <c r="C53" s="428"/>
      <c r="D53" s="428"/>
      <c r="E53" s="428"/>
      <c r="F53" s="428"/>
      <c r="G53" s="428"/>
      <c r="H53" s="428"/>
      <c r="I53" s="428"/>
      <c r="J53" s="428"/>
      <c r="K53" s="428"/>
      <c r="L53" s="428"/>
      <c r="M53" s="428"/>
      <c r="N53" s="428"/>
      <c r="O53" s="428"/>
      <c r="P53" s="428"/>
      <c r="Q53" s="428"/>
      <c r="R53" s="428"/>
      <c r="S53" s="428"/>
      <c r="T53" s="596"/>
    </row>
    <row r="54" spans="1:20" ht="12.6" customHeight="1" x14ac:dyDescent="0.15">
      <c r="A54" s="434"/>
      <c r="B54" s="428"/>
      <c r="C54" s="428"/>
      <c r="D54" s="428"/>
      <c r="E54" s="428"/>
      <c r="F54" s="428"/>
      <c r="G54" s="428"/>
      <c r="H54" s="428"/>
      <c r="I54" s="428"/>
      <c r="J54" s="428"/>
      <c r="K54" s="428"/>
      <c r="L54" s="484"/>
      <c r="M54" s="485"/>
      <c r="N54" s="486"/>
      <c r="O54" s="484"/>
      <c r="P54" s="485"/>
      <c r="Q54" s="485"/>
      <c r="R54" s="485"/>
      <c r="S54" s="485"/>
      <c r="T54" s="486"/>
    </row>
    <row r="55" spans="1:20" ht="19.5" x14ac:dyDescent="0.15">
      <c r="A55" s="434"/>
      <c r="B55" s="428"/>
      <c r="C55" s="428"/>
      <c r="D55" s="428"/>
      <c r="E55" s="428"/>
      <c r="F55" s="428"/>
      <c r="G55" s="428"/>
      <c r="H55" s="428"/>
      <c r="I55" s="428"/>
      <c r="J55" s="428"/>
      <c r="K55" s="428"/>
      <c r="L55" s="487"/>
      <c r="M55" s="488"/>
      <c r="N55" s="489"/>
      <c r="O55" s="487"/>
      <c r="P55" s="597">
        <v>1</v>
      </c>
      <c r="Q55" s="490" t="s">
        <v>206</v>
      </c>
      <c r="R55" s="845"/>
      <c r="S55" s="488"/>
      <c r="T55" s="489"/>
    </row>
    <row r="56" spans="1:20" ht="19.5" x14ac:dyDescent="0.15">
      <c r="A56" s="434"/>
      <c r="B56" s="428"/>
      <c r="C56" s="428"/>
      <c r="D56" s="428"/>
      <c r="E56" s="428"/>
      <c r="F56" s="428"/>
      <c r="G56" s="428"/>
      <c r="H56" s="428"/>
      <c r="I56" s="428"/>
      <c r="J56" s="428"/>
      <c r="K56" s="428"/>
      <c r="L56" s="487"/>
      <c r="M56" s="488"/>
      <c r="N56" s="489"/>
      <c r="O56" s="487"/>
      <c r="P56" s="490"/>
      <c r="Q56" s="491"/>
      <c r="R56" s="488"/>
      <c r="S56" s="488"/>
      <c r="T56" s="489"/>
    </row>
    <row r="57" spans="1:20" x14ac:dyDescent="0.15">
      <c r="A57" s="434" t="s">
        <v>207</v>
      </c>
      <c r="B57" s="428"/>
      <c r="C57" s="428"/>
      <c r="D57" s="428"/>
      <c r="E57" s="428"/>
      <c r="F57" s="428"/>
      <c r="G57" s="428"/>
      <c r="H57" s="428"/>
      <c r="I57" s="428"/>
      <c r="J57" s="428"/>
      <c r="K57" s="428"/>
      <c r="L57" s="487"/>
      <c r="M57" s="444" t="s">
        <v>208</v>
      </c>
      <c r="N57" s="489"/>
      <c r="O57" s="487"/>
      <c r="P57" s="488"/>
      <c r="Q57" s="488"/>
      <c r="R57" s="488"/>
      <c r="S57" s="488"/>
      <c r="T57" s="489"/>
    </row>
    <row r="58" spans="1:20" x14ac:dyDescent="0.15">
      <c r="A58" s="434" t="s">
        <v>209</v>
      </c>
      <c r="B58" s="428"/>
      <c r="C58" s="428"/>
      <c r="D58" s="428"/>
      <c r="E58" s="428"/>
      <c r="F58" s="428"/>
      <c r="G58" s="428"/>
      <c r="H58" s="428"/>
      <c r="I58" s="428"/>
      <c r="J58" s="428"/>
      <c r="K58" s="428"/>
      <c r="L58" s="487"/>
      <c r="M58" s="488"/>
      <c r="N58" s="489"/>
      <c r="O58" s="487"/>
      <c r="P58" s="488"/>
      <c r="Q58" s="444"/>
      <c r="R58" s="488"/>
      <c r="S58" s="488"/>
      <c r="T58" s="489"/>
    </row>
    <row r="59" spans="1:20" x14ac:dyDescent="0.15">
      <c r="A59" s="434" t="s">
        <v>210</v>
      </c>
      <c r="B59" s="428"/>
      <c r="C59" s="428"/>
      <c r="D59" s="428"/>
      <c r="E59" s="428"/>
      <c r="F59" s="428"/>
      <c r="G59" s="428"/>
      <c r="H59" s="428"/>
      <c r="I59" s="428"/>
      <c r="J59" s="428"/>
      <c r="K59" s="428"/>
      <c r="L59" s="487"/>
      <c r="M59" s="488"/>
      <c r="N59" s="489"/>
      <c r="O59" s="487"/>
      <c r="P59" s="488"/>
      <c r="Q59" s="444" t="s">
        <v>211</v>
      </c>
      <c r="R59" s="428"/>
      <c r="S59" s="488"/>
      <c r="T59" s="489"/>
    </row>
    <row r="60" spans="1:20" ht="14.25" thickBot="1" x14ac:dyDescent="0.2">
      <c r="A60" s="492"/>
      <c r="B60" s="493"/>
      <c r="C60" s="493"/>
      <c r="D60" s="493"/>
      <c r="E60" s="493"/>
      <c r="F60" s="493"/>
      <c r="G60" s="493"/>
      <c r="H60" s="493"/>
      <c r="I60" s="493"/>
      <c r="J60" s="493"/>
      <c r="K60" s="493"/>
      <c r="L60" s="494"/>
      <c r="M60" s="495"/>
      <c r="N60" s="496"/>
      <c r="O60" s="494"/>
      <c r="P60" s="495"/>
      <c r="Q60" s="495"/>
      <c r="R60" s="495"/>
      <c r="S60" s="495"/>
      <c r="T60" s="496"/>
    </row>
  </sheetData>
  <sheetProtection algorithmName="SHA-512" hashValue="GNzzbtlP22A73b170zsWxSPCpBPGcKN7g/PEOG86+jAS+kB4P7Gz3wAnWBTsxiPXRWN1BB+7qTtZ+lmG+zL0mA==" saltValue="3k8AHcgXyzTdtXboqeIf8A==" spinCount="100000" sheet="1" scenarios="1" formatColumns="0" formatRows="0" insertColumns="0" insertRows="0" deleteColumns="0" deleteRows="0"/>
  <mergeCells count="9">
    <mergeCell ref="L15:P15"/>
    <mergeCell ref="D15:K15"/>
    <mergeCell ref="O5:S5"/>
    <mergeCell ref="A1:B1"/>
    <mergeCell ref="R1:S1"/>
    <mergeCell ref="C1:E1"/>
    <mergeCell ref="A7:S7"/>
    <mergeCell ref="A8:S8"/>
    <mergeCell ref="Q6:S6"/>
  </mergeCells>
  <phoneticPr fontId="2"/>
  <conditionalFormatting sqref="L15">
    <cfRule type="cellIs" dxfId="17" priority="13" operator="equal">
      <formula>"確認して✓をご選択ください"</formula>
    </cfRule>
    <cfRule type="containsBlanks" dxfId="16" priority="14">
      <formula>LEN(TRIM(L15))=0</formula>
    </cfRule>
  </conditionalFormatting>
  <conditionalFormatting sqref="R55">
    <cfRule type="containsBlanks" dxfId="15" priority="2">
      <formula>LEN(TRIM(R55))=0</formula>
    </cfRule>
  </conditionalFormatting>
  <dataValidations count="1">
    <dataValidation type="list" allowBlank="1" showInputMessage="1" showErrorMessage="1" sqref="L15:P15" xr:uid="{00000000-0002-0000-1200-000000000000}">
      <formula1>"確認して✓をご選択ください,✓"</formula1>
    </dataValidation>
  </dataValidations>
  <hyperlinks>
    <hyperlink ref="A1" location="はじめに!A1" display="＜はじめにへ" xr:uid="{00000000-0004-0000-1200-000000000000}"/>
    <hyperlink ref="R1:S1" location="'おわりに '!Print_Area" display="おわりにへ＞" xr:uid="{00000000-0004-0000-1200-000001000000}"/>
    <hyperlink ref="A1:B1" location="入力シート!Print_Area" display="＜入力シートへ" xr:uid="{00000000-0004-0000-1200-000002000000}"/>
  </hyperlinks>
  <pageMargins left="0.74803149606299213" right="0.27559055118110237" top="0.27559055118110237" bottom="0.31496062992125984" header="0.19685039370078741" footer="0.19685039370078741"/>
  <pageSetup paperSize="9" scale="72"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ED6B3D21-412D-4EFF-83A5-CD298CD623AE}">
            <xm:f>'はじめに  '!$AV$53&lt;&gt;"はい"</xm:f>
            <x14:dxf>
              <fill>
                <patternFill>
                  <bgColor theme="0" tint="-0.24994659260841701"/>
                </patternFill>
              </fill>
            </x14:dxf>
          </x14:cfRule>
          <xm:sqref>A2:S60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59999389629810485"/>
    <pageSetUpPr fitToPage="1"/>
  </sheetPr>
  <dimension ref="A1:DQ283"/>
  <sheetViews>
    <sheetView showGridLines="0" zoomScale="30" zoomScaleNormal="30" zoomScaleSheetLayoutView="30" workbookViewId="0">
      <pane ySplit="8" topLeftCell="A9" activePane="bottomLeft" state="frozen"/>
      <selection activeCell="AA17" sqref="AA17:AN17"/>
      <selection pane="bottomLeft"/>
    </sheetView>
  </sheetViews>
  <sheetFormatPr defaultColWidth="8.875" defaultRowHeight="21" x14ac:dyDescent="0.15"/>
  <cols>
    <col min="1" max="1" width="2.625" style="6" customWidth="1"/>
    <col min="2" max="2" width="5.875" style="6" customWidth="1"/>
    <col min="3" max="3" width="52.125" style="6" customWidth="1"/>
    <col min="4" max="4" width="78.875" style="6" customWidth="1"/>
    <col min="5" max="5" width="92.5" style="24" customWidth="1"/>
    <col min="6" max="6" width="14" style="24" customWidth="1"/>
    <col min="7" max="7" width="8" style="24" customWidth="1"/>
    <col min="8" max="8" width="19" style="24" customWidth="1"/>
    <col min="9" max="9" width="8.125" style="24" customWidth="1"/>
    <col min="10" max="10" width="126.125" style="24" customWidth="1"/>
    <col min="11" max="11" width="144.125" style="24" customWidth="1"/>
    <col min="12" max="14" width="8.875" style="6" customWidth="1"/>
    <col min="15" max="15" width="8.875" style="6" hidden="1" customWidth="1"/>
    <col min="16" max="17" width="11.5" style="6" hidden="1" customWidth="1"/>
    <col min="18" max="18" width="8.875" style="6" customWidth="1"/>
    <col min="19" max="16301" width="8.875" style="6"/>
    <col min="16302" max="16303" width="8.875" style="6" bestFit="1"/>
    <col min="16304" max="16384" width="8.875" style="6"/>
  </cols>
  <sheetData>
    <row r="1" spans="1:25" ht="37.5" customHeight="1" x14ac:dyDescent="0.15">
      <c r="D1" s="13"/>
      <c r="E1" s="158" t="s">
        <v>258</v>
      </c>
      <c r="F1" s="159">
        <f>SUM(Q219)</f>
        <v>41</v>
      </c>
      <c r="G1" s="160" t="s">
        <v>1</v>
      </c>
      <c r="H1" s="11"/>
    </row>
    <row r="2" spans="1:25" ht="48.75" x14ac:dyDescent="0.15">
      <c r="A2" s="161" t="s">
        <v>867</v>
      </c>
      <c r="C2" s="750"/>
      <c r="D2" s="750"/>
    </row>
    <row r="3" spans="1:25" ht="20.100000000000001" customHeight="1" x14ac:dyDescent="0.15">
      <c r="A3" s="26"/>
      <c r="B3" s="26"/>
      <c r="C3" s="750"/>
      <c r="D3" s="750"/>
    </row>
    <row r="4" spans="1:25" ht="30" x14ac:dyDescent="0.15">
      <c r="B4" s="162" t="s">
        <v>415</v>
      </c>
      <c r="C4" s="750"/>
      <c r="D4" s="750"/>
      <c r="G4" s="162"/>
      <c r="H4" s="162"/>
      <c r="I4" s="162"/>
      <c r="J4" s="162"/>
      <c r="Y4" s="140"/>
    </row>
    <row r="5" spans="1:25" ht="30" x14ac:dyDescent="0.15">
      <c r="B5" s="162" t="s">
        <v>1225</v>
      </c>
      <c r="C5" s="750"/>
      <c r="D5" s="750"/>
      <c r="F5" s="611"/>
      <c r="G5" s="162" t="s">
        <v>404</v>
      </c>
      <c r="H5" s="162"/>
      <c r="I5" s="162"/>
      <c r="J5" s="162"/>
      <c r="Y5" s="140"/>
    </row>
    <row r="6" spans="1:25" s="140" customFormat="1" ht="30" x14ac:dyDescent="0.15">
      <c r="B6" s="162" t="s">
        <v>1226</v>
      </c>
      <c r="C6" s="138"/>
      <c r="D6" s="138"/>
    </row>
    <row r="8" spans="1:25" ht="30" customHeight="1" x14ac:dyDescent="0.15">
      <c r="B8" s="45" t="s">
        <v>11</v>
      </c>
      <c r="C8" s="45"/>
      <c r="D8" s="163"/>
      <c r="E8" s="164" t="s">
        <v>67</v>
      </c>
      <c r="F8" s="165"/>
      <c r="G8" s="166"/>
      <c r="H8" s="165" t="s">
        <v>68</v>
      </c>
      <c r="I8" s="166"/>
      <c r="J8" s="165" t="s">
        <v>69</v>
      </c>
      <c r="K8" s="165" t="s">
        <v>70</v>
      </c>
    </row>
    <row r="9" spans="1:25" ht="30" customHeight="1" x14ac:dyDescent="0.15">
      <c r="A9" s="140"/>
      <c r="B9" s="46" t="s">
        <v>71</v>
      </c>
      <c r="C9" s="47"/>
      <c r="D9" s="47"/>
      <c r="E9" s="167"/>
      <c r="F9" s="167"/>
      <c r="G9" s="167"/>
      <c r="H9" s="167"/>
      <c r="I9" s="167"/>
      <c r="J9" s="168"/>
      <c r="K9" s="169"/>
    </row>
    <row r="10" spans="1:25" ht="40.15" customHeight="1" x14ac:dyDescent="0.15">
      <c r="B10" s="28"/>
      <c r="C10" s="170" t="s">
        <v>72</v>
      </c>
      <c r="D10" s="171"/>
      <c r="E10" s="112"/>
      <c r="F10" s="172"/>
      <c r="G10" s="172"/>
      <c r="H10" s="173"/>
      <c r="I10" s="174"/>
      <c r="J10" s="175" t="s">
        <v>354</v>
      </c>
      <c r="K10" s="176" t="s">
        <v>379</v>
      </c>
      <c r="O10" s="6">
        <v>1</v>
      </c>
      <c r="P10" s="6">
        <f>COUNTA(E10)</f>
        <v>0</v>
      </c>
      <c r="Q10" s="6">
        <f t="shared" ref="Q10:Q53" si="0">O10-P10</f>
        <v>1</v>
      </c>
    </row>
    <row r="11" spans="1:25" ht="88.15" hidden="1" customHeight="1" x14ac:dyDescent="0.15">
      <c r="B11" s="28"/>
      <c r="C11" s="177" t="s">
        <v>14</v>
      </c>
      <c r="D11" s="30"/>
      <c r="E11" s="752" t="s">
        <v>881</v>
      </c>
      <c r="F11" s="178"/>
      <c r="G11" s="178"/>
      <c r="H11" s="179"/>
      <c r="I11" s="180"/>
      <c r="J11" s="181" t="s">
        <v>407</v>
      </c>
      <c r="K11" s="182" t="s">
        <v>386</v>
      </c>
      <c r="O11" s="6">
        <v>1</v>
      </c>
      <c r="P11" s="6">
        <v>1</v>
      </c>
      <c r="Q11" s="6">
        <f>O11-P11</f>
        <v>0</v>
      </c>
    </row>
    <row r="12" spans="1:25" ht="40.15" customHeight="1" x14ac:dyDescent="0.15">
      <c r="B12" s="28"/>
      <c r="C12" s="31" t="s">
        <v>988</v>
      </c>
      <c r="D12" s="183" t="s">
        <v>339</v>
      </c>
      <c r="E12" s="540"/>
      <c r="F12" s="185"/>
      <c r="G12" s="185"/>
      <c r="H12" s="186"/>
      <c r="I12" s="187"/>
      <c r="J12" s="188" t="s">
        <v>1004</v>
      </c>
      <c r="K12" s="189" t="s">
        <v>907</v>
      </c>
      <c r="O12" s="6">
        <v>1</v>
      </c>
      <c r="P12" s="6">
        <f t="shared" ref="P12:P17" si="1">COUNTA(E12)</f>
        <v>0</v>
      </c>
      <c r="Q12" s="6">
        <f t="shared" si="0"/>
        <v>1</v>
      </c>
    </row>
    <row r="13" spans="1:25" ht="40.15" customHeight="1" x14ac:dyDescent="0.15">
      <c r="B13" s="28"/>
      <c r="C13" s="31"/>
      <c r="D13" s="190" t="s">
        <v>340</v>
      </c>
      <c r="E13" s="51"/>
      <c r="F13" s="192"/>
      <c r="G13" s="192"/>
      <c r="H13" s="193"/>
      <c r="I13" s="194"/>
      <c r="J13" s="195"/>
      <c r="K13" s="189" t="s">
        <v>907</v>
      </c>
      <c r="O13" s="6">
        <v>1</v>
      </c>
      <c r="P13" s="6">
        <f t="shared" si="1"/>
        <v>0</v>
      </c>
      <c r="Q13" s="6">
        <f t="shared" si="0"/>
        <v>1</v>
      </c>
    </row>
    <row r="14" spans="1:25" ht="40.15" customHeight="1" x14ac:dyDescent="0.15">
      <c r="B14" s="28"/>
      <c r="C14" s="31"/>
      <c r="D14" s="190" t="s">
        <v>341</v>
      </c>
      <c r="E14" s="51"/>
      <c r="F14" s="192"/>
      <c r="G14" s="192"/>
      <c r="H14" s="193"/>
      <c r="I14" s="194"/>
      <c r="J14" s="195" t="s">
        <v>861</v>
      </c>
      <c r="K14" s="189" t="s">
        <v>907</v>
      </c>
      <c r="O14" s="6">
        <v>1</v>
      </c>
      <c r="P14" s="6">
        <f t="shared" si="1"/>
        <v>0</v>
      </c>
      <c r="Q14" s="6">
        <f>O14-P14</f>
        <v>1</v>
      </c>
    </row>
    <row r="15" spans="1:25" ht="40.15" customHeight="1" x14ac:dyDescent="0.15">
      <c r="B15" s="28"/>
      <c r="C15" s="27"/>
      <c r="D15" s="63" t="s">
        <v>73</v>
      </c>
      <c r="E15" s="50"/>
      <c r="F15" s="192"/>
      <c r="G15" s="192"/>
      <c r="H15" s="193"/>
      <c r="I15" s="194"/>
      <c r="J15" s="195" t="s">
        <v>363</v>
      </c>
      <c r="K15" s="189" t="s">
        <v>907</v>
      </c>
      <c r="O15" s="6">
        <v>1</v>
      </c>
      <c r="P15" s="6">
        <f t="shared" si="1"/>
        <v>0</v>
      </c>
      <c r="Q15" s="6">
        <f t="shared" si="0"/>
        <v>1</v>
      </c>
    </row>
    <row r="16" spans="1:25" ht="40.15" customHeight="1" x14ac:dyDescent="0.15">
      <c r="B16" s="28"/>
      <c r="C16" s="198"/>
      <c r="D16" s="199" t="s">
        <v>74</v>
      </c>
      <c r="E16" s="50"/>
      <c r="F16" s="192"/>
      <c r="G16" s="192"/>
      <c r="H16" s="193"/>
      <c r="I16" s="194"/>
      <c r="J16" s="195" t="s">
        <v>363</v>
      </c>
      <c r="K16" s="189" t="s">
        <v>907</v>
      </c>
      <c r="O16" s="6">
        <v>1</v>
      </c>
      <c r="P16" s="6">
        <f t="shared" si="1"/>
        <v>0</v>
      </c>
      <c r="Q16" s="6">
        <f t="shared" si="0"/>
        <v>1</v>
      </c>
    </row>
    <row r="17" spans="2:121" ht="40.15" customHeight="1" x14ac:dyDescent="0.15">
      <c r="B17" s="28"/>
      <c r="C17" s="27"/>
      <c r="D17" s="200" t="s">
        <v>904</v>
      </c>
      <c r="E17" s="124"/>
      <c r="F17" s="201"/>
      <c r="G17" s="201"/>
      <c r="H17" s="202"/>
      <c r="I17" s="203"/>
      <c r="J17" s="204"/>
      <c r="K17" s="189" t="s">
        <v>907</v>
      </c>
      <c r="O17" s="6">
        <v>1</v>
      </c>
      <c r="P17" s="6">
        <f t="shared" si="1"/>
        <v>0</v>
      </c>
      <c r="Q17" s="6">
        <f t="shared" si="0"/>
        <v>1</v>
      </c>
    </row>
    <row r="18" spans="2:121" ht="66.599999999999994" customHeight="1" x14ac:dyDescent="0.15">
      <c r="B18" s="28"/>
      <c r="C18" s="764" t="s">
        <v>989</v>
      </c>
      <c r="D18" s="34" t="s">
        <v>73</v>
      </c>
      <c r="E18" s="772"/>
      <c r="F18" s="185"/>
      <c r="G18" s="185"/>
      <c r="H18" s="186"/>
      <c r="I18" s="187"/>
      <c r="J18" s="762" t="str">
        <f>IF(OR(E18="",AND(E11="一般送配電事業者又は配電事業者と受給契約を締結予定（FIT制度の適用予定の場合）",E15=E18)),"発電設備等設置者名又は発電者の名称をご記載ください",IF(E11&lt;&gt;"一般送配電事業者又は配電事業者と受給契約を締結予定（FIT制度の適用予定の場合）","発電設備等設置者名又は発電者の名称をご記載ください","←修正ください　※FIT制度ご利用の方は「代表者氏名」に記載の「事業者名」と同様の記載となっている必要があります"))</f>
        <v>発電設備等設置者名又は発電者の名称をご記載ください</v>
      </c>
      <c r="K18" s="189" t="s">
        <v>857</v>
      </c>
      <c r="O18" s="6">
        <v>1</v>
      </c>
      <c r="P18" s="6">
        <f>IF(J18="←修正ください　※FIT制度ご利用の方は「代表者氏名」に記載の「事業者名」と同様の記載となっている必要があります",0,COUNTA(E18))</f>
        <v>0</v>
      </c>
      <c r="Q18" s="6">
        <f t="shared" si="0"/>
        <v>1</v>
      </c>
    </row>
    <row r="19" spans="2:121" ht="60" customHeight="1" x14ac:dyDescent="0.15">
      <c r="B19" s="28"/>
      <c r="C19" s="609"/>
      <c r="D19" s="38" t="s">
        <v>906</v>
      </c>
      <c r="E19" s="123"/>
      <c r="F19" s="207"/>
      <c r="G19" s="208"/>
      <c r="H19" s="209"/>
      <c r="I19" s="210"/>
      <c r="J19" s="763" t="str">
        <f>IF(OR(E19="",AND(E11="一般送配電事業者又は配電事業者と受給契約を締結予定（FIT制度の適用予定の場合）",E16=E19)),"発電設備等設置者名又は発電者の名称をご記載ください",IF(E11&lt;&gt;"一般送配電事業者又は配電事業者と受給契約を締結予定（FIT制度の適用予定の場合）","発電設備等設置者名又は発電者の名称をご記載ください","←修正ください　※FIT制度ご利用の方は「代表者氏名」に記載の「事業者名」と同様の記載となっている必要があります"))</f>
        <v>発電設備等設置者名又は発電者の名称をご記載ください</v>
      </c>
      <c r="K19" s="211" t="s">
        <v>857</v>
      </c>
      <c r="O19" s="6">
        <v>1</v>
      </c>
      <c r="P19" s="6">
        <f>IF(J19="←修正ください　※FIT制度ご利用の方は「代表者氏名」に記載の「事業者名」と同様の記載となっている必要があります",0,COUNTA(E19))</f>
        <v>0</v>
      </c>
      <c r="Q19" s="6">
        <f t="shared" si="0"/>
        <v>1</v>
      </c>
    </row>
    <row r="20" spans="2:121" ht="50.1" hidden="1" customHeight="1" x14ac:dyDescent="0.15">
      <c r="B20" s="28"/>
      <c r="C20" s="206"/>
      <c r="D20" s="407" t="s">
        <v>403</v>
      </c>
      <c r="E20" s="124" t="s">
        <v>16</v>
      </c>
      <c r="F20" s="1"/>
      <c r="G20" s="1"/>
      <c r="H20" s="212"/>
      <c r="I20" s="213"/>
      <c r="J20" s="214" t="s">
        <v>75</v>
      </c>
      <c r="K20" s="215" t="s">
        <v>857</v>
      </c>
      <c r="O20" s="6">
        <v>1</v>
      </c>
      <c r="P20" s="6">
        <v>1</v>
      </c>
      <c r="Q20" s="6">
        <f t="shared" si="0"/>
        <v>0</v>
      </c>
    </row>
    <row r="21" spans="2:121" ht="40.15" customHeight="1" x14ac:dyDescent="0.15">
      <c r="B21" s="28"/>
      <c r="C21" s="29" t="s">
        <v>900</v>
      </c>
      <c r="D21" s="29" t="s">
        <v>73</v>
      </c>
      <c r="E21" s="49"/>
      <c r="F21" s="185"/>
      <c r="G21" s="185"/>
      <c r="H21" s="186"/>
      <c r="I21" s="187"/>
      <c r="J21" s="30"/>
      <c r="K21" s="217" t="s">
        <v>858</v>
      </c>
      <c r="O21" s="6">
        <v>1</v>
      </c>
      <c r="P21" s="6">
        <f>COUNTA(E21)</f>
        <v>0</v>
      </c>
      <c r="Q21" s="6">
        <f t="shared" si="0"/>
        <v>1</v>
      </c>
    </row>
    <row r="22" spans="2:121" ht="40.15" customHeight="1" x14ac:dyDescent="0.15">
      <c r="B22" s="28"/>
      <c r="C22" s="206"/>
      <c r="D22" s="38" t="s">
        <v>901</v>
      </c>
      <c r="E22" s="53"/>
      <c r="F22" s="201"/>
      <c r="G22" s="201"/>
      <c r="H22" s="202"/>
      <c r="I22" s="219"/>
      <c r="J22" s="220"/>
      <c r="K22" s="221" t="s">
        <v>858</v>
      </c>
      <c r="O22" s="6">
        <v>1</v>
      </c>
      <c r="P22" s="6">
        <f>COUNTA(E22)</f>
        <v>0</v>
      </c>
      <c r="Q22" s="6">
        <f t="shared" si="0"/>
        <v>1</v>
      </c>
    </row>
    <row r="23" spans="2:121" ht="42" x14ac:dyDescent="0.15">
      <c r="B23" s="28"/>
      <c r="C23" s="34" t="s">
        <v>902</v>
      </c>
      <c r="D23" s="222" t="s">
        <v>342</v>
      </c>
      <c r="E23" s="99" t="s">
        <v>16</v>
      </c>
      <c r="F23" s="172"/>
      <c r="G23" s="172"/>
      <c r="H23" s="173"/>
      <c r="I23" s="174"/>
      <c r="J23" s="214" t="s">
        <v>76</v>
      </c>
      <c r="K23" s="217" t="s">
        <v>908</v>
      </c>
      <c r="O23" s="6">
        <v>1</v>
      </c>
      <c r="P23" s="6">
        <f>IF(OR(E23="選択してください",E23=""),0,COUNTA(E23))</f>
        <v>0</v>
      </c>
      <c r="Q23" s="6">
        <f t="shared" si="0"/>
        <v>1</v>
      </c>
    </row>
    <row r="24" spans="2:121" ht="44.1" customHeight="1" x14ac:dyDescent="0.15">
      <c r="B24" s="28"/>
      <c r="C24" s="38"/>
      <c r="D24" s="224" t="s">
        <v>341</v>
      </c>
      <c r="E24" s="52"/>
      <c r="F24" s="225"/>
      <c r="G24" s="225"/>
      <c r="H24" s="209"/>
      <c r="I24" s="210"/>
      <c r="J24" s="226" t="s">
        <v>77</v>
      </c>
      <c r="K24" s="227" t="s">
        <v>908</v>
      </c>
      <c r="O24" s="6">
        <v>1</v>
      </c>
      <c r="P24" s="6">
        <f>COUNTA(E24)</f>
        <v>0</v>
      </c>
      <c r="Q24" s="6">
        <f>O24-P24</f>
        <v>1</v>
      </c>
      <c r="S24" s="6" t="str">
        <f>IFERROR(IF(入力シート!$E$206="有",IF(ROUNDDOWN((入力シート!#REF!+入力シート!$E$159+入力シート!$E$198)/入力シート!$H$207,0)&gt;=1,入力シート!$E$212,0),IF(ROUNDDOWN((入力シート!E120+入力シート!$E$159+入力シート!$E$198)/入力シート!$H$204,0)&gt;=1,入力シート!$E$212,0)),"")</f>
        <v/>
      </c>
      <c r="DQ24" s="6" t="str">
        <f>IF(OR(入力シート!E96&lt;2,入力シート!H99=""),"",入力シート!H99)</f>
        <v/>
      </c>
    </row>
    <row r="25" spans="2:121" ht="63" hidden="1" x14ac:dyDescent="0.15">
      <c r="B25" s="28"/>
      <c r="C25" s="31" t="s">
        <v>78</v>
      </c>
      <c r="D25" s="30"/>
      <c r="E25" s="124" t="s">
        <v>16</v>
      </c>
      <c r="F25" s="1"/>
      <c r="G25" s="1"/>
      <c r="H25" s="212"/>
      <c r="I25" s="213"/>
      <c r="J25" s="214" t="s">
        <v>79</v>
      </c>
      <c r="K25" s="215" t="s">
        <v>387</v>
      </c>
      <c r="O25" s="6">
        <v>1</v>
      </c>
      <c r="P25" s="6">
        <v>1</v>
      </c>
      <c r="Q25" s="6">
        <f>O25-P25</f>
        <v>0</v>
      </c>
    </row>
    <row r="26" spans="2:121" ht="63" x14ac:dyDescent="0.15">
      <c r="B26" s="28"/>
      <c r="C26" s="777" t="s">
        <v>374</v>
      </c>
      <c r="D26" s="778"/>
      <c r="E26" s="593" t="s">
        <v>16</v>
      </c>
      <c r="F26" s="178"/>
      <c r="G26" s="178"/>
      <c r="H26" s="179"/>
      <c r="I26" s="180"/>
      <c r="J26" s="229" t="s">
        <v>375</v>
      </c>
      <c r="K26" s="746" t="s">
        <v>1058</v>
      </c>
      <c r="O26" s="6">
        <v>1</v>
      </c>
      <c r="P26" s="6">
        <f>IF(OR(E26="選択してください",E26=""),0,COUNTA(E26))</f>
        <v>0</v>
      </c>
      <c r="Q26" s="6">
        <f>O26-P26</f>
        <v>1</v>
      </c>
    </row>
    <row r="27" spans="2:121" ht="70.150000000000006" hidden="1" customHeight="1" x14ac:dyDescent="0.15">
      <c r="B27" s="28"/>
      <c r="C27" s="63"/>
      <c r="D27" s="776" t="s">
        <v>376</v>
      </c>
      <c r="E27" s="766" t="s">
        <v>16</v>
      </c>
      <c r="F27" s="744"/>
      <c r="G27" s="744"/>
      <c r="H27" s="179"/>
      <c r="I27" s="180"/>
      <c r="J27" s="745" t="s">
        <v>80</v>
      </c>
      <c r="K27" s="746" t="s">
        <v>380</v>
      </c>
      <c r="O27" s="6">
        <v>1</v>
      </c>
      <c r="P27" s="6">
        <v>1</v>
      </c>
      <c r="Q27" s="6">
        <f>O27-P27</f>
        <v>0</v>
      </c>
    </row>
    <row r="28" spans="2:121" ht="40.15" hidden="1" customHeight="1" x14ac:dyDescent="0.15">
      <c r="B28" s="41"/>
      <c r="C28" s="38"/>
      <c r="D28" s="592" t="s">
        <v>377</v>
      </c>
      <c r="E28" s="385"/>
      <c r="F28" s="172"/>
      <c r="G28" s="172"/>
      <c r="H28" s="230"/>
      <c r="I28" s="230"/>
      <c r="J28" s="30" t="s">
        <v>81</v>
      </c>
      <c r="K28" s="182" t="s">
        <v>380</v>
      </c>
      <c r="O28" s="6">
        <v>1</v>
      </c>
      <c r="P28" s="6">
        <v>1</v>
      </c>
      <c r="Q28" s="6">
        <f>O28-P28</f>
        <v>0</v>
      </c>
    </row>
    <row r="29" spans="2:121" ht="63" hidden="1" x14ac:dyDescent="0.15">
      <c r="B29" s="28"/>
      <c r="C29" s="36" t="s">
        <v>82</v>
      </c>
      <c r="D29" s="25"/>
      <c r="E29" s="48" t="s">
        <v>16</v>
      </c>
      <c r="F29" s="178"/>
      <c r="G29" s="178"/>
      <c r="H29" s="179"/>
      <c r="I29" s="180"/>
      <c r="J29" s="232" t="s">
        <v>83</v>
      </c>
      <c r="K29" s="233" t="s">
        <v>381</v>
      </c>
      <c r="O29" s="6">
        <v>1</v>
      </c>
      <c r="P29" s="6">
        <v>1</v>
      </c>
      <c r="Q29" s="6">
        <f t="shared" si="0"/>
        <v>0</v>
      </c>
    </row>
    <row r="30" spans="2:121" ht="40.15" hidden="1" customHeight="1" x14ac:dyDescent="0.15">
      <c r="B30" s="28"/>
      <c r="C30" s="234"/>
      <c r="D30" s="235" t="s">
        <v>26</v>
      </c>
      <c r="E30" s="124" t="s">
        <v>16</v>
      </c>
      <c r="F30" s="1"/>
      <c r="G30" s="1"/>
      <c r="H30" s="212"/>
      <c r="I30" s="213"/>
      <c r="J30" s="767" t="str">
        <f>IF(AND(OR(E29="新規",E29="選択してください"),E30="増設"),"←灰色セルの数値を削除ください","")</f>
        <v/>
      </c>
      <c r="K30" s="237" t="s">
        <v>381</v>
      </c>
      <c r="O30" s="6">
        <v>1</v>
      </c>
      <c r="P30" s="6">
        <v>1</v>
      </c>
      <c r="Q30" s="6">
        <f t="shared" si="0"/>
        <v>0</v>
      </c>
    </row>
    <row r="31" spans="2:121" ht="40.15" hidden="1" customHeight="1" x14ac:dyDescent="0.15">
      <c r="B31" s="28"/>
      <c r="C31" s="206"/>
      <c r="D31" s="238" t="s">
        <v>84</v>
      </c>
      <c r="E31" s="729"/>
      <c r="F31" s="225"/>
      <c r="G31" s="225"/>
      <c r="H31" s="209"/>
      <c r="I31" s="210"/>
      <c r="J31" s="239" t="str">
        <f>IF(AND(OR(E29="新規",E29="選択してください"),E31&lt;&gt;""),"←灰色セルの数値を削除ください","")</f>
        <v/>
      </c>
      <c r="K31" s="227" t="s">
        <v>381</v>
      </c>
      <c r="O31" s="6">
        <v>1</v>
      </c>
      <c r="P31" s="6">
        <v>1</v>
      </c>
      <c r="Q31" s="6">
        <f t="shared" si="0"/>
        <v>0</v>
      </c>
    </row>
    <row r="32" spans="2:121" ht="40.15" customHeight="1" x14ac:dyDescent="0.15">
      <c r="B32" s="28"/>
      <c r="C32" s="779" t="s">
        <v>1023</v>
      </c>
      <c r="D32" s="235" t="s">
        <v>339</v>
      </c>
      <c r="E32" s="540"/>
      <c r="F32" s="185"/>
      <c r="G32" s="240"/>
      <c r="H32" s="241"/>
      <c r="I32" s="187"/>
      <c r="J32" s="216" t="s">
        <v>1003</v>
      </c>
      <c r="K32" s="189" t="s">
        <v>382</v>
      </c>
      <c r="O32" s="6">
        <v>1</v>
      </c>
      <c r="P32" s="6">
        <f t="shared" ref="P32:P39" si="2">COUNTA(E32)</f>
        <v>0</v>
      </c>
      <c r="Q32" s="6">
        <f t="shared" si="0"/>
        <v>1</v>
      </c>
    </row>
    <row r="33" spans="2:17" ht="40.15" customHeight="1" x14ac:dyDescent="0.15">
      <c r="B33" s="28"/>
      <c r="C33" s="242" t="s">
        <v>85</v>
      </c>
      <c r="D33" s="243" t="s">
        <v>340</v>
      </c>
      <c r="E33" s="50"/>
      <c r="F33" s="192"/>
      <c r="G33" s="244"/>
      <c r="H33" s="245"/>
      <c r="I33" s="194"/>
      <c r="J33" s="197"/>
      <c r="K33" s="196" t="s">
        <v>382</v>
      </c>
      <c r="O33" s="6">
        <v>1</v>
      </c>
      <c r="P33" s="6">
        <f t="shared" si="2"/>
        <v>0</v>
      </c>
      <c r="Q33" s="6">
        <f t="shared" si="0"/>
        <v>1</v>
      </c>
    </row>
    <row r="34" spans="2:17" ht="40.15" customHeight="1" x14ac:dyDescent="0.15">
      <c r="B34" s="28"/>
      <c r="C34" s="242"/>
      <c r="D34" s="243" t="s">
        <v>341</v>
      </c>
      <c r="E34" s="50"/>
      <c r="F34" s="192"/>
      <c r="G34" s="244"/>
      <c r="H34" s="245"/>
      <c r="I34" s="194"/>
      <c r="J34" s="197" t="s">
        <v>364</v>
      </c>
      <c r="K34" s="196" t="s">
        <v>382</v>
      </c>
      <c r="O34" s="6">
        <v>1</v>
      </c>
      <c r="P34" s="6">
        <f t="shared" si="2"/>
        <v>0</v>
      </c>
      <c r="Q34" s="6">
        <f>O34-P34</f>
        <v>1</v>
      </c>
    </row>
    <row r="35" spans="2:17" ht="40.15" customHeight="1" x14ac:dyDescent="0.15">
      <c r="B35" s="28"/>
      <c r="C35" s="234"/>
      <c r="D35" s="243" t="s">
        <v>86</v>
      </c>
      <c r="E35" s="50"/>
      <c r="F35" s="192"/>
      <c r="G35" s="244"/>
      <c r="H35" s="245"/>
      <c r="I35" s="194"/>
      <c r="J35" s="197" t="s">
        <v>985</v>
      </c>
      <c r="K35" s="196" t="s">
        <v>382</v>
      </c>
      <c r="O35" s="6">
        <v>1</v>
      </c>
      <c r="P35" s="6">
        <f t="shared" si="2"/>
        <v>0</v>
      </c>
      <c r="Q35" s="6">
        <f t="shared" si="0"/>
        <v>1</v>
      </c>
    </row>
    <row r="36" spans="2:17" ht="40.15" customHeight="1" x14ac:dyDescent="0.15">
      <c r="B36" s="28"/>
      <c r="C36" s="234"/>
      <c r="D36" s="243" t="s">
        <v>87</v>
      </c>
      <c r="E36" s="50"/>
      <c r="F36" s="192"/>
      <c r="G36" s="244"/>
      <c r="H36" s="245"/>
      <c r="I36" s="194"/>
      <c r="J36" s="197" t="s">
        <v>986</v>
      </c>
      <c r="K36" s="196" t="s">
        <v>382</v>
      </c>
      <c r="O36" s="6">
        <v>1</v>
      </c>
      <c r="P36" s="6">
        <f t="shared" si="2"/>
        <v>0</v>
      </c>
      <c r="Q36" s="6">
        <f t="shared" si="0"/>
        <v>1</v>
      </c>
    </row>
    <row r="37" spans="2:17" ht="40.15" hidden="1" customHeight="1" x14ac:dyDescent="0.15">
      <c r="B37" s="28"/>
      <c r="C37" s="31"/>
      <c r="D37" s="246" t="s">
        <v>73</v>
      </c>
      <c r="E37" s="51"/>
      <c r="F37" s="192"/>
      <c r="G37" s="244"/>
      <c r="H37" s="245"/>
      <c r="I37" s="194"/>
      <c r="J37" s="197"/>
      <c r="K37" s="196" t="s">
        <v>382</v>
      </c>
      <c r="O37" s="6">
        <v>1</v>
      </c>
      <c r="P37" s="6">
        <v>1</v>
      </c>
      <c r="Q37" s="6">
        <f t="shared" si="0"/>
        <v>0</v>
      </c>
    </row>
    <row r="38" spans="2:17" ht="40.15" customHeight="1" x14ac:dyDescent="0.15">
      <c r="B38" s="28"/>
      <c r="C38" s="234"/>
      <c r="D38" s="235" t="s">
        <v>88</v>
      </c>
      <c r="E38" s="50"/>
      <c r="F38" s="192"/>
      <c r="G38" s="244"/>
      <c r="H38" s="245"/>
      <c r="I38" s="194"/>
      <c r="J38" s="197"/>
      <c r="K38" s="196" t="s">
        <v>382</v>
      </c>
      <c r="O38" s="6">
        <v>1</v>
      </c>
      <c r="P38" s="6">
        <f t="shared" si="2"/>
        <v>0</v>
      </c>
      <c r="Q38" s="6">
        <f t="shared" si="0"/>
        <v>1</v>
      </c>
    </row>
    <row r="39" spans="2:17" ht="40.15" customHeight="1" x14ac:dyDescent="0.15">
      <c r="B39" s="28"/>
      <c r="C39" s="234"/>
      <c r="D39" s="243" t="s">
        <v>89</v>
      </c>
      <c r="E39" s="747"/>
      <c r="F39" s="192"/>
      <c r="G39" s="244"/>
      <c r="H39" s="245"/>
      <c r="I39" s="194"/>
      <c r="J39" s="197" t="s">
        <v>1182</v>
      </c>
      <c r="K39" s="196" t="s">
        <v>382</v>
      </c>
      <c r="O39" s="6">
        <v>1</v>
      </c>
      <c r="P39" s="6">
        <f t="shared" si="2"/>
        <v>0</v>
      </c>
      <c r="Q39" s="6">
        <f t="shared" si="0"/>
        <v>1</v>
      </c>
    </row>
    <row r="40" spans="2:17" ht="40.15" customHeight="1" x14ac:dyDescent="0.15">
      <c r="B40" s="28"/>
      <c r="C40" s="234"/>
      <c r="D40" s="200" t="s">
        <v>90</v>
      </c>
      <c r="E40" s="771"/>
      <c r="F40" s="201"/>
      <c r="G40" s="247"/>
      <c r="H40" s="248"/>
      <c r="I40" s="210"/>
      <c r="J40" s="218" t="s">
        <v>1006</v>
      </c>
      <c r="K40" s="205" t="s">
        <v>382</v>
      </c>
      <c r="O40" s="6">
        <v>1</v>
      </c>
      <c r="P40" s="6">
        <f>COUNTA(E40)</f>
        <v>0</v>
      </c>
      <c r="Q40" s="6">
        <f t="shared" si="0"/>
        <v>1</v>
      </c>
    </row>
    <row r="41" spans="2:17" ht="40.15" customHeight="1" x14ac:dyDescent="0.15">
      <c r="B41" s="28"/>
      <c r="C41" s="29" t="s">
        <v>1027</v>
      </c>
      <c r="D41" s="35"/>
      <c r="E41" s="768" t="s">
        <v>16</v>
      </c>
      <c r="F41" s="172"/>
      <c r="G41" s="249"/>
      <c r="H41" s="173"/>
      <c r="I41" s="174"/>
      <c r="J41" s="250"/>
      <c r="K41" s="217" t="s">
        <v>382</v>
      </c>
      <c r="O41" s="6">
        <v>1</v>
      </c>
      <c r="P41" s="6">
        <f>IF(OR(E41="選択してください",E41=""),0,COUNTA(E41))</f>
        <v>0</v>
      </c>
      <c r="Q41" s="6">
        <f t="shared" si="0"/>
        <v>1</v>
      </c>
    </row>
    <row r="42" spans="2:17" ht="40.15" customHeight="1" x14ac:dyDescent="0.15">
      <c r="B42" s="28"/>
      <c r="C42" s="234" t="s">
        <v>1026</v>
      </c>
      <c r="D42" s="251" t="s">
        <v>339</v>
      </c>
      <c r="E42" s="541"/>
      <c r="F42" s="185"/>
      <c r="G42" s="240"/>
      <c r="H42" s="241"/>
      <c r="I42" s="252"/>
      <c r="J42" s="216" t="s">
        <v>1005</v>
      </c>
      <c r="K42" s="189" t="s">
        <v>382</v>
      </c>
      <c r="O42" s="6">
        <v>1</v>
      </c>
      <c r="P42" s="6">
        <f t="shared" ref="P42:P46" si="3">IF(OR(E$41="選択してください",E$41=""),1,IF(E$41="上記以外",COUNTA(E42),IF(E$41="上記同様",1)))</f>
        <v>1</v>
      </c>
      <c r="Q42" s="6">
        <f t="shared" si="0"/>
        <v>0</v>
      </c>
    </row>
    <row r="43" spans="2:17" ht="40.15" customHeight="1" x14ac:dyDescent="0.15">
      <c r="B43" s="28"/>
      <c r="C43" s="780" t="s">
        <v>1025</v>
      </c>
      <c r="D43" s="243" t="s">
        <v>340</v>
      </c>
      <c r="E43" s="50"/>
      <c r="F43" s="192"/>
      <c r="G43" s="244"/>
      <c r="H43" s="245"/>
      <c r="I43" s="254"/>
      <c r="J43" s="197"/>
      <c r="K43" s="196" t="s">
        <v>382</v>
      </c>
      <c r="O43" s="6">
        <v>1</v>
      </c>
      <c r="P43" s="6">
        <f t="shared" si="3"/>
        <v>1</v>
      </c>
      <c r="Q43" s="6">
        <f t="shared" si="0"/>
        <v>0</v>
      </c>
    </row>
    <row r="44" spans="2:17" ht="40.15" customHeight="1" x14ac:dyDescent="0.15">
      <c r="B44" s="28"/>
      <c r="C44" s="242" t="s">
        <v>91</v>
      </c>
      <c r="D44" s="243" t="s">
        <v>341</v>
      </c>
      <c r="E44" s="50"/>
      <c r="F44" s="192"/>
      <c r="G44" s="244"/>
      <c r="H44" s="245"/>
      <c r="I44" s="254"/>
      <c r="J44" s="197" t="s">
        <v>364</v>
      </c>
      <c r="K44" s="196" t="s">
        <v>382</v>
      </c>
      <c r="O44" s="6">
        <v>1</v>
      </c>
      <c r="P44" s="6">
        <f t="shared" si="3"/>
        <v>1</v>
      </c>
      <c r="Q44" s="6">
        <f>O44-P44</f>
        <v>0</v>
      </c>
    </row>
    <row r="45" spans="2:17" ht="40.15" customHeight="1" x14ac:dyDescent="0.15">
      <c r="B45" s="28"/>
      <c r="C45" s="253" t="s">
        <v>1024</v>
      </c>
      <c r="D45" s="243" t="s">
        <v>86</v>
      </c>
      <c r="E45" s="50"/>
      <c r="F45" s="192"/>
      <c r="G45" s="244"/>
      <c r="H45" s="245"/>
      <c r="I45" s="254"/>
      <c r="J45" s="197" t="s">
        <v>985</v>
      </c>
      <c r="K45" s="196" t="s">
        <v>382</v>
      </c>
      <c r="O45" s="6">
        <v>1</v>
      </c>
      <c r="P45" s="6">
        <f t="shared" si="3"/>
        <v>1</v>
      </c>
      <c r="Q45" s="6">
        <f t="shared" si="0"/>
        <v>0</v>
      </c>
    </row>
    <row r="46" spans="2:17" ht="39.6" customHeight="1" x14ac:dyDescent="0.15">
      <c r="B46" s="28"/>
      <c r="C46" s="234"/>
      <c r="D46" s="243" t="s">
        <v>87</v>
      </c>
      <c r="E46" s="50"/>
      <c r="F46" s="192"/>
      <c r="G46" s="244"/>
      <c r="H46" s="245"/>
      <c r="I46" s="254"/>
      <c r="J46" s="197" t="s">
        <v>986</v>
      </c>
      <c r="K46" s="196" t="s">
        <v>382</v>
      </c>
      <c r="O46" s="6">
        <v>1</v>
      </c>
      <c r="P46" s="6">
        <f t="shared" si="3"/>
        <v>1</v>
      </c>
      <c r="Q46" s="6">
        <f t="shared" si="0"/>
        <v>0</v>
      </c>
    </row>
    <row r="47" spans="2:17" ht="40.15" hidden="1" customHeight="1" x14ac:dyDescent="0.15">
      <c r="B47" s="28"/>
      <c r="C47" s="31"/>
      <c r="D47" s="246" t="s">
        <v>73</v>
      </c>
      <c r="E47" s="51"/>
      <c r="F47" s="192"/>
      <c r="G47" s="244"/>
      <c r="H47" s="245"/>
      <c r="I47" s="254"/>
      <c r="J47" s="197"/>
      <c r="K47" s="196" t="s">
        <v>382</v>
      </c>
      <c r="O47" s="6">
        <v>1</v>
      </c>
      <c r="P47" s="6">
        <v>1</v>
      </c>
      <c r="Q47" s="6">
        <f t="shared" si="0"/>
        <v>0</v>
      </c>
    </row>
    <row r="48" spans="2:17" ht="40.15" customHeight="1" x14ac:dyDescent="0.15">
      <c r="B48" s="28"/>
      <c r="C48" s="234"/>
      <c r="D48" s="235" t="s">
        <v>88</v>
      </c>
      <c r="E48" s="50"/>
      <c r="F48" s="192"/>
      <c r="G48" s="244"/>
      <c r="H48" s="245"/>
      <c r="I48" s="254"/>
      <c r="J48" s="197"/>
      <c r="K48" s="196" t="s">
        <v>382</v>
      </c>
      <c r="O48" s="6">
        <v>1</v>
      </c>
      <c r="P48" s="6">
        <f t="shared" ref="P48" si="4">IF(OR(E$41="選択してください",E$41=""),1,IF(E$41="上記以外",COUNTA(E48),IF(E$41="上記同様",1)))</f>
        <v>1</v>
      </c>
      <c r="Q48" s="6">
        <f t="shared" si="0"/>
        <v>0</v>
      </c>
    </row>
    <row r="49" spans="2:17" ht="40.15" customHeight="1" x14ac:dyDescent="0.15">
      <c r="B49" s="28"/>
      <c r="C49" s="234"/>
      <c r="D49" s="243" t="s">
        <v>89</v>
      </c>
      <c r="E49" s="747"/>
      <c r="F49" s="192"/>
      <c r="G49" s="244"/>
      <c r="H49" s="245"/>
      <c r="I49" s="254"/>
      <c r="J49" s="197" t="s">
        <v>1183</v>
      </c>
      <c r="K49" s="196" t="s">
        <v>382</v>
      </c>
      <c r="O49" s="6">
        <v>1</v>
      </c>
      <c r="P49" s="6">
        <f>IF(OR(E$41="選択してください",E$41=""),1,IF(E$41="上記以外",COUNTA(E49),IF(E$41="上記同様",1)))</f>
        <v>1</v>
      </c>
      <c r="Q49" s="6">
        <f t="shared" si="0"/>
        <v>0</v>
      </c>
    </row>
    <row r="50" spans="2:17" ht="40.15" customHeight="1" x14ac:dyDescent="0.15">
      <c r="B50" s="28"/>
      <c r="C50" s="234"/>
      <c r="D50" s="200" t="s">
        <v>90</v>
      </c>
      <c r="E50" s="770"/>
      <c r="F50" s="225"/>
      <c r="G50" s="208"/>
      <c r="H50" s="255"/>
      <c r="I50" s="256"/>
      <c r="J50" s="257" t="s">
        <v>1006</v>
      </c>
      <c r="K50" s="196" t="s">
        <v>382</v>
      </c>
      <c r="O50" s="6">
        <v>1</v>
      </c>
      <c r="P50" s="6">
        <f>IF(OR(E$41="選択してください",E$41=""),1,IF(E$41="上記以外",COUNTA(E50),IF(E$41="上記同様",1)))</f>
        <v>1</v>
      </c>
      <c r="Q50" s="6">
        <f t="shared" si="0"/>
        <v>0</v>
      </c>
    </row>
    <row r="51" spans="2:17" ht="40.5" hidden="1" customHeight="1" x14ac:dyDescent="0.15">
      <c r="B51" s="28"/>
      <c r="C51" s="177" t="s">
        <v>1017</v>
      </c>
      <c r="D51" s="228"/>
      <c r="E51" s="48" t="s">
        <v>16</v>
      </c>
      <c r="F51" s="178"/>
      <c r="G51" s="178"/>
      <c r="H51" s="179"/>
      <c r="I51" s="180"/>
      <c r="J51" s="229"/>
      <c r="K51" s="233" t="s">
        <v>840</v>
      </c>
      <c r="O51" s="6">
        <v>1</v>
      </c>
      <c r="P51" s="6">
        <v>1</v>
      </c>
      <c r="Q51" s="6">
        <f t="shared" ref="Q51:Q52" si="5">O51-P51</f>
        <v>0</v>
      </c>
    </row>
    <row r="52" spans="2:17" ht="40.5" hidden="1" customHeight="1" x14ac:dyDescent="0.15">
      <c r="B52" s="28"/>
      <c r="C52" s="177" t="s">
        <v>520</v>
      </c>
      <c r="D52" s="228"/>
      <c r="E52" s="48" t="s">
        <v>16</v>
      </c>
      <c r="F52" s="178"/>
      <c r="G52" s="178"/>
      <c r="H52" s="179"/>
      <c r="I52" s="180"/>
      <c r="J52" s="229"/>
      <c r="K52" s="233" t="s">
        <v>840</v>
      </c>
      <c r="O52" s="6">
        <v>1</v>
      </c>
      <c r="P52" s="6">
        <v>1</v>
      </c>
      <c r="Q52" s="6">
        <f t="shared" si="5"/>
        <v>0</v>
      </c>
    </row>
    <row r="53" spans="2:17" ht="42" x14ac:dyDescent="0.15">
      <c r="B53" s="28"/>
      <c r="C53" s="177" t="s">
        <v>92</v>
      </c>
      <c r="D53" s="228"/>
      <c r="E53" s="48"/>
      <c r="F53" s="178"/>
      <c r="G53" s="178"/>
      <c r="H53" s="179"/>
      <c r="I53" s="180"/>
      <c r="J53" s="229" t="s">
        <v>362</v>
      </c>
      <c r="K53" s="786" t="s">
        <v>1058</v>
      </c>
      <c r="O53" s="6">
        <v>1</v>
      </c>
      <c r="P53" s="6">
        <f>COUNTA(E53)</f>
        <v>0</v>
      </c>
      <c r="Q53" s="6">
        <f t="shared" si="0"/>
        <v>1</v>
      </c>
    </row>
    <row r="54" spans="2:17" ht="40.15" customHeight="1" x14ac:dyDescent="0.15">
      <c r="B54" s="259"/>
      <c r="C54" s="172"/>
      <c r="D54" s="172"/>
      <c r="E54" s="1"/>
      <c r="F54" s="172"/>
      <c r="G54" s="172"/>
      <c r="H54" s="172"/>
      <c r="I54" s="172"/>
      <c r="J54" s="260"/>
      <c r="K54" s="261"/>
    </row>
    <row r="55" spans="2:17" ht="40.15" customHeight="1" x14ac:dyDescent="0.15">
      <c r="B55" s="46" t="s">
        <v>249</v>
      </c>
      <c r="C55" s="40"/>
      <c r="D55" s="262"/>
      <c r="E55" s="263"/>
      <c r="F55" s="263"/>
      <c r="G55" s="263"/>
      <c r="H55" s="263"/>
      <c r="I55" s="263"/>
      <c r="J55" s="263"/>
      <c r="K55" s="264"/>
    </row>
    <row r="56" spans="2:17" ht="42" x14ac:dyDescent="0.15">
      <c r="B56" s="28"/>
      <c r="C56" s="265" t="s">
        <v>93</v>
      </c>
      <c r="D56" s="266"/>
      <c r="E56" s="386"/>
      <c r="F56" s="178"/>
      <c r="G56" s="267"/>
      <c r="H56" s="179"/>
      <c r="I56" s="180"/>
      <c r="J56" s="232" t="s">
        <v>94</v>
      </c>
      <c r="K56" s="268" t="s">
        <v>909</v>
      </c>
      <c r="O56" s="6">
        <v>1</v>
      </c>
      <c r="P56" s="6">
        <f>COUNTA(E56)</f>
        <v>0</v>
      </c>
      <c r="Q56" s="6">
        <f t="shared" ref="Q56:Q77" si="6">O56-P56</f>
        <v>1</v>
      </c>
    </row>
    <row r="57" spans="2:17" ht="42" x14ac:dyDescent="0.15">
      <c r="B57" s="28"/>
      <c r="C57" s="265" t="s">
        <v>95</v>
      </c>
      <c r="D57" s="266"/>
      <c r="E57" s="386"/>
      <c r="F57" s="178"/>
      <c r="G57" s="267"/>
      <c r="H57" s="179"/>
      <c r="I57" s="180"/>
      <c r="J57" s="232" t="s">
        <v>96</v>
      </c>
      <c r="K57" s="268" t="s">
        <v>910</v>
      </c>
      <c r="O57" s="6">
        <v>1</v>
      </c>
      <c r="P57" s="6">
        <f>COUNTA(E57)</f>
        <v>0</v>
      </c>
      <c r="Q57" s="6">
        <f t="shared" si="6"/>
        <v>1</v>
      </c>
    </row>
    <row r="58" spans="2:17" ht="42" x14ac:dyDescent="0.15">
      <c r="B58" s="28"/>
      <c r="C58" s="265" t="s">
        <v>912</v>
      </c>
      <c r="D58" s="266"/>
      <c r="E58" s="387"/>
      <c r="F58" s="172"/>
      <c r="G58" s="249"/>
      <c r="H58" s="173"/>
      <c r="I58" s="174"/>
      <c r="J58" s="214" t="s">
        <v>96</v>
      </c>
      <c r="K58" s="268" t="s">
        <v>911</v>
      </c>
      <c r="O58" s="6">
        <v>1</v>
      </c>
      <c r="P58" s="6">
        <f>COUNTA(E58)</f>
        <v>0</v>
      </c>
      <c r="Q58" s="6">
        <f t="shared" si="6"/>
        <v>1</v>
      </c>
    </row>
    <row r="59" spans="2:17" ht="63" x14ac:dyDescent="0.15">
      <c r="B59" s="28"/>
      <c r="C59" s="42" t="s">
        <v>46</v>
      </c>
      <c r="D59" s="43"/>
      <c r="E59" s="388" t="s">
        <v>16</v>
      </c>
      <c r="F59" s="172"/>
      <c r="G59" s="249"/>
      <c r="H59" s="173"/>
      <c r="I59" s="174"/>
      <c r="J59" s="214" t="s">
        <v>97</v>
      </c>
      <c r="K59" s="269" t="s">
        <v>913</v>
      </c>
      <c r="O59" s="6">
        <v>1</v>
      </c>
      <c r="P59" s="6">
        <f>IF(OR(E59="選択してください",E59=""),0,COUNTA(E59))</f>
        <v>0</v>
      </c>
      <c r="Q59" s="6">
        <f t="shared" si="6"/>
        <v>1</v>
      </c>
    </row>
    <row r="60" spans="2:17" ht="40.15" customHeight="1" x14ac:dyDescent="0.15">
      <c r="B60" s="28"/>
      <c r="C60" s="42"/>
      <c r="D60" s="270" t="s">
        <v>98</v>
      </c>
      <c r="E60" s="389" t="s">
        <v>1229</v>
      </c>
      <c r="F60" s="185"/>
      <c r="G60" s="240"/>
      <c r="H60" s="186"/>
      <c r="I60" s="187"/>
      <c r="J60" s="271" t="s">
        <v>99</v>
      </c>
      <c r="K60" s="600" t="s">
        <v>913</v>
      </c>
      <c r="O60" s="6">
        <v>1</v>
      </c>
      <c r="P60" s="6">
        <f>IF(OR(E$59="選択してください",E$59=""),1,IF(AND(E59="有",E60="（有の場合のみ選択して下さい）"),0,IF(E$59="有",COUNTA(E60),IF(E$59="無",1))))</f>
        <v>1</v>
      </c>
      <c r="Q60" s="6">
        <f>O60-P60</f>
        <v>0</v>
      </c>
    </row>
    <row r="61" spans="2:17" ht="40.15" hidden="1" customHeight="1" x14ac:dyDescent="0.15">
      <c r="B61" s="28"/>
      <c r="C61" s="42"/>
      <c r="D61" s="273" t="s">
        <v>100</v>
      </c>
      <c r="E61" s="390"/>
      <c r="F61" s="191" t="s">
        <v>101</v>
      </c>
      <c r="G61" s="244"/>
      <c r="H61" s="193"/>
      <c r="I61" s="194"/>
      <c r="J61" s="274"/>
      <c r="K61" s="601" t="s">
        <v>914</v>
      </c>
      <c r="O61" s="6">
        <v>1</v>
      </c>
      <c r="P61" s="6">
        <v>1</v>
      </c>
      <c r="Q61" s="6">
        <f>O61-P61</f>
        <v>0</v>
      </c>
    </row>
    <row r="62" spans="2:17" ht="40.15" customHeight="1" x14ac:dyDescent="0.15">
      <c r="B62" s="28"/>
      <c r="C62" s="42"/>
      <c r="D62" s="670" t="s">
        <v>102</v>
      </c>
      <c r="E62" s="671"/>
      <c r="F62" s="319" t="s">
        <v>103</v>
      </c>
      <c r="G62" s="247"/>
      <c r="H62" s="202"/>
      <c r="I62" s="203"/>
      <c r="J62" s="672"/>
      <c r="K62" s="673" t="s">
        <v>914</v>
      </c>
      <c r="O62" s="6">
        <v>1</v>
      </c>
      <c r="P62" s="6">
        <f>IF(OR(E$59="選択してください",E$59=""),1,IF(E$59="有",COUNTA(E62),IF(E$59="無",1)))</f>
        <v>1</v>
      </c>
      <c r="Q62" s="6">
        <f t="shared" si="6"/>
        <v>0</v>
      </c>
    </row>
    <row r="63" spans="2:17" ht="134.65" customHeight="1" x14ac:dyDescent="0.15">
      <c r="B63" s="28"/>
      <c r="C63" s="757" t="s">
        <v>870</v>
      </c>
      <c r="D63" s="270" t="s">
        <v>742</v>
      </c>
      <c r="E63" s="678" t="s">
        <v>881</v>
      </c>
      <c r="F63" s="185"/>
      <c r="G63" s="240"/>
      <c r="H63" s="186"/>
      <c r="I63" s="187"/>
      <c r="J63" s="759" t="str">
        <f>IF(E26="全量売電", IF(OR(E63="有（その他負荷「無」）", E63="無"),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※その他負荷とは、蓄電池に付随する負荷以外の負荷を指します。そのため、全量売電の場合には、「その他負荷「無」」。余剰売電の場合には、「その他負荷「無」」を選択して下さい。
※詳細は託送供給等約款、「附則4 揚水発電設備等が設置された需要場所に接続供給を行なう
場合の特別措置」をご確認ください（Link）", "売電方法：全量売電の方は、「有（その他負荷「無」）または「無」いずれかを選択ください。"), IF(E26="余剰売電", IF(OR(E63="有（その他負荷「有」）", E63="無"),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※その他負荷とは、蓄電池に付随する負荷以外の負荷を指します。そのため、全量売電の場合には、「その他負荷「無」」。余剰売電の場合には、「その他負荷「有」」を選択して下さい。
※詳細は託送供給等約款、「附則4 揚水発電設備等が設置された需要場所に接続供給を行なう
場合の特別措置」をご確認ください（Link）", "売電方法：余剰売電の方は、「有（その他負荷「有」）または「無」いずれかを選択ください。"), "売電方法：余剰売電の方は、「有（その他負荷「有」）または「無」いずれかを選択ください。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※その他負荷とは、蓄電池に付随する負荷以外の負荷を指します。そのため、全量売電の場合には、「その他負荷「無」」。余剰売電の場合には、「その他負荷「有」」を選択して下さい。
※詳細は託送供給等約款、「附則4 揚水発電設備等が設置された需要場所に接続供給を行なう
場合の特別措置」をご確認ください（Link）"))</f>
        <v>売電方法：余剰売電の方は、「有（その他負荷「有」）または「無」いずれかを選択ください。
売電方法：全量売電の方は、「有（その他負荷「無」）または「無」いずれかを選択ください。
※その他負荷とは、蓄電池に付随する負荷以外の負荷を指します。そのため、全量売電の場合には、「その他負荷「無」」。余剰売電の場合には、「その他負荷「有」」を選択して下さい。
※詳細は託送供給等約款、「附則4 揚水発電設備等が設置された需要場所に接続供給を行なう
場合の特別措置」をご確認ください（Link）</v>
      </c>
      <c r="K63" s="600" t="s">
        <v>915</v>
      </c>
      <c r="O63" s="6">
        <v>1</v>
      </c>
      <c r="P63" s="6">
        <f>IF(OR(J63="売電方法：余剰売電の方は、「有（その他負荷「有」）または「無」いずれかを選択ください。",J63="売電方法：全量売電の方は、「有（その他負荷「無」）または「無」いずれかを選択ください。"),0,IF(OR(E63="",E63="選択してください"),0,1))</f>
        <v>0</v>
      </c>
      <c r="Q63" s="6">
        <f t="shared" si="6"/>
        <v>1</v>
      </c>
    </row>
    <row r="64" spans="2:17" ht="118.5" customHeight="1" x14ac:dyDescent="0.15">
      <c r="B64" s="28"/>
      <c r="C64" s="758"/>
      <c r="D64" s="273" t="s">
        <v>743</v>
      </c>
      <c r="E64" s="679" t="s">
        <v>881</v>
      </c>
      <c r="F64" s="191"/>
      <c r="G64" s="244"/>
      <c r="H64" s="193"/>
      <c r="I64" s="194"/>
      <c r="J64" s="760" t="s">
        <v>1015</v>
      </c>
      <c r="K64" s="601" t="s">
        <v>915</v>
      </c>
      <c r="O64" s="6">
        <v>1</v>
      </c>
      <c r="P64" s="6">
        <f>IF(OR(E64="選択してください",E64=""),0,COUNTA(E64))</f>
        <v>0</v>
      </c>
      <c r="Q64" s="6">
        <f>O64-P64</f>
        <v>1</v>
      </c>
    </row>
    <row r="65" spans="2:17" ht="40.15" hidden="1" customHeight="1" x14ac:dyDescent="0.15">
      <c r="B65" s="28"/>
      <c r="C65" s="689"/>
      <c r="D65" s="275" t="s">
        <v>69</v>
      </c>
      <c r="E65" s="680"/>
      <c r="F65" s="276"/>
      <c r="G65" s="208"/>
      <c r="H65" s="209"/>
      <c r="I65" s="210"/>
      <c r="J65" s="277"/>
      <c r="K65" s="701" t="s">
        <v>842</v>
      </c>
      <c r="O65" s="6">
        <v>0</v>
      </c>
      <c r="P65" s="6">
        <v>0</v>
      </c>
      <c r="Q65" s="6">
        <f t="shared" ref="Q65" si="7">O65-P65</f>
        <v>0</v>
      </c>
    </row>
    <row r="66" spans="2:17" ht="40.15" hidden="1" customHeight="1" x14ac:dyDescent="0.15">
      <c r="B66" s="28"/>
      <c r="C66" s="690" t="s">
        <v>847</v>
      </c>
      <c r="D66" s="707" t="s">
        <v>742</v>
      </c>
      <c r="E66" s="708" t="s">
        <v>881</v>
      </c>
      <c r="F66" s="709"/>
      <c r="G66" s="187"/>
      <c r="H66" s="186"/>
      <c r="I66" s="187"/>
      <c r="J66" s="710"/>
      <c r="K66" s="711" t="s">
        <v>848</v>
      </c>
    </row>
    <row r="67" spans="2:17" ht="40.15" hidden="1" customHeight="1" x14ac:dyDescent="0.15">
      <c r="B67" s="28">
        <v>1</v>
      </c>
      <c r="C67" s="689"/>
      <c r="D67" s="712" t="s">
        <v>743</v>
      </c>
      <c r="E67" s="713" t="s">
        <v>881</v>
      </c>
      <c r="F67" s="403"/>
      <c r="G67" s="194"/>
      <c r="H67" s="193"/>
      <c r="I67" s="194"/>
      <c r="J67" s="714"/>
      <c r="K67" s="715" t="s">
        <v>848</v>
      </c>
    </row>
    <row r="68" spans="2:17" ht="40.15" hidden="1" customHeight="1" x14ac:dyDescent="0.15">
      <c r="B68" s="28"/>
      <c r="C68" s="689"/>
      <c r="D68" s="716" t="s">
        <v>69</v>
      </c>
      <c r="E68" s="735"/>
      <c r="F68" s="405"/>
      <c r="G68" s="210"/>
      <c r="H68" s="209"/>
      <c r="I68" s="210"/>
      <c r="J68" s="718"/>
      <c r="K68" s="719" t="s">
        <v>849</v>
      </c>
    </row>
    <row r="69" spans="2:17" ht="40.15" hidden="1" customHeight="1" x14ac:dyDescent="0.15">
      <c r="B69" s="28"/>
      <c r="C69" s="1029" t="s">
        <v>850</v>
      </c>
      <c r="D69" s="270" t="s">
        <v>755</v>
      </c>
      <c r="E69" s="678" t="s">
        <v>888</v>
      </c>
      <c r="F69" s="185"/>
      <c r="G69" s="240"/>
      <c r="H69" s="186"/>
      <c r="I69" s="187"/>
      <c r="J69" s="271"/>
      <c r="K69" s="600" t="s">
        <v>916</v>
      </c>
      <c r="O69" s="6">
        <v>1</v>
      </c>
      <c r="P69" s="6">
        <v>1</v>
      </c>
      <c r="Q69" s="6">
        <f>O69-P69</f>
        <v>0</v>
      </c>
    </row>
    <row r="70" spans="2:17" ht="95.1" hidden="1" customHeight="1" x14ac:dyDescent="0.15">
      <c r="B70" s="28"/>
      <c r="C70" s="1030"/>
      <c r="D70" s="273" t="s">
        <v>742</v>
      </c>
      <c r="E70" s="734" t="s">
        <v>881</v>
      </c>
      <c r="F70" s="191"/>
      <c r="G70" s="244"/>
      <c r="H70" s="193"/>
      <c r="I70" s="194"/>
      <c r="J70" s="304" t="str">
        <f>IF(OR(AND(E26="余剰売電",E70="有（その他負荷「無」）"),AND(E26="全量売電",E70="有（その他負荷「有」）")),"特別措置の適用を「有（その他負荷「有」）」を選択される場合は、売電方法は余剰売電を選択ください。特別措置の適用を「有（その他負荷「無」）」を選択される場合は、売電方法は全量売電を選択ください。","")</f>
        <v/>
      </c>
      <c r="K70" s="601" t="s">
        <v>916</v>
      </c>
      <c r="O70" s="6">
        <v>1</v>
      </c>
      <c r="P70" s="6">
        <v>1</v>
      </c>
      <c r="Q70" s="6">
        <f t="shared" ref="Q70" si="8">O70-P70</f>
        <v>0</v>
      </c>
    </row>
    <row r="71" spans="2:17" ht="40.15" hidden="1" customHeight="1" x14ac:dyDescent="0.15">
      <c r="B71" s="28"/>
      <c r="C71" s="689"/>
      <c r="D71" s="275" t="s">
        <v>69</v>
      </c>
      <c r="E71" s="736"/>
      <c r="F71" s="276"/>
      <c r="G71" s="208"/>
      <c r="H71" s="209"/>
      <c r="I71" s="210"/>
      <c r="J71" s="277"/>
      <c r="K71" s="701" t="s">
        <v>843</v>
      </c>
    </row>
    <row r="72" spans="2:17" ht="40.15" hidden="1" customHeight="1" x14ac:dyDescent="0.15">
      <c r="B72" s="28"/>
      <c r="C72" s="720" t="s">
        <v>851</v>
      </c>
      <c r="D72" s="707" t="s">
        <v>742</v>
      </c>
      <c r="E72" s="708" t="s">
        <v>881</v>
      </c>
      <c r="F72" s="709"/>
      <c r="G72" s="187"/>
      <c r="H72" s="186"/>
      <c r="I72" s="187"/>
      <c r="J72" s="710"/>
      <c r="K72" s="711" t="s">
        <v>852</v>
      </c>
    </row>
    <row r="73" spans="2:17" ht="40.15" hidden="1" customHeight="1" x14ac:dyDescent="0.15">
      <c r="B73" s="28"/>
      <c r="C73" s="689"/>
      <c r="D73" s="716" t="s">
        <v>69</v>
      </c>
      <c r="E73" s="717"/>
      <c r="F73" s="405"/>
      <c r="G73" s="210"/>
      <c r="H73" s="209"/>
      <c r="I73" s="210"/>
      <c r="J73" s="718"/>
      <c r="K73" s="719" t="s">
        <v>853</v>
      </c>
    </row>
    <row r="74" spans="2:17" ht="40.15" hidden="1" customHeight="1" x14ac:dyDescent="0.15">
      <c r="B74" s="28"/>
      <c r="C74" s="686" t="s">
        <v>125</v>
      </c>
      <c r="D74" s="270" t="s">
        <v>757</v>
      </c>
      <c r="E74" s="49" t="s">
        <v>888</v>
      </c>
      <c r="F74" s="185"/>
      <c r="G74" s="240"/>
      <c r="H74" s="186"/>
      <c r="I74" s="709"/>
      <c r="J74" s="351"/>
      <c r="K74" s="272" t="s">
        <v>844</v>
      </c>
      <c r="L74" s="15"/>
      <c r="O74" s="6">
        <v>1</v>
      </c>
      <c r="P74" s="6">
        <v>1</v>
      </c>
      <c r="Q74" s="6">
        <f t="shared" ref="Q74" si="9">O74-P74</f>
        <v>0</v>
      </c>
    </row>
    <row r="75" spans="2:17" ht="40.15" hidden="1" customHeight="1" x14ac:dyDescent="0.15">
      <c r="B75" s="28"/>
      <c r="C75" s="42"/>
      <c r="D75" s="716" t="s">
        <v>757</v>
      </c>
      <c r="E75" s="742" t="s">
        <v>888</v>
      </c>
      <c r="F75" s="723"/>
      <c r="G75" s="210"/>
      <c r="H75" s="209"/>
      <c r="I75" s="723"/>
      <c r="J75" s="743"/>
      <c r="K75" s="719" t="s">
        <v>845</v>
      </c>
      <c r="L75" s="15"/>
    </row>
    <row r="76" spans="2:17" ht="239.1" customHeight="1" x14ac:dyDescent="0.15">
      <c r="B76" s="28"/>
      <c r="C76" s="44" t="s">
        <v>48</v>
      </c>
      <c r="D76" s="279" t="s">
        <v>405</v>
      </c>
      <c r="E76" s="391" t="s">
        <v>1232</v>
      </c>
      <c r="F76" s="185"/>
      <c r="G76" s="240"/>
      <c r="H76" s="186"/>
      <c r="I76" s="187"/>
      <c r="J76" s="280" t="s">
        <v>105</v>
      </c>
      <c r="K76" s="272" t="s">
        <v>917</v>
      </c>
      <c r="L76" s="15"/>
      <c r="O76" s="6">
        <v>1</v>
      </c>
      <c r="P76" s="6">
        <f>IF(OR(E76="実施しない",E76=""),0,COUNTA(E76))</f>
        <v>1</v>
      </c>
      <c r="Q76" s="6">
        <f t="shared" si="6"/>
        <v>0</v>
      </c>
    </row>
    <row r="77" spans="2:17" ht="40.15" customHeight="1" x14ac:dyDescent="0.15">
      <c r="B77" s="28"/>
      <c r="C77" s="42"/>
      <c r="D77" s="281" t="s">
        <v>106</v>
      </c>
      <c r="E77" s="52" t="s">
        <v>16</v>
      </c>
      <c r="F77" s="225"/>
      <c r="G77" s="208"/>
      <c r="H77" s="209"/>
      <c r="I77" s="210"/>
      <c r="J77" s="257" t="s">
        <v>1076</v>
      </c>
      <c r="K77" s="278" t="s">
        <v>917</v>
      </c>
      <c r="L77" s="15"/>
      <c r="O77" s="6">
        <v>1</v>
      </c>
      <c r="P77" s="6">
        <f>IF(OR(E77="選択してください",E77=""),0,COUNTA(E77))</f>
        <v>0</v>
      </c>
      <c r="Q77" s="6">
        <f t="shared" si="6"/>
        <v>1</v>
      </c>
    </row>
    <row r="78" spans="2:17" ht="40.15" customHeight="1" x14ac:dyDescent="0.15">
      <c r="B78" s="259"/>
      <c r="C78" s="258"/>
      <c r="D78" s="258"/>
      <c r="E78" s="172" t="s">
        <v>414</v>
      </c>
      <c r="F78" s="30"/>
      <c r="G78" s="30"/>
      <c r="H78" s="30"/>
      <c r="I78" s="30"/>
      <c r="J78" s="30"/>
      <c r="K78" s="30"/>
    </row>
    <row r="79" spans="2:17" ht="40.15" customHeight="1" x14ac:dyDescent="0.15">
      <c r="B79" s="282" t="s">
        <v>304</v>
      </c>
      <c r="C79" s="283"/>
      <c r="D79" s="62"/>
      <c r="E79" s="33"/>
      <c r="F79" s="33"/>
      <c r="G79" s="33"/>
      <c r="H79" s="33"/>
      <c r="I79" s="33"/>
      <c r="J79" s="33"/>
      <c r="K79" s="284"/>
    </row>
    <row r="80" spans="2:17" ht="40.15" customHeight="1" x14ac:dyDescent="0.15">
      <c r="B80" s="285" t="s">
        <v>305</v>
      </c>
      <c r="C80" s="286"/>
      <c r="D80" s="287"/>
      <c r="E80" s="288"/>
      <c r="F80" s="288"/>
      <c r="G80" s="288"/>
      <c r="H80" s="288"/>
      <c r="I80" s="288"/>
      <c r="J80" s="288"/>
      <c r="K80" s="289"/>
    </row>
    <row r="81" spans="2:17" ht="123" x14ac:dyDescent="0.15">
      <c r="B81" s="28"/>
      <c r="C81" s="38" t="s">
        <v>306</v>
      </c>
      <c r="D81" s="25"/>
      <c r="E81" s="113"/>
      <c r="F81" s="25" t="s">
        <v>283</v>
      </c>
      <c r="G81" s="25"/>
      <c r="H81" s="296"/>
      <c r="I81" s="297"/>
      <c r="J81" s="298" t="s">
        <v>1016</v>
      </c>
      <c r="K81" s="299" t="s">
        <v>765</v>
      </c>
      <c r="O81" s="6">
        <v>1</v>
      </c>
      <c r="P81" s="6">
        <f>COUNTA(E81)</f>
        <v>0</v>
      </c>
      <c r="Q81" s="6">
        <f>O81-P81</f>
        <v>1</v>
      </c>
    </row>
    <row r="82" spans="2:17" ht="50.1" customHeight="1" x14ac:dyDescent="0.15">
      <c r="B82" s="28"/>
      <c r="C82" s="54" t="s">
        <v>325</v>
      </c>
      <c r="D82" s="24"/>
      <c r="E82" s="300"/>
      <c r="F82" s="30"/>
      <c r="G82" s="30"/>
      <c r="H82" s="30"/>
      <c r="I82" s="30"/>
      <c r="J82" s="232"/>
      <c r="K82" s="301"/>
    </row>
    <row r="83" spans="2:17" ht="44.1" customHeight="1" x14ac:dyDescent="0.15">
      <c r="B83" s="28"/>
      <c r="C83" s="54" t="s">
        <v>1039</v>
      </c>
      <c r="D83" s="787" t="s">
        <v>1028</v>
      </c>
      <c r="E83" s="389" t="s">
        <v>16</v>
      </c>
      <c r="F83" s="184"/>
      <c r="G83" s="184"/>
      <c r="H83" s="241"/>
      <c r="I83" s="252"/>
      <c r="J83" s="184" t="s">
        <v>1034</v>
      </c>
      <c r="K83" s="831" t="s">
        <v>1059</v>
      </c>
      <c r="O83" s="6">
        <v>1</v>
      </c>
      <c r="P83" s="6">
        <f>IF('はじめに  '!AV46&lt;&gt;"はい",1,IF(OR(E83="選択してください",E83=""),0,COUNTA(E83)))</f>
        <v>1</v>
      </c>
      <c r="Q83" s="6">
        <f t="shared" ref="Q83:Q84" si="10">O83-P83</f>
        <v>0</v>
      </c>
    </row>
    <row r="84" spans="2:17" ht="43.5" customHeight="1" x14ac:dyDescent="0.15">
      <c r="B84" s="28"/>
      <c r="C84" s="54"/>
      <c r="D84" s="343" t="s">
        <v>1029</v>
      </c>
      <c r="E84" s="835"/>
      <c r="F84" s="191"/>
      <c r="G84" s="302"/>
      <c r="H84" s="241"/>
      <c r="I84" s="252"/>
      <c r="J84" s="316" t="s">
        <v>110</v>
      </c>
      <c r="K84" s="829" t="s">
        <v>1060</v>
      </c>
      <c r="O84" s="6">
        <v>1</v>
      </c>
      <c r="P84" s="6">
        <f>IF('はじめに  '!AV46&lt;&gt;"はい",1,COUNTA(E84))</f>
        <v>1</v>
      </c>
      <c r="Q84" s="6">
        <f t="shared" si="10"/>
        <v>0</v>
      </c>
    </row>
    <row r="85" spans="2:17" ht="43.5" customHeight="1" x14ac:dyDescent="0.15">
      <c r="B85" s="28"/>
      <c r="C85" s="54"/>
      <c r="D85" s="343" t="s">
        <v>1030</v>
      </c>
      <c r="E85" s="836"/>
      <c r="F85" s="191"/>
      <c r="G85" s="191"/>
      <c r="H85" s="241"/>
      <c r="I85" s="252"/>
      <c r="J85" s="316" t="s">
        <v>110</v>
      </c>
      <c r="K85" s="829" t="s">
        <v>1060</v>
      </c>
      <c r="O85" s="6">
        <v>1</v>
      </c>
      <c r="P85" s="6">
        <f>IF('はじめに  '!AV46&lt;&gt;"はい",1,COUNTA(E85))</f>
        <v>1</v>
      </c>
      <c r="Q85" s="6">
        <f t="shared" ref="Q85:Q86" si="11">O85-P85</f>
        <v>0</v>
      </c>
    </row>
    <row r="86" spans="2:17" ht="43.5" customHeight="1" x14ac:dyDescent="0.15">
      <c r="B86" s="28"/>
      <c r="C86" s="54"/>
      <c r="D86" s="788" t="s">
        <v>1031</v>
      </c>
      <c r="E86" s="835" t="s">
        <v>16</v>
      </c>
      <c r="F86" s="191"/>
      <c r="G86" s="302"/>
      <c r="H86" s="241"/>
      <c r="I86" s="252"/>
      <c r="J86" s="191" t="s">
        <v>1035</v>
      </c>
      <c r="K86" s="829" t="s">
        <v>1061</v>
      </c>
      <c r="O86" s="6">
        <v>1</v>
      </c>
      <c r="P86" s="6">
        <f>IF('はじめに  '!AV48&lt;&gt;"はい",1,IF(OR(E86="選択してください",E86=""),0,COUNTA(E86)))</f>
        <v>1</v>
      </c>
      <c r="Q86" s="6">
        <f t="shared" si="11"/>
        <v>0</v>
      </c>
    </row>
    <row r="87" spans="2:17" ht="43.5" customHeight="1" x14ac:dyDescent="0.15">
      <c r="B87" s="28"/>
      <c r="C87" s="54"/>
      <c r="D87" s="343" t="s">
        <v>1032</v>
      </c>
      <c r="E87" s="836"/>
      <c r="F87" s="191"/>
      <c r="G87" s="191"/>
      <c r="H87" s="241"/>
      <c r="I87" s="252"/>
      <c r="J87" s="316" t="s">
        <v>110</v>
      </c>
      <c r="K87" s="829" t="s">
        <v>1062</v>
      </c>
      <c r="O87" s="6">
        <v>1</v>
      </c>
      <c r="P87" s="6">
        <f>IF('はじめに  '!AV48&lt;&gt;"はい",1,COUNTA(E87))</f>
        <v>1</v>
      </c>
      <c r="Q87" s="6">
        <f t="shared" ref="Q87:Q88" si="12">O87-P87</f>
        <v>0</v>
      </c>
    </row>
    <row r="88" spans="2:17" ht="43.5" customHeight="1" x14ac:dyDescent="0.15">
      <c r="B88" s="28"/>
      <c r="C88" s="54"/>
      <c r="D88" s="343" t="s">
        <v>1033</v>
      </c>
      <c r="E88" s="835"/>
      <c r="F88" s="191"/>
      <c r="G88" s="302"/>
      <c r="H88" s="241"/>
      <c r="I88" s="252"/>
      <c r="J88" s="316" t="s">
        <v>110</v>
      </c>
      <c r="K88" s="829" t="s">
        <v>1063</v>
      </c>
      <c r="O88" s="6">
        <v>1</v>
      </c>
      <c r="P88" s="6">
        <f>IF('はじめに  '!AV48&lt;&gt;"はい",1,COUNTA(E88))</f>
        <v>1</v>
      </c>
      <c r="Q88" s="6">
        <f t="shared" si="12"/>
        <v>0</v>
      </c>
    </row>
    <row r="89" spans="2:17" ht="45.6" customHeight="1" x14ac:dyDescent="0.15">
      <c r="B89" s="28"/>
      <c r="C89" s="54" t="s">
        <v>318</v>
      </c>
      <c r="D89" s="339" t="s">
        <v>319</v>
      </c>
      <c r="E89" s="49" t="s">
        <v>16</v>
      </c>
      <c r="F89" s="184"/>
      <c r="G89" s="184"/>
      <c r="H89" s="241"/>
      <c r="I89" s="252"/>
      <c r="J89" s="309" t="s">
        <v>766</v>
      </c>
      <c r="K89" s="312" t="s">
        <v>918</v>
      </c>
      <c r="O89" s="6">
        <v>1</v>
      </c>
      <c r="P89" s="6">
        <f>IF(OR(E89="選択してください",E89=""),0,COUNTA(E89))</f>
        <v>0</v>
      </c>
      <c r="Q89" s="6">
        <f t="shared" ref="Q89:Q112" si="13">O89-P89</f>
        <v>1</v>
      </c>
    </row>
    <row r="90" spans="2:17" ht="80.099999999999994" customHeight="1" x14ac:dyDescent="0.15">
      <c r="B90" s="28"/>
      <c r="C90" s="54"/>
      <c r="D90" s="586" t="s">
        <v>416</v>
      </c>
      <c r="E90" s="594" t="s">
        <v>406</v>
      </c>
      <c r="F90" s="309"/>
      <c r="G90" s="585" t="s">
        <v>767</v>
      </c>
      <c r="H90" s="50"/>
      <c r="I90" s="340" t="s">
        <v>103</v>
      </c>
      <c r="J90" s="304" t="str">
        <f>IF(OR(H90="",E212=""),"PCSの単体（1台あたり）の定格出力を、小数点を含む値で記載ください",IF(E212&gt;1999.4,"【（変更後）最大受電電力】が1999.4kWを超えております。【最小自家消費電力】と合わせてご確認ください。※【（変更後）最大受電電力】が1999.4kW以下になると、このエラーは停止します","PCSの単体（1台あたり）の定格出力を、小数点を含む値で記載ください"))</f>
        <v>PCSの単体（1台あたり）の定格出力を、小数点を含む値で記載ください</v>
      </c>
      <c r="K90" s="305" t="s">
        <v>919</v>
      </c>
      <c r="O90" s="6">
        <v>1</v>
      </c>
      <c r="P90" s="6">
        <f>IF(J90="【（変更後）最大受電電力】が1999.4kWを超えております。【最小自家消費電力】と合わせてご確認ください。※【（変更後）最大受電電力】が1999.4kW以下になると、このエラーは停止します",0,COUNTA(H90))</f>
        <v>0</v>
      </c>
      <c r="Q90" s="6">
        <f t="shared" si="13"/>
        <v>1</v>
      </c>
    </row>
    <row r="91" spans="2:17" ht="96" x14ac:dyDescent="0.15">
      <c r="B91" s="28"/>
      <c r="C91" s="54"/>
      <c r="D91" s="306" t="s">
        <v>378</v>
      </c>
      <c r="E91" s="595" t="s">
        <v>768</v>
      </c>
      <c r="F91" s="191"/>
      <c r="G91" s="308" t="s">
        <v>124</v>
      </c>
      <c r="H91" s="50"/>
      <c r="I91" s="303" t="s">
        <v>103</v>
      </c>
      <c r="J91" s="304" t="str">
        <f>IF(E213&lt;-1999.4,"【（変更後）最小受電電力】が-1999.4より小さい値となっております。【最大自家消費電力】と合わせてご確認ください。※【（変更後）最小受電電力】が-1999.4kW以上になると、このエラーは停止します","PCSの単体（1台あたり）充電出力を記載ください。
なお、－（マイナス）充電出力合計－（引く）最大自家消費電力＝－1999.4kW以上【最小受電電力】となるよう、ご確認ください。
-1999.5kW以下【最小受電電力】の場合、特別高圧での申込となります。")</f>
        <v>PCSの単体（1台あたり）充電出力を記載ください。
なお、－（マイナス）充電出力合計－（引く）最大自家消費電力＝－1999.4kW以上【最小受電電力】となるよう、ご確認ください。
-1999.5kW以下【最小受電電力】の場合、特別高圧での申込となります。</v>
      </c>
      <c r="K91" s="305" t="s">
        <v>920</v>
      </c>
      <c r="O91" s="6">
        <v>1</v>
      </c>
      <c r="P91" s="6">
        <f>IF(J91="【（変更後）最小受電電力】が-1999.4より小さい値となっております。【最大自家消費電力】と合わせてご確認ください。※【（変更後）最小受電電力】が-1999.4kW以上になると、このエラーは停止します",0,COUNTA(H91))</f>
        <v>0</v>
      </c>
      <c r="Q91" s="6">
        <f t="shared" si="13"/>
        <v>1</v>
      </c>
    </row>
    <row r="92" spans="2:17" ht="44.1" hidden="1" customHeight="1" x14ac:dyDescent="0.15">
      <c r="B92" s="28"/>
      <c r="C92" s="54"/>
      <c r="D92" s="313" t="s">
        <v>51</v>
      </c>
      <c r="E92" s="65" t="s">
        <v>16</v>
      </c>
      <c r="F92" s="309"/>
      <c r="G92" s="309"/>
      <c r="H92" s="310"/>
      <c r="I92" s="311"/>
      <c r="J92" s="309"/>
      <c r="K92" s="312" t="s">
        <v>854</v>
      </c>
      <c r="O92" s="6">
        <v>1</v>
      </c>
      <c r="P92" s="6">
        <v>1</v>
      </c>
      <c r="Q92" s="6">
        <f t="shared" si="13"/>
        <v>0</v>
      </c>
    </row>
    <row r="93" spans="2:17" ht="44.1" customHeight="1" x14ac:dyDescent="0.15">
      <c r="B93" s="28"/>
      <c r="C93" s="54"/>
      <c r="D93" s="315" t="s">
        <v>402</v>
      </c>
      <c r="E93" s="197">
        <f>IF(E113="",0,IF(E113=1,H115,IF(E113&lt;=2,SUM(H115:H116),IF(E113&lt;=3,SUM(H115:H117),IF(E113&lt;=4,SUM(H115:H118),IF(E113=5,SUM(H115:H119)))))))</f>
        <v>0</v>
      </c>
      <c r="F93" s="191" t="s">
        <v>108</v>
      </c>
      <c r="G93" s="191"/>
      <c r="H93" s="245"/>
      <c r="I93" s="254"/>
      <c r="J93" s="191" t="s">
        <v>769</v>
      </c>
      <c r="K93" s="305" t="s">
        <v>921</v>
      </c>
      <c r="O93" s="6">
        <v>1</v>
      </c>
      <c r="P93" s="6">
        <f>COUNTA(E93)</f>
        <v>1</v>
      </c>
      <c r="Q93" s="6">
        <f t="shared" si="13"/>
        <v>0</v>
      </c>
    </row>
    <row r="94" spans="2:17" ht="44.1" hidden="1" customHeight="1" x14ac:dyDescent="0.15">
      <c r="B94" s="28"/>
      <c r="D94" s="315" t="s">
        <v>770</v>
      </c>
      <c r="E94" s="50"/>
      <c r="F94" s="191"/>
      <c r="G94" s="191"/>
      <c r="H94" s="245"/>
      <c r="I94" s="254"/>
      <c r="J94" s="316" t="s">
        <v>771</v>
      </c>
      <c r="K94" s="195" t="s">
        <v>922</v>
      </c>
      <c r="O94" s="6">
        <v>1</v>
      </c>
      <c r="P94" s="6">
        <v>1</v>
      </c>
      <c r="Q94" s="6">
        <f t="shared" si="13"/>
        <v>0</v>
      </c>
    </row>
    <row r="95" spans="2:17" ht="44.1" hidden="1" customHeight="1" x14ac:dyDescent="0.15">
      <c r="B95" s="28"/>
      <c r="C95" s="54"/>
      <c r="D95" s="315" t="s">
        <v>111</v>
      </c>
      <c r="E95" s="50"/>
      <c r="F95" s="191"/>
      <c r="G95" s="191"/>
      <c r="H95" s="245"/>
      <c r="I95" s="254"/>
      <c r="J95" s="316" t="s">
        <v>110</v>
      </c>
      <c r="K95" s="195" t="s">
        <v>922</v>
      </c>
      <c r="O95" s="6">
        <v>1</v>
      </c>
      <c r="P95" s="6">
        <v>1</v>
      </c>
      <c r="Q95" s="6">
        <f t="shared" si="13"/>
        <v>0</v>
      </c>
    </row>
    <row r="96" spans="2:17" ht="44.1" customHeight="1" x14ac:dyDescent="0.15">
      <c r="B96" s="28"/>
      <c r="C96" s="54"/>
      <c r="D96" s="315" t="s">
        <v>53</v>
      </c>
      <c r="E96" s="65" t="s">
        <v>16</v>
      </c>
      <c r="F96" s="191"/>
      <c r="G96" s="191"/>
      <c r="H96" s="245"/>
      <c r="I96" s="254"/>
      <c r="J96" s="191" t="s">
        <v>300</v>
      </c>
      <c r="K96" s="305" t="s">
        <v>923</v>
      </c>
      <c r="O96" s="6">
        <v>1</v>
      </c>
      <c r="P96" s="6">
        <f>IF(AND('はじめに  '!AV46&lt;&gt;"はい",'はじめに  '!AV48&lt;&gt;"はい"),1,IF(OR(E96="選択してください",E96=""),0,COUNTA(E96)))</f>
        <v>1</v>
      </c>
      <c r="Q96" s="6">
        <f t="shared" si="13"/>
        <v>0</v>
      </c>
    </row>
    <row r="97" spans="2:17" ht="44.1" customHeight="1" x14ac:dyDescent="0.15">
      <c r="B97" s="28"/>
      <c r="C97" s="54"/>
      <c r="D97" s="317" t="s">
        <v>309</v>
      </c>
      <c r="E97" s="318" t="s">
        <v>772</v>
      </c>
      <c r="F97" s="191"/>
      <c r="G97" s="302" t="s">
        <v>773</v>
      </c>
      <c r="H97" s="50"/>
      <c r="I97" s="303" t="s">
        <v>112</v>
      </c>
      <c r="J97" s="316" t="s">
        <v>357</v>
      </c>
      <c r="K97" s="195" t="s">
        <v>926</v>
      </c>
      <c r="O97" s="6">
        <v>1</v>
      </c>
      <c r="P97" s="6">
        <f>IF(AND('はじめに  '!AV46&lt;&gt;"はい",'はじめに  '!AV48&lt;&gt;"はい"),1,COUNTA(H97))</f>
        <v>1</v>
      </c>
      <c r="Q97" s="6">
        <f t="shared" si="13"/>
        <v>0</v>
      </c>
    </row>
    <row r="98" spans="2:17" ht="55.15" customHeight="1" x14ac:dyDescent="0.15">
      <c r="B98" s="28"/>
      <c r="C98" s="54"/>
      <c r="D98" s="317" t="s">
        <v>310</v>
      </c>
      <c r="E98" s="318" t="s">
        <v>774</v>
      </c>
      <c r="F98" s="191"/>
      <c r="G98" s="308" t="s">
        <v>124</v>
      </c>
      <c r="H98" s="50"/>
      <c r="I98" s="303" t="s">
        <v>775</v>
      </c>
      <c r="J98" s="316" t="s">
        <v>365</v>
      </c>
      <c r="K98" s="195" t="s">
        <v>924</v>
      </c>
      <c r="O98" s="6">
        <v>1</v>
      </c>
      <c r="P98" s="6">
        <f>IF(AND('はじめに  '!AV46&lt;&gt;"はい",'はじめに  '!AV48&lt;&gt;"はい"),1,COUNTA(H98))</f>
        <v>1</v>
      </c>
      <c r="Q98" s="6">
        <f t="shared" si="13"/>
        <v>0</v>
      </c>
    </row>
    <row r="99" spans="2:17" ht="55.15" customHeight="1" x14ac:dyDescent="0.15">
      <c r="B99" s="28"/>
      <c r="C99" s="54"/>
      <c r="D99" s="315" t="s">
        <v>113</v>
      </c>
      <c r="E99" s="50"/>
      <c r="F99" s="191" t="s">
        <v>114</v>
      </c>
      <c r="G99" s="191"/>
      <c r="H99" s="245"/>
      <c r="I99" s="254"/>
      <c r="J99" s="191"/>
      <c r="K99" s="305" t="s">
        <v>925</v>
      </c>
      <c r="O99" s="6">
        <v>1</v>
      </c>
      <c r="P99" s="6">
        <f>IF(AND('はじめに  '!AV46&lt;&gt;"はい",'はじめに  '!AV48&lt;&gt;"はい"),1,COUNTA(E99))</f>
        <v>1</v>
      </c>
      <c r="Q99" s="6">
        <f t="shared" si="13"/>
        <v>0</v>
      </c>
    </row>
    <row r="100" spans="2:17" ht="55.15" customHeight="1" x14ac:dyDescent="0.15">
      <c r="B100" s="28"/>
      <c r="C100" s="54"/>
      <c r="D100" s="55" t="s">
        <v>115</v>
      </c>
      <c r="E100" s="598"/>
      <c r="F100" s="319" t="s">
        <v>776</v>
      </c>
      <c r="G100" s="319" t="s">
        <v>116</v>
      </c>
      <c r="H100" s="599"/>
      <c r="I100" s="320" t="s">
        <v>114</v>
      </c>
      <c r="J100" s="319" t="s">
        <v>778</v>
      </c>
      <c r="K100" s="321" t="s">
        <v>927</v>
      </c>
      <c r="O100" s="6">
        <v>2</v>
      </c>
      <c r="P100" s="6">
        <f>IF(AND('はじめに  '!AV46&lt;&gt;"はい",'はじめに  '!AV48&lt;&gt;"はい"),2,COUNTA(E100)+COUNTA(H100))</f>
        <v>2</v>
      </c>
      <c r="Q100" s="6">
        <f>O100-P100</f>
        <v>0</v>
      </c>
    </row>
    <row r="101" spans="2:17" ht="55.15" customHeight="1" x14ac:dyDescent="0.15">
      <c r="B101" s="28"/>
      <c r="C101" s="60"/>
      <c r="D101" s="322" t="s">
        <v>117</v>
      </c>
      <c r="E101" s="748"/>
      <c r="F101" s="191" t="s">
        <v>779</v>
      </c>
      <c r="G101" s="191" t="s">
        <v>780</v>
      </c>
      <c r="H101" s="748"/>
      <c r="I101" s="303" t="s">
        <v>118</v>
      </c>
      <c r="J101" s="316" t="s">
        <v>781</v>
      </c>
      <c r="K101" s="305" t="s">
        <v>928</v>
      </c>
      <c r="O101" s="6">
        <v>2</v>
      </c>
      <c r="P101" s="6">
        <f>IF(AND('はじめに  '!AV46&lt;&gt;"はい",'はじめに  '!AV48&lt;&gt;"はい"),2,COUNTA(E101)+COUNTA(H101))</f>
        <v>2</v>
      </c>
      <c r="Q101" s="6">
        <f t="shared" ref="Q101:Q103" si="14">O101-P101</f>
        <v>0</v>
      </c>
    </row>
    <row r="102" spans="2:17" ht="55.15" customHeight="1" x14ac:dyDescent="0.15">
      <c r="B102" s="28"/>
      <c r="C102" s="323"/>
      <c r="D102" s="315" t="s">
        <v>120</v>
      </c>
      <c r="E102" s="748"/>
      <c r="F102" s="191" t="s">
        <v>779</v>
      </c>
      <c r="G102" s="191" t="s">
        <v>116</v>
      </c>
      <c r="H102" s="748"/>
      <c r="I102" s="303" t="s">
        <v>118</v>
      </c>
      <c r="J102" s="316" t="s">
        <v>119</v>
      </c>
      <c r="K102" s="305" t="s">
        <v>929</v>
      </c>
      <c r="O102" s="6">
        <v>2</v>
      </c>
      <c r="P102" s="834">
        <f>IF(AND('はじめに  '!AV46&lt;&gt;"はい",'はじめに  '!AV48&lt;&gt;"はい"),2,COUNTA(E102)+COUNTA(H102))</f>
        <v>2</v>
      </c>
      <c r="Q102" s="6">
        <f t="shared" si="14"/>
        <v>0</v>
      </c>
    </row>
    <row r="103" spans="2:17" ht="55.15" customHeight="1" x14ac:dyDescent="0.15">
      <c r="B103" s="28"/>
      <c r="C103" s="54"/>
      <c r="D103" s="324" t="s">
        <v>121</v>
      </c>
      <c r="E103" s="50"/>
      <c r="F103" s="191" t="s">
        <v>122</v>
      </c>
      <c r="G103" s="191"/>
      <c r="H103" s="245"/>
      <c r="I103" s="254"/>
      <c r="J103" s="191" t="s">
        <v>782</v>
      </c>
      <c r="K103" s="305" t="s">
        <v>930</v>
      </c>
      <c r="O103" s="6">
        <v>1</v>
      </c>
      <c r="P103" s="6">
        <f>IF(AND('はじめに  '!AV46&lt;&gt;"はい",'はじめに  '!AV48&lt;&gt;"はい"),1,COUNTA(E103))</f>
        <v>1</v>
      </c>
      <c r="Q103" s="6">
        <f t="shared" si="14"/>
        <v>0</v>
      </c>
    </row>
    <row r="104" spans="2:17" ht="44.1" customHeight="1" x14ac:dyDescent="0.15">
      <c r="B104" s="28"/>
      <c r="C104" s="54"/>
      <c r="D104" s="325" t="s">
        <v>783</v>
      </c>
      <c r="E104" s="50"/>
      <c r="F104" s="191" t="s">
        <v>122</v>
      </c>
      <c r="G104" s="191"/>
      <c r="H104" s="245"/>
      <c r="I104" s="254"/>
      <c r="J104" s="191" t="s">
        <v>784</v>
      </c>
      <c r="K104" s="305" t="s">
        <v>931</v>
      </c>
      <c r="O104" s="6">
        <v>1</v>
      </c>
      <c r="P104" s="6">
        <f>IF(AND('はじめに  '!AV46&lt;&gt;"はい",'はじめに  '!AV48&lt;&gt;"はい"),1,COUNTA(E104))</f>
        <v>1</v>
      </c>
      <c r="Q104" s="6">
        <f>O104-P104</f>
        <v>0</v>
      </c>
    </row>
    <row r="105" spans="2:17" ht="44.1" customHeight="1" x14ac:dyDescent="0.15">
      <c r="B105" s="28"/>
      <c r="C105" s="60"/>
      <c r="D105" s="55" t="s">
        <v>819</v>
      </c>
      <c r="E105" s="749"/>
      <c r="F105" s="191" t="s">
        <v>875</v>
      </c>
      <c r="G105" s="191" t="s">
        <v>822</v>
      </c>
      <c r="H105" s="753"/>
      <c r="I105" s="303" t="s">
        <v>118</v>
      </c>
      <c r="J105" s="24" t="s">
        <v>1077</v>
      </c>
      <c r="K105" s="721" t="s">
        <v>932</v>
      </c>
      <c r="O105" s="6">
        <v>2</v>
      </c>
      <c r="P105" s="834">
        <f>IF(AND('はじめに  '!AV46&lt;&gt;"はい",'はじめに  '!AV48&lt;&gt;"はい"),2,COUNTA(E105)+COUNTA(H105))</f>
        <v>2</v>
      </c>
      <c r="Q105" s="6">
        <f t="shared" ref="Q105" si="15">O105-P105</f>
        <v>0</v>
      </c>
    </row>
    <row r="106" spans="2:17" ht="44.1" customHeight="1" x14ac:dyDescent="0.15">
      <c r="B106" s="28"/>
      <c r="C106" s="54"/>
      <c r="D106" s="347" t="s">
        <v>821</v>
      </c>
      <c r="E106" s="751">
        <v>50.1</v>
      </c>
      <c r="F106" s="191" t="s">
        <v>883</v>
      </c>
      <c r="G106" s="191"/>
      <c r="H106" s="245"/>
      <c r="I106" s="254"/>
      <c r="J106" s="191" t="s">
        <v>897</v>
      </c>
      <c r="K106" s="305" t="s">
        <v>933</v>
      </c>
      <c r="O106" s="6">
        <v>1</v>
      </c>
      <c r="P106" s="6">
        <f>IF(AND('はじめに  '!AV46&lt;&gt;"はい",'はじめに  '!AV48&lt;&gt;"はい"),1,COUNTA(E106))</f>
        <v>1</v>
      </c>
      <c r="Q106" s="6">
        <f>O106-P106</f>
        <v>0</v>
      </c>
    </row>
    <row r="107" spans="2:17" ht="65.650000000000006" customHeight="1" x14ac:dyDescent="0.15">
      <c r="B107" s="28"/>
      <c r="C107" s="54"/>
      <c r="D107" s="315" t="s">
        <v>57</v>
      </c>
      <c r="E107" s="65" t="s">
        <v>16</v>
      </c>
      <c r="F107" s="191"/>
      <c r="G107" s="191"/>
      <c r="H107" s="245"/>
      <c r="I107" s="254"/>
      <c r="J107" s="191"/>
      <c r="K107" s="305" t="s">
        <v>934</v>
      </c>
      <c r="O107" s="6">
        <v>1</v>
      </c>
      <c r="P107" s="6">
        <f>IF(AND('はじめに  '!AV46&lt;&gt;"はい",'はじめに  '!AV48&lt;&gt;"はい"),1,IF(OR(E107="選択してください",E107=""),0,COUNTA(E107)))</f>
        <v>1</v>
      </c>
      <c r="Q107" s="6">
        <f t="shared" si="13"/>
        <v>0</v>
      </c>
    </row>
    <row r="108" spans="2:17" ht="67.150000000000006" customHeight="1" x14ac:dyDescent="0.15">
      <c r="B108" s="28"/>
      <c r="C108" s="60"/>
      <c r="D108" s="55" t="s">
        <v>315</v>
      </c>
      <c r="E108" s="50" t="s">
        <v>16</v>
      </c>
      <c r="F108" s="191"/>
      <c r="G108" s="191"/>
      <c r="H108" s="245"/>
      <c r="I108" s="254"/>
      <c r="J108" s="191"/>
      <c r="K108" s="305" t="s">
        <v>935</v>
      </c>
      <c r="O108" s="6">
        <v>1</v>
      </c>
      <c r="P108" s="6">
        <f>IF(AND('はじめに  '!AV46&lt;&gt;"はい",'はじめに  '!AV48&lt;&gt;"はい"),1,IF(OR(E108="選択してください",E108=""),0,COUNTA(E108)))</f>
        <v>1</v>
      </c>
      <c r="Q108" s="6">
        <f>O108-P108</f>
        <v>0</v>
      </c>
    </row>
    <row r="109" spans="2:17" ht="44.1" customHeight="1" x14ac:dyDescent="0.15">
      <c r="B109" s="28"/>
      <c r="C109" s="60"/>
      <c r="D109" s="324" t="s">
        <v>62</v>
      </c>
      <c r="E109" s="65" t="s">
        <v>16</v>
      </c>
      <c r="F109" s="309"/>
      <c r="G109" s="309"/>
      <c r="H109" s="310"/>
      <c r="I109" s="311"/>
      <c r="J109" s="309"/>
      <c r="K109" s="724" t="s">
        <v>936</v>
      </c>
      <c r="O109" s="6">
        <v>1</v>
      </c>
      <c r="P109" s="6">
        <f>IF(AND('はじめに  '!AV46&lt;&gt;"はい",'はじめに  '!AV48&lt;&gt;"はい"),1,IF(OR(E109="選択してください",E109=""),0,COUNTA(E109)))</f>
        <v>1</v>
      </c>
      <c r="Q109" s="6">
        <f t="shared" si="13"/>
        <v>0</v>
      </c>
    </row>
    <row r="110" spans="2:17" ht="44.1" customHeight="1" x14ac:dyDescent="0.15">
      <c r="B110" s="28"/>
      <c r="C110" s="54"/>
      <c r="D110" s="243" t="s">
        <v>123</v>
      </c>
      <c r="E110" s="725"/>
      <c r="F110" s="191"/>
      <c r="G110" s="191"/>
      <c r="H110" s="245"/>
      <c r="I110" s="254"/>
      <c r="J110" s="191"/>
      <c r="K110" s="195" t="s">
        <v>937</v>
      </c>
      <c r="P110" s="621"/>
    </row>
    <row r="111" spans="2:17" ht="44.1" customHeight="1" x14ac:dyDescent="0.15">
      <c r="B111" s="28"/>
      <c r="C111" s="54"/>
      <c r="D111" s="740" t="s">
        <v>831</v>
      </c>
      <c r="E111" s="50"/>
      <c r="F111" s="319" t="s">
        <v>886</v>
      </c>
      <c r="G111" s="702"/>
      <c r="H111" s="703"/>
      <c r="I111" s="704"/>
      <c r="J111" s="726" t="s">
        <v>859</v>
      </c>
      <c r="K111" s="195" t="s">
        <v>937</v>
      </c>
      <c r="O111" s="6">
        <v>1</v>
      </c>
      <c r="P111" s="6">
        <f>IF(AND('はじめに  '!AV46&lt;&gt;"はい",'はじめに  '!AV48&lt;&gt;"はい"),1,IF(E109="有",COUNTA(E111),1))</f>
        <v>1</v>
      </c>
      <c r="Q111" s="6">
        <f t="shared" si="13"/>
        <v>0</v>
      </c>
    </row>
    <row r="112" spans="2:17" ht="44.1" customHeight="1" x14ac:dyDescent="0.15">
      <c r="B112" s="28"/>
      <c r="C112" s="54"/>
      <c r="D112" s="741" t="s">
        <v>830</v>
      </c>
      <c r="E112" s="694"/>
      <c r="F112" s="319" t="s">
        <v>886</v>
      </c>
      <c r="G112" s="774" t="s">
        <v>829</v>
      </c>
      <c r="H112" s="52"/>
      <c r="I112" s="775" t="s">
        <v>832</v>
      </c>
      <c r="J112" s="706"/>
      <c r="K112" s="346" t="s">
        <v>937</v>
      </c>
      <c r="O112" s="6">
        <v>2</v>
      </c>
      <c r="P112" s="6">
        <f>IF(AND('はじめに  '!AV46&lt;&gt;"はい",'はじめに  '!AV48&lt;&gt;"はい"),2,IF(OR(E$109="選択してください",E$109="",E$109="無"),2,COUNTA(E112)+COUNTA(H112)))</f>
        <v>2</v>
      </c>
      <c r="Q112" s="6">
        <f t="shared" si="13"/>
        <v>0</v>
      </c>
    </row>
    <row r="113" spans="2:17" ht="44.1" customHeight="1" x14ac:dyDescent="0.15">
      <c r="B113" s="28"/>
      <c r="C113" s="54" t="s">
        <v>281</v>
      </c>
      <c r="D113" s="329" t="s">
        <v>346</v>
      </c>
      <c r="E113" s="65"/>
      <c r="F113" s="228" t="s">
        <v>283</v>
      </c>
      <c r="G113" s="330"/>
      <c r="H113" s="331"/>
      <c r="I113" s="332"/>
      <c r="J113" s="333" t="s">
        <v>764</v>
      </c>
      <c r="K113" s="301" t="s">
        <v>124</v>
      </c>
      <c r="O113" s="6">
        <v>1</v>
      </c>
      <c r="P113" s="6">
        <f>COUNTA(E113)</f>
        <v>0</v>
      </c>
      <c r="Q113" s="6">
        <f t="shared" ref="Q113" si="16">O113-P113</f>
        <v>1</v>
      </c>
    </row>
    <row r="114" spans="2:17" ht="44.1" customHeight="1" x14ac:dyDescent="0.15">
      <c r="B114" s="28"/>
      <c r="C114" s="54"/>
      <c r="D114" s="334" t="s">
        <v>312</v>
      </c>
      <c r="E114" s="335" t="s">
        <v>260</v>
      </c>
      <c r="F114" s="336"/>
      <c r="G114" s="336"/>
      <c r="H114" s="335" t="s">
        <v>286</v>
      </c>
      <c r="I114" s="337"/>
      <c r="J114" s="338"/>
      <c r="K114" s="37" t="s">
        <v>786</v>
      </c>
    </row>
    <row r="115" spans="2:17" ht="44.1" customHeight="1" x14ac:dyDescent="0.15">
      <c r="B115" s="28"/>
      <c r="D115" s="339" t="s">
        <v>288</v>
      </c>
      <c r="E115" s="65"/>
      <c r="F115" s="309" t="s">
        <v>787</v>
      </c>
      <c r="G115" s="309"/>
      <c r="H115" s="65"/>
      <c r="I115" s="340" t="s">
        <v>279</v>
      </c>
      <c r="J115" s="341"/>
      <c r="K115" s="188" t="s">
        <v>938</v>
      </c>
      <c r="O115" s="6">
        <v>2</v>
      </c>
      <c r="P115" s="342">
        <f>COUNTA(E115)+IF($J$99="【セット数合計】が【PCSの情報 台数】の値と一致するように記載ください",0,COUNTA(H115))</f>
        <v>0</v>
      </c>
      <c r="Q115" s="6">
        <f>O115-P115</f>
        <v>2</v>
      </c>
    </row>
    <row r="116" spans="2:17" ht="44.1" customHeight="1" x14ac:dyDescent="0.15">
      <c r="B116" s="28"/>
      <c r="C116" s="60"/>
      <c r="D116" s="343" t="s">
        <v>289</v>
      </c>
      <c r="E116" s="50"/>
      <c r="F116" s="191" t="s">
        <v>261</v>
      </c>
      <c r="G116" s="191"/>
      <c r="H116" s="50"/>
      <c r="I116" s="303" t="s">
        <v>279</v>
      </c>
      <c r="J116" s="610" t="str">
        <f>IF(AND($E113&lt;2,OR(E116&lt;&gt;"",H116&lt;&gt;"")),"←蓄電池容量構成の種類数に応じて、灰色セルの数値を削除ください","")</f>
        <v/>
      </c>
      <c r="K116" s="195" t="s">
        <v>938</v>
      </c>
      <c r="O116" s="6">
        <v>2</v>
      </c>
      <c r="P116" s="342">
        <f>IF(E113&lt;2,2,COUNTA(E116)+IF($J$99="【セット数合計】が【PCSの情報 台数】の値と一致するように記載ください",0,COUNTA(H116)))</f>
        <v>2</v>
      </c>
      <c r="Q116" s="6">
        <f>O116-P116</f>
        <v>0</v>
      </c>
    </row>
    <row r="117" spans="2:17" ht="44.1" customHeight="1" x14ac:dyDescent="0.15">
      <c r="B117" s="28"/>
      <c r="C117" s="60"/>
      <c r="D117" s="343" t="s">
        <v>290</v>
      </c>
      <c r="E117" s="50"/>
      <c r="F117" s="191" t="s">
        <v>261</v>
      </c>
      <c r="G117" s="191"/>
      <c r="H117" s="50"/>
      <c r="I117" s="303" t="s">
        <v>279</v>
      </c>
      <c r="J117" s="326" t="str">
        <f>IF(AND($E113&lt;3,OR(E117&lt;&gt;"",H117&lt;&gt;"")),"←蓄電池容量構成の種類数に応じて、灰色セルの数値を削除ください","")</f>
        <v/>
      </c>
      <c r="K117" s="195" t="s">
        <v>938</v>
      </c>
      <c r="O117" s="6">
        <v>2</v>
      </c>
      <c r="P117" s="342">
        <f>IF(E113&lt;3,2,COUNTA(E117)+IF($J$99="【セット数合計】が【PCSの情報 台数】の値と一致するように記載ください",0,COUNTA(H117)))</f>
        <v>2</v>
      </c>
      <c r="Q117" s="6">
        <f>O117-P117</f>
        <v>0</v>
      </c>
    </row>
    <row r="118" spans="2:17" ht="44.1" customHeight="1" x14ac:dyDescent="0.15">
      <c r="B118" s="28"/>
      <c r="C118" s="60"/>
      <c r="D118" s="343" t="s">
        <v>291</v>
      </c>
      <c r="E118" s="50"/>
      <c r="F118" s="191" t="s">
        <v>261</v>
      </c>
      <c r="G118" s="191"/>
      <c r="H118" s="50"/>
      <c r="I118" s="303" t="s">
        <v>279</v>
      </c>
      <c r="J118" s="326" t="str">
        <f>IF(AND($E113&lt;4,OR(E118&lt;&gt;"",H118&lt;&gt;"")),"←蓄電池容量構成の種類数に応じて、灰色セルの数値を削除ください","")</f>
        <v/>
      </c>
      <c r="K118" s="195" t="s">
        <v>938</v>
      </c>
      <c r="O118" s="6">
        <v>2</v>
      </c>
      <c r="P118" s="342">
        <f>IF(E113&lt;4,2,COUNTA(E118)+IF($J$99="【セット数合計】が【PCSの情報 台数】の値と一致するように記載ください",0,COUNTA(H118)))</f>
        <v>2</v>
      </c>
      <c r="Q118" s="6">
        <f>O118-P118</f>
        <v>0</v>
      </c>
    </row>
    <row r="119" spans="2:17" ht="44.1" customHeight="1" x14ac:dyDescent="0.15">
      <c r="B119" s="28"/>
      <c r="C119" s="60"/>
      <c r="D119" s="344" t="s">
        <v>292</v>
      </c>
      <c r="E119" s="52"/>
      <c r="F119" s="276" t="s">
        <v>261</v>
      </c>
      <c r="G119" s="276"/>
      <c r="H119" s="52"/>
      <c r="I119" s="345" t="s">
        <v>279</v>
      </c>
      <c r="J119" s="299" t="str">
        <f>IF(AND($E113&lt;5,OR(E119&lt;&gt;"",H119&lt;&gt;"")),"←蓄電池容量構成の種類数に応じて、灰色セルの数値を削除ください","")</f>
        <v/>
      </c>
      <c r="K119" s="346" t="s">
        <v>938</v>
      </c>
      <c r="O119" s="6">
        <v>2</v>
      </c>
      <c r="P119" s="342">
        <f>IF(E113&lt;5,2,COUNTA(E119)+IF($J$99="【セット数合計】が【PCSの情報 台数】の値と一致するように記載ください",0,COUNTA(H119)))</f>
        <v>2</v>
      </c>
      <c r="Q119" s="6">
        <f>O119-P119</f>
        <v>0</v>
      </c>
    </row>
    <row r="120" spans="2:17" ht="44.1" customHeight="1" x14ac:dyDescent="0.15">
      <c r="B120" s="28"/>
      <c r="C120" s="60"/>
      <c r="D120" s="347" t="s">
        <v>293</v>
      </c>
      <c r="E120" s="218">
        <f>E115*H115+E116*H116+E117*H117+E118*H118+E119*H119</f>
        <v>0</v>
      </c>
      <c r="F120" s="319" t="s">
        <v>788</v>
      </c>
      <c r="G120" s="319"/>
      <c r="H120" s="223">
        <f>SUM(H115:H119)</f>
        <v>0</v>
      </c>
      <c r="I120" s="37" t="s">
        <v>789</v>
      </c>
      <c r="J120" s="321"/>
      <c r="K120" s="204" t="s">
        <v>939</v>
      </c>
    </row>
    <row r="121" spans="2:17" ht="50.1" customHeight="1" x14ac:dyDescent="0.15">
      <c r="B121" s="28"/>
      <c r="C121" s="57" t="s">
        <v>326</v>
      </c>
      <c r="D121" s="348"/>
      <c r="E121" s="349"/>
      <c r="F121" s="30"/>
      <c r="G121" s="30"/>
      <c r="H121" s="30"/>
      <c r="I121" s="30"/>
      <c r="J121" s="214"/>
      <c r="K121" s="37"/>
    </row>
    <row r="122" spans="2:17" ht="43.5" customHeight="1" x14ac:dyDescent="0.15">
      <c r="B122" s="28"/>
      <c r="C122" s="54" t="s">
        <v>1039</v>
      </c>
      <c r="D122" s="787" t="s">
        <v>1028</v>
      </c>
      <c r="E122" s="389" t="s">
        <v>16</v>
      </c>
      <c r="F122" s="184"/>
      <c r="G122" s="184"/>
      <c r="H122" s="241"/>
      <c r="I122" s="252"/>
      <c r="J122" s="188" t="s">
        <v>1034</v>
      </c>
      <c r="K122" s="828" t="s">
        <v>1064</v>
      </c>
      <c r="O122" s="6">
        <v>1</v>
      </c>
      <c r="P122" s="6">
        <f>IF('はじめに  '!AV46&lt;&gt;"はい",1,IF(OR(E122="選択してください",E122=""),0,COUNTA(E122)))</f>
        <v>1</v>
      </c>
      <c r="Q122" s="6">
        <f t="shared" ref="Q122:Q124" si="17">O122-P122</f>
        <v>0</v>
      </c>
    </row>
    <row r="123" spans="2:17" ht="43.5" customHeight="1" x14ac:dyDescent="0.15">
      <c r="B123" s="28"/>
      <c r="C123" s="54"/>
      <c r="D123" s="343" t="s">
        <v>1029</v>
      </c>
      <c r="E123" s="835"/>
      <c r="F123" s="191"/>
      <c r="G123" s="302"/>
      <c r="H123" s="832"/>
      <c r="I123" s="254"/>
      <c r="J123" s="316" t="s">
        <v>110</v>
      </c>
      <c r="K123" s="829" t="s">
        <v>1065</v>
      </c>
      <c r="O123" s="6">
        <v>1</v>
      </c>
      <c r="P123" s="6">
        <f>IF('はじめに  '!AV46&lt;&gt;"はい",1,COUNTA(E123))</f>
        <v>1</v>
      </c>
      <c r="Q123" s="6">
        <f t="shared" si="17"/>
        <v>0</v>
      </c>
    </row>
    <row r="124" spans="2:17" ht="43.5" customHeight="1" x14ac:dyDescent="0.15">
      <c r="B124" s="28"/>
      <c r="C124" s="54"/>
      <c r="D124" s="343" t="s">
        <v>1030</v>
      </c>
      <c r="E124" s="835"/>
      <c r="F124" s="191"/>
      <c r="G124" s="308"/>
      <c r="H124" s="832"/>
      <c r="I124" s="254"/>
      <c r="J124" s="316" t="s">
        <v>110</v>
      </c>
      <c r="K124" s="829" t="s">
        <v>1065</v>
      </c>
      <c r="O124" s="6">
        <v>1</v>
      </c>
      <c r="P124" s="6">
        <f>IF('はじめに  '!AV46&lt;&gt;"はい",1,COUNTA(E124))</f>
        <v>1</v>
      </c>
      <c r="Q124" s="6">
        <f t="shared" si="17"/>
        <v>0</v>
      </c>
    </row>
    <row r="125" spans="2:17" ht="43.5" customHeight="1" x14ac:dyDescent="0.15">
      <c r="B125" s="28"/>
      <c r="C125" s="54"/>
      <c r="D125" s="788" t="s">
        <v>1031</v>
      </c>
      <c r="E125" s="836" t="s">
        <v>16</v>
      </c>
      <c r="F125" s="191"/>
      <c r="G125" s="191"/>
      <c r="H125" s="245"/>
      <c r="I125" s="254"/>
      <c r="J125" s="191" t="s">
        <v>1035</v>
      </c>
      <c r="K125" s="829" t="s">
        <v>1066</v>
      </c>
      <c r="O125" s="6">
        <v>1</v>
      </c>
      <c r="P125" s="6">
        <f>IF('はじめに  '!AV48&lt;&gt;"はい",1,IF(OR(E125="選択してください",E125=""),0,COUNTA(E125)))</f>
        <v>1</v>
      </c>
      <c r="Q125" s="6">
        <f t="shared" ref="Q125:Q127" si="18">O125-P125</f>
        <v>0</v>
      </c>
    </row>
    <row r="126" spans="2:17" ht="43.5" customHeight="1" x14ac:dyDescent="0.15">
      <c r="B126" s="28"/>
      <c r="C126" s="54"/>
      <c r="D126" s="343" t="s">
        <v>1032</v>
      </c>
      <c r="E126" s="835"/>
      <c r="F126" s="191"/>
      <c r="G126" s="302"/>
      <c r="H126" s="832"/>
      <c r="I126" s="254"/>
      <c r="J126" s="316" t="s">
        <v>110</v>
      </c>
      <c r="K126" s="829" t="s">
        <v>1067</v>
      </c>
      <c r="O126" s="6">
        <v>1</v>
      </c>
      <c r="P126" s="6">
        <f>IF('はじめに  '!AV48&lt;&gt;"はい",1,COUNTA(E126))</f>
        <v>1</v>
      </c>
      <c r="Q126" s="6">
        <f t="shared" si="18"/>
        <v>0</v>
      </c>
    </row>
    <row r="127" spans="2:17" ht="43.5" customHeight="1" x14ac:dyDescent="0.15">
      <c r="B127" s="28"/>
      <c r="C127" s="54"/>
      <c r="D127" s="344" t="s">
        <v>1033</v>
      </c>
      <c r="E127" s="837"/>
      <c r="F127" s="276"/>
      <c r="G127" s="789"/>
      <c r="H127" s="833"/>
      <c r="I127" s="256"/>
      <c r="J127" s="226" t="s">
        <v>110</v>
      </c>
      <c r="K127" s="830" t="s">
        <v>1067</v>
      </c>
      <c r="O127" s="6">
        <v>1</v>
      </c>
      <c r="P127" s="6">
        <f>IF('はじめに  '!AV48&lt;&gt;"はい",1,COUNTA(E127))</f>
        <v>1</v>
      </c>
      <c r="Q127" s="6">
        <f t="shared" si="18"/>
        <v>0</v>
      </c>
    </row>
    <row r="128" spans="2:17" ht="44.1" customHeight="1" x14ac:dyDescent="0.15">
      <c r="B128" s="28"/>
      <c r="C128" s="54" t="s">
        <v>318</v>
      </c>
      <c r="D128" s="57" t="s">
        <v>319</v>
      </c>
      <c r="E128" s="99" t="s">
        <v>16</v>
      </c>
      <c r="F128" s="30"/>
      <c r="G128" s="30"/>
      <c r="H128" s="841"/>
      <c r="I128" s="842"/>
      <c r="J128" s="30" t="s">
        <v>766</v>
      </c>
      <c r="K128" s="357" t="s">
        <v>940</v>
      </c>
      <c r="O128" s="6">
        <v>1</v>
      </c>
      <c r="P128" s="6">
        <f>IF(E81&lt;2,1,IF(OR(E128="選択してください",E128=""),0,COUNTA(E128)))</f>
        <v>1</v>
      </c>
      <c r="Q128" s="6">
        <f t="shared" ref="Q128:Q139" si="19">O128-P128</f>
        <v>0</v>
      </c>
    </row>
    <row r="129" spans="2:17" ht="80.099999999999994" customHeight="1" x14ac:dyDescent="0.15">
      <c r="B129" s="28"/>
      <c r="C129" s="54"/>
      <c r="D129" s="843" t="s">
        <v>416</v>
      </c>
      <c r="E129" s="844" t="s">
        <v>406</v>
      </c>
      <c r="F129" s="191"/>
      <c r="G129" s="302" t="s">
        <v>790</v>
      </c>
      <c r="H129" s="50"/>
      <c r="I129" s="303" t="s">
        <v>791</v>
      </c>
      <c r="J129" s="304" t="str">
        <f>IF(OR(H129="",E212=""),"PCSの単体（1台あたり）の定格出力を、小数点を含む値で記載ください",IF(AND(E81&gt;1,E212&gt;1999.4),"【（変更後）最大受電電力】が1999.4kWを超えております。【最小自家消費電力】と合わせてご確認ください。※【（変更後）最大受電電力】が1999.4kW以下になると、このエラーは停止します","PCSの単体（1台あたり）の定格出力を、小数点を含む値で記載ください"))</f>
        <v>PCSの単体（1台あたり）の定格出力を、小数点を含む値で記載ください</v>
      </c>
      <c r="K129" s="305" t="s">
        <v>941</v>
      </c>
      <c r="O129" s="6">
        <v>1</v>
      </c>
      <c r="P129" s="6">
        <f>IF(E81&lt;2,1,IF(J129="【（変更後）最大受電電力】が1999.4kWを超えております。【最小自家消費電力】と合わせてご確認ください。※【（変更後）最大受電電力】が1999.4kW以下になると、このエラーは停止します",0,COUNTA(H129)))</f>
        <v>1</v>
      </c>
      <c r="Q129" s="6">
        <f t="shared" si="19"/>
        <v>0</v>
      </c>
    </row>
    <row r="130" spans="2:17" ht="96" x14ac:dyDescent="0.15">
      <c r="B130" s="28"/>
      <c r="C130" s="54"/>
      <c r="D130" s="306" t="s">
        <v>378</v>
      </c>
      <c r="E130" s="595" t="s">
        <v>768</v>
      </c>
      <c r="F130" s="191"/>
      <c r="G130" s="308" t="s">
        <v>786</v>
      </c>
      <c r="H130" s="50"/>
      <c r="I130" s="340" t="s">
        <v>792</v>
      </c>
      <c r="J130" s="304" t="str">
        <f>IF(AND(E81&gt;1,E213&lt;-1999.4),"【（変更後）最小受電電力】が-1999.4より小さい値となっております。【最大自家消費電力】と合わせてご確認ください。※【（変更後）最小受電電力】が-1999.4kW以上になると、このエラーは停止します","PCSの単体（1台あたり）充電出力を記載ください。
なお、－（マイナス）充電出力合計－（引く）最大自家消費電力＝－1999.4kW以上【最小受電電力】となるよう、ご確認ください。
-1999.5kW以下【最小受電電力】の場合、特別高圧での申込となります。")</f>
        <v>PCSの単体（1台あたり）充電出力を記載ください。
なお、－（マイナス）充電出力合計－（引く）最大自家消費電力＝－1999.4kW以上【最小受電電力】となるよう、ご確認ください。
-1999.5kW以下【最小受電電力】の場合、特別高圧での申込となります。</v>
      </c>
      <c r="K130" s="305" t="s">
        <v>942</v>
      </c>
      <c r="O130" s="6">
        <v>1</v>
      </c>
      <c r="P130" s="6">
        <f>IF(E81&lt;2,1,IF(J130="【（変更後）最小受電電力】が-1999.4より小さい値となっております。【最大自家消費電力】と合わせてご確認ください。※【（変更後）最小受電電力】が-1999.4kW以上になると、このエラーは停止します",0,COUNTA(H130)))</f>
        <v>1</v>
      </c>
      <c r="Q130" s="6">
        <f t="shared" si="19"/>
        <v>0</v>
      </c>
    </row>
    <row r="131" spans="2:17" ht="44.1" hidden="1" customHeight="1" x14ac:dyDescent="0.15">
      <c r="B131" s="28"/>
      <c r="C131" s="54"/>
      <c r="D131" s="56" t="s">
        <v>51</v>
      </c>
      <c r="E131" s="65" t="s">
        <v>16</v>
      </c>
      <c r="F131" s="309"/>
      <c r="G131" s="309"/>
      <c r="H131" s="310"/>
      <c r="I131" s="311"/>
      <c r="J131" s="309"/>
      <c r="K131" s="312" t="s">
        <v>855</v>
      </c>
      <c r="O131" s="6">
        <v>1</v>
      </c>
      <c r="P131" s="6">
        <v>1</v>
      </c>
      <c r="Q131" s="6">
        <f t="shared" si="19"/>
        <v>0</v>
      </c>
    </row>
    <row r="132" spans="2:17" ht="44.1" customHeight="1" x14ac:dyDescent="0.15">
      <c r="B132" s="28"/>
      <c r="C132" s="54"/>
      <c r="D132" s="315" t="s">
        <v>402</v>
      </c>
      <c r="E132" s="197">
        <f>IF(E152="",0,IF(E152=1,H154,IF(E152&lt;=2,SUM(H154:H155),IF(E152&lt;=3,SUM(H154:H156),IF(E152&lt;=4,SUM(H154:H157),IF(E152=5,SUM(H154:H158)))))))</f>
        <v>0</v>
      </c>
      <c r="F132" s="191" t="s">
        <v>108</v>
      </c>
      <c r="G132" s="191"/>
      <c r="H132" s="245"/>
      <c r="I132" s="254"/>
      <c r="J132" s="191" t="s">
        <v>793</v>
      </c>
      <c r="K132" s="305" t="s">
        <v>943</v>
      </c>
      <c r="O132" s="6">
        <v>1</v>
      </c>
      <c r="P132" s="6">
        <f>IF(E81&lt;2,1,COUNTA(E132))</f>
        <v>1</v>
      </c>
      <c r="Q132" s="6">
        <f t="shared" si="19"/>
        <v>0</v>
      </c>
    </row>
    <row r="133" spans="2:17" ht="44.1" hidden="1" customHeight="1" x14ac:dyDescent="0.15">
      <c r="B133" s="28"/>
      <c r="C133" s="54"/>
      <c r="D133" s="315" t="s">
        <v>109</v>
      </c>
      <c r="E133" s="50"/>
      <c r="F133" s="191"/>
      <c r="G133" s="191"/>
      <c r="H133" s="245"/>
      <c r="I133" s="254"/>
      <c r="J133" s="316" t="s">
        <v>794</v>
      </c>
      <c r="K133" s="195" t="s">
        <v>944</v>
      </c>
      <c r="O133" s="6">
        <v>1</v>
      </c>
      <c r="P133" s="6">
        <v>1</v>
      </c>
      <c r="Q133" s="6">
        <f t="shared" si="19"/>
        <v>0</v>
      </c>
    </row>
    <row r="134" spans="2:17" ht="44.1" hidden="1" customHeight="1" x14ac:dyDescent="0.15">
      <c r="B134" s="28"/>
      <c r="C134" s="54"/>
      <c r="D134" s="315" t="s">
        <v>111</v>
      </c>
      <c r="E134" s="50"/>
      <c r="F134" s="191"/>
      <c r="G134" s="191"/>
      <c r="H134" s="245"/>
      <c r="I134" s="254"/>
      <c r="J134" s="316" t="s">
        <v>795</v>
      </c>
      <c r="K134" s="195" t="s">
        <v>944</v>
      </c>
      <c r="O134" s="6">
        <v>1</v>
      </c>
      <c r="P134" s="6">
        <v>1</v>
      </c>
      <c r="Q134" s="6">
        <f t="shared" si="19"/>
        <v>0</v>
      </c>
    </row>
    <row r="135" spans="2:17" ht="44.1" customHeight="1" x14ac:dyDescent="0.15">
      <c r="B135" s="28"/>
      <c r="C135" s="54"/>
      <c r="D135" s="315" t="s">
        <v>53</v>
      </c>
      <c r="E135" s="65" t="s">
        <v>16</v>
      </c>
      <c r="F135" s="191"/>
      <c r="G135" s="191"/>
      <c r="H135" s="352"/>
      <c r="I135" s="254"/>
      <c r="J135" s="191" t="s">
        <v>796</v>
      </c>
      <c r="K135" s="305" t="s">
        <v>945</v>
      </c>
      <c r="O135" s="6">
        <v>1</v>
      </c>
      <c r="P135" s="6">
        <f>IF(E81&lt;2,1,IF(AND('はじめに  '!AV46&lt;&gt;"はい",'はじめに  '!AV48&lt;&gt;"はい"),1,IF(OR(E135="選択してください",E135=""),0,COUNTA(E135))))</f>
        <v>1</v>
      </c>
      <c r="Q135" s="6">
        <f t="shared" si="19"/>
        <v>0</v>
      </c>
    </row>
    <row r="136" spans="2:17" ht="65.099999999999994" customHeight="1" x14ac:dyDescent="0.15">
      <c r="B136" s="28"/>
      <c r="C136" s="54"/>
      <c r="D136" s="317" t="s">
        <v>309</v>
      </c>
      <c r="E136" s="318" t="s">
        <v>797</v>
      </c>
      <c r="F136" s="191"/>
      <c r="G136" s="302" t="s">
        <v>773</v>
      </c>
      <c r="H136" s="50"/>
      <c r="I136" s="303" t="s">
        <v>112</v>
      </c>
      <c r="J136" s="316" t="s">
        <v>357</v>
      </c>
      <c r="K136" s="195" t="s">
        <v>946</v>
      </c>
      <c r="O136" s="6">
        <v>1</v>
      </c>
      <c r="P136" s="6">
        <f>IF(E81&lt;2,1,IF(AND('はじめに  '!AV46&lt;&gt;"はい",'はじめに  '!AV48&lt;&gt;"はい"),1,COUNTA(H136)))</f>
        <v>1</v>
      </c>
      <c r="Q136" s="6">
        <f t="shared" si="19"/>
        <v>0</v>
      </c>
    </row>
    <row r="137" spans="2:17" ht="68.099999999999994" customHeight="1" x14ac:dyDescent="0.15">
      <c r="B137" s="28"/>
      <c r="C137" s="54"/>
      <c r="D137" s="317" t="s">
        <v>310</v>
      </c>
      <c r="E137" s="318" t="s">
        <v>798</v>
      </c>
      <c r="F137" s="191"/>
      <c r="G137" s="308" t="s">
        <v>786</v>
      </c>
      <c r="H137" s="50"/>
      <c r="I137" s="303" t="s">
        <v>775</v>
      </c>
      <c r="J137" s="316" t="s">
        <v>365</v>
      </c>
      <c r="K137" s="195" t="s">
        <v>947</v>
      </c>
      <c r="O137" s="6">
        <v>1</v>
      </c>
      <c r="P137" s="6">
        <f>IF(E81&lt;2,1,IF(AND('はじめに  '!AV46&lt;&gt;"はい",'はじめに  '!AV48&lt;&gt;"はい"),1,COUNTA(H137)))</f>
        <v>1</v>
      </c>
      <c r="Q137" s="6">
        <f t="shared" si="19"/>
        <v>0</v>
      </c>
    </row>
    <row r="138" spans="2:17" ht="44.1" customHeight="1" x14ac:dyDescent="0.15">
      <c r="B138" s="28"/>
      <c r="C138" s="54"/>
      <c r="D138" s="315" t="s">
        <v>113</v>
      </c>
      <c r="E138" s="50"/>
      <c r="F138" s="191" t="s">
        <v>114</v>
      </c>
      <c r="G138" s="191"/>
      <c r="H138" s="245"/>
      <c r="I138" s="254"/>
      <c r="J138" s="191"/>
      <c r="K138" s="305" t="s">
        <v>948</v>
      </c>
      <c r="O138" s="6">
        <v>1</v>
      </c>
      <c r="P138" s="6">
        <f>IF(E81&lt;2,1,IF(AND('はじめに  '!AV46&lt;&gt;"はい",'はじめに  '!AV48&lt;&gt;"はい"),1,COUNTA(E138)))</f>
        <v>1</v>
      </c>
      <c r="Q138" s="6">
        <f t="shared" si="19"/>
        <v>0</v>
      </c>
    </row>
    <row r="139" spans="2:17" ht="44.1" customHeight="1" x14ac:dyDescent="0.15">
      <c r="B139" s="28"/>
      <c r="C139" s="54"/>
      <c r="D139" s="55" t="s">
        <v>115</v>
      </c>
      <c r="E139" s="687"/>
      <c r="F139" s="319" t="s">
        <v>799</v>
      </c>
      <c r="G139" s="319" t="s">
        <v>116</v>
      </c>
      <c r="H139" s="599"/>
      <c r="I139" s="320" t="s">
        <v>801</v>
      </c>
      <c r="J139" s="319" t="s">
        <v>777</v>
      </c>
      <c r="K139" s="321" t="s">
        <v>949</v>
      </c>
      <c r="O139" s="6">
        <v>2</v>
      </c>
      <c r="P139" s="6">
        <f>IF(E81&lt;2,2,IF(AND('はじめに  '!AV46&lt;&gt;"はい",'はじめに  '!AV48&lt;&gt;"はい"),2,COUNTA(E139)+COUNTA(H139)))</f>
        <v>2</v>
      </c>
      <c r="Q139" s="6">
        <f t="shared" si="19"/>
        <v>0</v>
      </c>
    </row>
    <row r="140" spans="2:17" ht="44.1" customHeight="1" x14ac:dyDescent="0.15">
      <c r="B140" s="28"/>
      <c r="C140" s="58"/>
      <c r="D140" s="322" t="s">
        <v>117</v>
      </c>
      <c r="E140" s="748"/>
      <c r="F140" s="191" t="s">
        <v>802</v>
      </c>
      <c r="G140" s="191" t="s">
        <v>116</v>
      </c>
      <c r="H140" s="748"/>
      <c r="I140" s="303" t="s">
        <v>118</v>
      </c>
      <c r="J140" s="353" t="s">
        <v>803</v>
      </c>
      <c r="K140" s="305" t="s">
        <v>950</v>
      </c>
      <c r="O140" s="6">
        <v>2</v>
      </c>
      <c r="P140" s="6">
        <f>IF(E81&lt;2,2,IF(AND('はじめに  '!AV46&lt;&gt;"はい",'はじめに  '!AV48&lt;&gt;"はい"),2,COUNTA(E140)+COUNTA(H140)))</f>
        <v>2</v>
      </c>
      <c r="Q140" s="6">
        <f t="shared" ref="Q140:Q147" si="20">O140-P140</f>
        <v>0</v>
      </c>
    </row>
    <row r="141" spans="2:17" ht="44.1" customHeight="1" x14ac:dyDescent="0.15">
      <c r="B141" s="28"/>
      <c r="C141" s="323"/>
      <c r="D141" s="315" t="s">
        <v>120</v>
      </c>
      <c r="E141" s="748"/>
      <c r="F141" s="191" t="s">
        <v>779</v>
      </c>
      <c r="G141" s="191" t="s">
        <v>116</v>
      </c>
      <c r="H141" s="748"/>
      <c r="I141" s="303" t="s">
        <v>118</v>
      </c>
      <c r="J141" s="316" t="s">
        <v>119</v>
      </c>
      <c r="K141" s="305" t="s">
        <v>951</v>
      </c>
      <c r="O141" s="6">
        <v>2</v>
      </c>
      <c r="P141" s="834">
        <f>IF(E81&lt;2,2,IF(AND('はじめに  '!AV46&lt;&gt;"はい",'はじめに  '!AV48&lt;&gt;"はい"),2,COUNTA(E141)+COUNTA(H141)))</f>
        <v>2</v>
      </c>
      <c r="Q141" s="6">
        <f t="shared" si="20"/>
        <v>0</v>
      </c>
    </row>
    <row r="142" spans="2:17" ht="44.1" customHeight="1" x14ac:dyDescent="0.15">
      <c r="B142" s="28"/>
      <c r="C142" s="54"/>
      <c r="D142" s="324" t="s">
        <v>121</v>
      </c>
      <c r="E142" s="50"/>
      <c r="F142" s="191" t="s">
        <v>122</v>
      </c>
      <c r="G142" s="191"/>
      <c r="H142" s="245"/>
      <c r="I142" s="254"/>
      <c r="J142" s="191" t="s">
        <v>899</v>
      </c>
      <c r="K142" s="305" t="s">
        <v>952</v>
      </c>
      <c r="O142" s="6">
        <v>1</v>
      </c>
      <c r="P142" s="6">
        <f>IF(E81&lt;2,1,IF(AND('はじめに  '!AV46&lt;&gt;"はい",'はじめに  '!AV48&lt;&gt;"はい"),1,COUNTA(E142)))</f>
        <v>1</v>
      </c>
      <c r="Q142" s="6">
        <f t="shared" si="20"/>
        <v>0</v>
      </c>
    </row>
    <row r="143" spans="2:17" ht="44.1" customHeight="1" x14ac:dyDescent="0.15">
      <c r="B143" s="28"/>
      <c r="C143" s="54"/>
      <c r="D143" s="325" t="s">
        <v>783</v>
      </c>
      <c r="E143" s="50"/>
      <c r="F143" s="191" t="s">
        <v>122</v>
      </c>
      <c r="G143" s="191"/>
      <c r="H143" s="245"/>
      <c r="I143" s="254"/>
      <c r="J143" s="191" t="s">
        <v>784</v>
      </c>
      <c r="K143" s="305" t="s">
        <v>953</v>
      </c>
      <c r="O143" s="6">
        <v>1</v>
      </c>
      <c r="P143" s="6">
        <f>IF(E81&lt;2,1,IF(AND('はじめに  '!AV46&lt;&gt;"はい",'はじめに  '!AV48&lt;&gt;"はい"),1,COUNTA(E143)))</f>
        <v>1</v>
      </c>
      <c r="Q143" s="6">
        <f t="shared" si="20"/>
        <v>0</v>
      </c>
    </row>
    <row r="144" spans="2:17" ht="44.1" customHeight="1" x14ac:dyDescent="0.15">
      <c r="B144" s="28"/>
      <c r="C144" s="60"/>
      <c r="D144" s="55" t="s">
        <v>869</v>
      </c>
      <c r="E144" s="748"/>
      <c r="F144" s="319" t="s">
        <v>876</v>
      </c>
      <c r="G144" s="191" t="s">
        <v>780</v>
      </c>
      <c r="H144" s="748"/>
      <c r="I144" s="692" t="s">
        <v>877</v>
      </c>
      <c r="J144" s="319" t="s">
        <v>1078</v>
      </c>
      <c r="K144" s="321" t="s">
        <v>954</v>
      </c>
      <c r="O144" s="6">
        <v>2</v>
      </c>
      <c r="P144" s="834">
        <f>IF(E81&lt;2,2,IF(AND('はじめに  '!AV46&lt;&gt;"はい",'はじめに  '!AV48&lt;&gt;"はい"),2,COUNTA(E144)+COUNTA(H144)))</f>
        <v>2</v>
      </c>
      <c r="Q144" s="6">
        <f>O144-P144</f>
        <v>0</v>
      </c>
    </row>
    <row r="145" spans="2:17" ht="44.1" customHeight="1" x14ac:dyDescent="0.15">
      <c r="B145" s="28"/>
      <c r="C145" s="54"/>
      <c r="D145" s="347" t="s">
        <v>823</v>
      </c>
      <c r="E145" s="751">
        <v>50.1</v>
      </c>
      <c r="F145" s="191" t="s">
        <v>876</v>
      </c>
      <c r="G145" s="191"/>
      <c r="H145" s="245"/>
      <c r="I145" s="254"/>
      <c r="J145" s="316" t="s">
        <v>898</v>
      </c>
      <c r="K145" s="305" t="s">
        <v>955</v>
      </c>
      <c r="O145" s="6">
        <v>1</v>
      </c>
      <c r="P145" s="6">
        <f>IF(E81&lt;2,1,IF(AND('はじめに  '!AV46&lt;&gt;"はい",'はじめに  '!AV48&lt;&gt;"はい"),1,COUNTA(E145)))</f>
        <v>1</v>
      </c>
      <c r="Q145" s="6">
        <f>O145-P145</f>
        <v>0</v>
      </c>
    </row>
    <row r="146" spans="2:17" ht="44.1" customHeight="1" x14ac:dyDescent="0.15">
      <c r="B146" s="28"/>
      <c r="C146" s="54"/>
      <c r="D146" s="315" t="s">
        <v>57</v>
      </c>
      <c r="E146" s="50" t="s">
        <v>16</v>
      </c>
      <c r="F146" s="309"/>
      <c r="G146" s="309"/>
      <c r="H146" s="310"/>
      <c r="I146" s="311"/>
      <c r="J146" s="309"/>
      <c r="K146" s="312" t="s">
        <v>956</v>
      </c>
      <c r="O146" s="6">
        <v>1</v>
      </c>
      <c r="P146" s="6">
        <f>IF(E81&lt;2,1,IF(AND('はじめに  '!AV46&lt;&gt;"はい",'はじめに  '!AV48&lt;&gt;"はい"),1,IF(OR(E146="選択してください",E146=""),0,COUNTA(E146))))</f>
        <v>1</v>
      </c>
      <c r="Q146" s="6">
        <f t="shared" si="20"/>
        <v>0</v>
      </c>
    </row>
    <row r="147" spans="2:17" ht="44.1" customHeight="1" x14ac:dyDescent="0.15">
      <c r="B147" s="28"/>
      <c r="C147" s="60"/>
      <c r="D147" s="55" t="s">
        <v>871</v>
      </c>
      <c r="E147" s="53" t="s">
        <v>16</v>
      </c>
      <c r="F147" s="319"/>
      <c r="G147" s="319"/>
      <c r="H147" s="248"/>
      <c r="I147" s="328"/>
      <c r="J147" s="320"/>
      <c r="K147" s="321" t="s">
        <v>957</v>
      </c>
      <c r="O147" s="6">
        <v>1</v>
      </c>
      <c r="P147" s="6">
        <f>IF(E81&lt;2,1,IF(AND('はじめに  '!AV46&lt;&gt;"はい",'はじめに  '!AV48&lt;&gt;"はい"),1,IF(OR(E147="選択してください",E147=""),0,COUNTA(E147))))</f>
        <v>1</v>
      </c>
      <c r="Q147" s="6">
        <f t="shared" si="20"/>
        <v>0</v>
      </c>
    </row>
    <row r="148" spans="2:17" ht="44.1" customHeight="1" x14ac:dyDescent="0.15">
      <c r="B148" s="28"/>
      <c r="C148" s="60"/>
      <c r="D148" s="343" t="s">
        <v>62</v>
      </c>
      <c r="E148" s="50" t="s">
        <v>16</v>
      </c>
      <c r="F148" s="191"/>
      <c r="G148" s="191"/>
      <c r="H148" s="245"/>
      <c r="I148" s="254"/>
      <c r="J148" s="191" t="s">
        <v>860</v>
      </c>
      <c r="K148" s="195" t="s">
        <v>958</v>
      </c>
      <c r="O148" s="6">
        <v>1</v>
      </c>
      <c r="P148" s="6">
        <f>IF(E81&lt;2,1,IF(AND('はじめに  '!AV46&lt;&gt;"はい",'はじめに  '!AV48&lt;&gt;"はい"),1,IF(OR(E148="選択してください",E148=""),0,COUNTA(E148))))</f>
        <v>1</v>
      </c>
      <c r="Q148" s="6">
        <f t="shared" ref="Q148:Q152" si="21">O148-P148</f>
        <v>0</v>
      </c>
    </row>
    <row r="149" spans="2:17" ht="44.1" customHeight="1" x14ac:dyDescent="0.15">
      <c r="B149" s="28"/>
      <c r="C149" s="54"/>
      <c r="D149" s="243" t="s">
        <v>123</v>
      </c>
      <c r="E149" s="51"/>
      <c r="F149" s="191"/>
      <c r="G149" s="191"/>
      <c r="H149" s="245"/>
      <c r="I149" s="254"/>
      <c r="J149" s="191"/>
      <c r="K149" s="195" t="s">
        <v>959</v>
      </c>
      <c r="P149" s="621"/>
    </row>
    <row r="150" spans="2:17" ht="44.1" customHeight="1" x14ac:dyDescent="0.15">
      <c r="B150" s="28"/>
      <c r="C150" s="54"/>
      <c r="D150" s="740" t="s">
        <v>831</v>
      </c>
      <c r="E150" s="50"/>
      <c r="F150" s="191" t="s">
        <v>887</v>
      </c>
      <c r="G150" s="702"/>
      <c r="H150" s="703"/>
      <c r="I150" s="704"/>
      <c r="J150" s="705"/>
      <c r="K150" s="195" t="s">
        <v>959</v>
      </c>
      <c r="O150" s="6">
        <v>1</v>
      </c>
      <c r="P150" s="6">
        <f>IF(E81&lt;2,1,IF(AND('はじめに  '!AV46&lt;&gt;"はい",'はじめに  '!AV48&lt;&gt;"はい"),1,IF(E148="有",COUNTA(E150),1)))</f>
        <v>1</v>
      </c>
      <c r="Q150" s="6">
        <f t="shared" si="21"/>
        <v>0</v>
      </c>
    </row>
    <row r="151" spans="2:17" ht="44.1" customHeight="1" x14ac:dyDescent="0.15">
      <c r="B151" s="28"/>
      <c r="C151" s="54"/>
      <c r="D151" s="741" t="s">
        <v>830</v>
      </c>
      <c r="E151" s="694"/>
      <c r="F151" s="774" t="s">
        <v>887</v>
      </c>
      <c r="G151" s="774" t="s">
        <v>829</v>
      </c>
      <c r="H151" s="52"/>
      <c r="I151" s="775" t="s">
        <v>832</v>
      </c>
      <c r="J151" s="706"/>
      <c r="K151" s="204" t="s">
        <v>959</v>
      </c>
      <c r="O151" s="6">
        <v>2</v>
      </c>
      <c r="P151" s="6">
        <f>IF(E81&lt;2,2,IF(AND('はじめに  '!AV46&lt;&gt;"はい",'はじめに  '!AV48&lt;&gt;"はい"),2,IF(OR(E$109="選択してください",E$109="",E$109="無"),2,COUNTA(E151)+COUNTA(H151))))</f>
        <v>2</v>
      </c>
      <c r="Q151" s="6">
        <f t="shared" si="21"/>
        <v>0</v>
      </c>
    </row>
    <row r="152" spans="2:17" ht="42" x14ac:dyDescent="0.15">
      <c r="B152" s="28"/>
      <c r="C152" s="58" t="s">
        <v>282</v>
      </c>
      <c r="D152" s="354" t="s">
        <v>345</v>
      </c>
      <c r="E152" s="65"/>
      <c r="F152" s="25" t="s">
        <v>283</v>
      </c>
      <c r="G152" s="25"/>
      <c r="H152" s="296"/>
      <c r="I152" s="297"/>
      <c r="J152" s="355" t="s">
        <v>805</v>
      </c>
      <c r="K152" s="295" t="s">
        <v>385</v>
      </c>
      <c r="O152" s="6">
        <v>1</v>
      </c>
      <c r="P152" s="6">
        <f>IF(E81&lt;2,1,COUNTA(E152))</f>
        <v>1</v>
      </c>
      <c r="Q152" s="6">
        <f t="shared" si="21"/>
        <v>0</v>
      </c>
    </row>
    <row r="153" spans="2:17" ht="44.1" customHeight="1" x14ac:dyDescent="0.15">
      <c r="B153" s="28"/>
      <c r="C153" s="323"/>
      <c r="D153" s="356" t="s">
        <v>312</v>
      </c>
      <c r="E153" s="335" t="s">
        <v>260</v>
      </c>
      <c r="F153" s="336"/>
      <c r="G153" s="336"/>
      <c r="H153" s="335" t="s">
        <v>287</v>
      </c>
      <c r="I153" s="337"/>
      <c r="J153" s="338"/>
      <c r="K153" s="37" t="s">
        <v>385</v>
      </c>
    </row>
    <row r="154" spans="2:17" ht="55.15" customHeight="1" x14ac:dyDescent="0.15">
      <c r="B154" s="28"/>
      <c r="D154" s="339" t="s">
        <v>288</v>
      </c>
      <c r="E154" s="65"/>
      <c r="F154" s="184" t="s">
        <v>261</v>
      </c>
      <c r="G154" s="184"/>
      <c r="H154" s="65"/>
      <c r="I154" s="350" t="s">
        <v>279</v>
      </c>
      <c r="J154" s="341"/>
      <c r="K154" s="188" t="s">
        <v>960</v>
      </c>
      <c r="O154" s="6">
        <v>2</v>
      </c>
      <c r="P154" s="342">
        <f>IF($E$81&lt;2,2,COUNTA(E154)+IF($J$99="【セット数合計】が【PCSの情報 台数】の値と一致するように記載ください",0,COUNTA(H154)))</f>
        <v>2</v>
      </c>
      <c r="Q154" s="6">
        <f>O154-P154</f>
        <v>0</v>
      </c>
    </row>
    <row r="155" spans="2:17" ht="55.15" customHeight="1" x14ac:dyDescent="0.15">
      <c r="B155" s="28"/>
      <c r="C155" s="60"/>
      <c r="D155" s="343" t="s">
        <v>289</v>
      </c>
      <c r="E155" s="50"/>
      <c r="F155" s="191" t="s">
        <v>261</v>
      </c>
      <c r="G155" s="191"/>
      <c r="H155" s="50"/>
      <c r="I155" s="303" t="s">
        <v>279</v>
      </c>
      <c r="J155" s="610" t="str">
        <f>IF(AND($E152&lt;2,OR(E155&lt;&gt;"",H155&lt;&gt;"")),"←蓄電池容量構成の種類数に応じて、灰色セルの数値を削除ください","")</f>
        <v/>
      </c>
      <c r="K155" s="195" t="s">
        <v>960</v>
      </c>
      <c r="O155" s="6">
        <v>2</v>
      </c>
      <c r="P155" s="342">
        <f>IF($E$81&lt;2,2,IF(E152&lt;2,2,COUNTA(E155)+IF($J$99="【セット数合計】が【PCSの情報 台数】の値と一致するように記載ください",0,COUNTA(H155))))</f>
        <v>2</v>
      </c>
      <c r="Q155" s="6">
        <f>O155-P155</f>
        <v>0</v>
      </c>
    </row>
    <row r="156" spans="2:17" ht="55.15" customHeight="1" x14ac:dyDescent="0.15">
      <c r="B156" s="28"/>
      <c r="C156" s="60"/>
      <c r="D156" s="343" t="s">
        <v>290</v>
      </c>
      <c r="E156" s="722"/>
      <c r="F156" s="191" t="s">
        <v>261</v>
      </c>
      <c r="G156" s="191"/>
      <c r="H156" s="50"/>
      <c r="I156" s="303" t="s">
        <v>279</v>
      </c>
      <c r="J156" s="326" t="str">
        <f>IF(AND($E152&lt;3,OR(E156&lt;&gt;"",H156&lt;&gt;"")),"←蓄電池容量構成の種類数に応じて、灰色セルの数値を削除ください","")</f>
        <v/>
      </c>
      <c r="K156" s="195" t="s">
        <v>960</v>
      </c>
      <c r="O156" s="6">
        <v>2</v>
      </c>
      <c r="P156" s="342">
        <f>IF($E$81&lt;2,2,IF(E152&lt;3,2,COUNTA(E156)+IF($J$99="【セット数合計】が【PCSの情報 台数】の値と一致するように記載ください",0,COUNTA(H156))))</f>
        <v>2</v>
      </c>
      <c r="Q156" s="6">
        <f>O156-P156</f>
        <v>0</v>
      </c>
    </row>
    <row r="157" spans="2:17" ht="55.15" customHeight="1" x14ac:dyDescent="0.15">
      <c r="B157" s="28"/>
      <c r="C157" s="60"/>
      <c r="D157" s="343" t="s">
        <v>291</v>
      </c>
      <c r="E157" s="50"/>
      <c r="F157" s="191" t="s">
        <v>261</v>
      </c>
      <c r="G157" s="191"/>
      <c r="H157" s="50"/>
      <c r="I157" s="303" t="s">
        <v>279</v>
      </c>
      <c r="J157" s="326" t="str">
        <f>IF(AND($E152&lt;4,OR(E157&lt;&gt;"",H157&lt;&gt;"")),"←蓄電池容量構成の種類数に応じて、灰色セルの数値を削除ください","")</f>
        <v/>
      </c>
      <c r="K157" s="195" t="s">
        <v>960</v>
      </c>
      <c r="O157" s="6">
        <v>2</v>
      </c>
      <c r="P157" s="342">
        <f>IF($E$81&lt;2,2,IF(E152&lt;4,2,COUNTA(E157)+IF($J$99="【セット数合計】が【PCSの情報 台数】の値と一致するように記載ください",0,COUNTA(H157))))</f>
        <v>2</v>
      </c>
      <c r="Q157" s="6">
        <f>O157-P157</f>
        <v>0</v>
      </c>
    </row>
    <row r="158" spans="2:17" ht="55.15" customHeight="1" x14ac:dyDescent="0.15">
      <c r="B158" s="28"/>
      <c r="C158" s="60"/>
      <c r="D158" s="327" t="s">
        <v>292</v>
      </c>
      <c r="E158" s="53"/>
      <c r="F158" s="319" t="s">
        <v>261</v>
      </c>
      <c r="G158" s="319"/>
      <c r="H158" s="53"/>
      <c r="I158" s="320" t="s">
        <v>279</v>
      </c>
      <c r="J158" s="299" t="str">
        <f>IF(AND($E152&lt;5,OR(E158&lt;&gt;"",H158&lt;&gt;"")),"←蓄電池容量構成の種類数に応じて、灰色セルの数値を削除ください","")</f>
        <v/>
      </c>
      <c r="K158" s="204" t="s">
        <v>960</v>
      </c>
      <c r="O158" s="6">
        <v>2</v>
      </c>
      <c r="P158" s="342">
        <f>IF($E$81&lt;2,2,IF(E152&lt;5,2,COUNTA(E158)+IF($J$99="【セット数合計】が【PCSの情報 台数】の値と一致するように記載ください",0,COUNTA(H158))))</f>
        <v>2</v>
      </c>
      <c r="Q158" s="6">
        <f>O158-P158</f>
        <v>0</v>
      </c>
    </row>
    <row r="159" spans="2:17" ht="55.15" customHeight="1" x14ac:dyDescent="0.15">
      <c r="B159" s="28"/>
      <c r="C159" s="60"/>
      <c r="D159" s="356" t="s">
        <v>293</v>
      </c>
      <c r="E159" s="231">
        <f>E154*H154+E155*H155+E156*H156+E157*H157+E158*H158</f>
        <v>0</v>
      </c>
      <c r="F159" s="228" t="s">
        <v>806</v>
      </c>
      <c r="G159" s="228"/>
      <c r="H159" s="231">
        <f>SUM(H154:H158)</f>
        <v>0</v>
      </c>
      <c r="I159" s="301" t="s">
        <v>280</v>
      </c>
      <c r="J159" s="357"/>
      <c r="K159" s="295" t="s">
        <v>961</v>
      </c>
    </row>
    <row r="160" spans="2:17" ht="55.15" customHeight="1" x14ac:dyDescent="0.15">
      <c r="B160" s="28"/>
      <c r="C160" s="57" t="s">
        <v>327</v>
      </c>
      <c r="D160" s="358"/>
      <c r="E160" s="228"/>
      <c r="F160" s="228"/>
      <c r="G160" s="228"/>
      <c r="H160" s="30"/>
      <c r="I160" s="228"/>
      <c r="J160" s="232"/>
      <c r="K160" s="301"/>
    </row>
    <row r="161" spans="2:17" ht="44.1" customHeight="1" x14ac:dyDescent="0.15">
      <c r="B161" s="28"/>
      <c r="C161" s="54" t="s">
        <v>1039</v>
      </c>
      <c r="D161" s="781" t="s">
        <v>1028</v>
      </c>
      <c r="E161" s="389" t="s">
        <v>16</v>
      </c>
      <c r="F161" s="184"/>
      <c r="G161" s="184"/>
      <c r="H161" s="241"/>
      <c r="I161" s="311"/>
      <c r="J161" s="309" t="s">
        <v>1034</v>
      </c>
      <c r="K161" s="828" t="s">
        <v>1068</v>
      </c>
      <c r="O161" s="6">
        <v>1</v>
      </c>
      <c r="P161" s="6">
        <f>IF('はじめに  '!AV46&lt;&gt;"はい",1,IF(OR(E161="選択してください",E161=""),0,COUNTA(E161)))</f>
        <v>1</v>
      </c>
      <c r="Q161" s="6">
        <f t="shared" ref="Q161:Q166" si="22">O161-P161</f>
        <v>0</v>
      </c>
    </row>
    <row r="162" spans="2:17" ht="44.1" customHeight="1" x14ac:dyDescent="0.15">
      <c r="B162" s="28"/>
      <c r="C162" s="54"/>
      <c r="D162" s="315" t="s">
        <v>1029</v>
      </c>
      <c r="E162" s="838"/>
      <c r="F162" s="309"/>
      <c r="G162" s="585"/>
      <c r="H162" s="245"/>
      <c r="I162" s="254"/>
      <c r="J162" s="316" t="s">
        <v>110</v>
      </c>
      <c r="K162" s="828" t="s">
        <v>1069</v>
      </c>
      <c r="O162" s="6">
        <v>1</v>
      </c>
      <c r="P162" s="6">
        <f>IF('はじめに  '!AV46&lt;&gt;"はい",1,COUNTA(E162))</f>
        <v>1</v>
      </c>
      <c r="Q162" s="6">
        <f t="shared" si="22"/>
        <v>0</v>
      </c>
    </row>
    <row r="163" spans="2:17" ht="44.1" customHeight="1" x14ac:dyDescent="0.15">
      <c r="B163" s="28"/>
      <c r="C163" s="54"/>
      <c r="D163" s="315" t="s">
        <v>1030</v>
      </c>
      <c r="E163" s="838"/>
      <c r="F163" s="191"/>
      <c r="G163" s="308"/>
      <c r="H163" s="245"/>
      <c r="I163" s="254"/>
      <c r="J163" s="316" t="s">
        <v>110</v>
      </c>
      <c r="K163" s="828" t="s">
        <v>1069</v>
      </c>
      <c r="O163" s="6">
        <v>1</v>
      </c>
      <c r="P163" s="6">
        <f>IF('はじめに  '!AV46&lt;&gt;"はい",1,COUNTA(E163))</f>
        <v>1</v>
      </c>
      <c r="Q163" s="6">
        <f t="shared" si="22"/>
        <v>0</v>
      </c>
    </row>
    <row r="164" spans="2:17" ht="44.1" customHeight="1" x14ac:dyDescent="0.15">
      <c r="B164" s="28"/>
      <c r="C164" s="54"/>
      <c r="D164" s="313" t="s">
        <v>1031</v>
      </c>
      <c r="E164" s="839" t="s">
        <v>16</v>
      </c>
      <c r="F164" s="309"/>
      <c r="G164" s="309"/>
      <c r="H164" s="310"/>
      <c r="I164" s="311"/>
      <c r="J164" s="309" t="s">
        <v>1035</v>
      </c>
      <c r="K164" s="828" t="s">
        <v>1070</v>
      </c>
      <c r="O164" s="6">
        <v>1</v>
      </c>
      <c r="P164" s="6">
        <f>IF('はじめに  '!AV48&lt;&gt;"はい",1,IF(OR(E164="選択してください",E164=""),0,COUNTA(E164)))</f>
        <v>1</v>
      </c>
      <c r="Q164" s="6">
        <f t="shared" si="22"/>
        <v>0</v>
      </c>
    </row>
    <row r="165" spans="2:17" ht="44.1" customHeight="1" x14ac:dyDescent="0.15">
      <c r="B165" s="28"/>
      <c r="C165" s="54"/>
      <c r="D165" s="315" t="s">
        <v>1032</v>
      </c>
      <c r="E165" s="836"/>
      <c r="F165" s="191"/>
      <c r="G165" s="191"/>
      <c r="H165" s="245"/>
      <c r="I165" s="254"/>
      <c r="J165" s="316" t="s">
        <v>110</v>
      </c>
      <c r="K165" s="828" t="s">
        <v>1071</v>
      </c>
      <c r="O165" s="6">
        <v>1</v>
      </c>
      <c r="P165" s="6">
        <f>IF('はじめに  '!AV48&lt;&gt;"はい",1,COUNTA(E165))</f>
        <v>1</v>
      </c>
      <c r="Q165" s="6">
        <f t="shared" si="22"/>
        <v>0</v>
      </c>
    </row>
    <row r="166" spans="2:17" ht="44.1" customHeight="1" x14ac:dyDescent="0.15">
      <c r="B166" s="28"/>
      <c r="C166" s="54"/>
      <c r="D166" s="324" t="s">
        <v>1033</v>
      </c>
      <c r="E166" s="836"/>
      <c r="F166" s="191"/>
      <c r="G166" s="191"/>
      <c r="H166" s="245"/>
      <c r="I166" s="254"/>
      <c r="J166" s="316" t="s">
        <v>1036</v>
      </c>
      <c r="K166" s="828" t="s">
        <v>1071</v>
      </c>
      <c r="O166" s="6">
        <v>1</v>
      </c>
      <c r="P166" s="6">
        <f>IF('はじめに  '!AV48&lt;&gt;"はい",1,COUNTA(E166))</f>
        <v>1</v>
      </c>
      <c r="Q166" s="6">
        <f t="shared" si="22"/>
        <v>0</v>
      </c>
    </row>
    <row r="167" spans="2:17" ht="44.1" customHeight="1" x14ac:dyDescent="0.15">
      <c r="B167" s="28"/>
      <c r="C167" s="54" t="s">
        <v>318</v>
      </c>
      <c r="D167" s="339" t="s">
        <v>319</v>
      </c>
      <c r="E167" s="49" t="s">
        <v>16</v>
      </c>
      <c r="F167" s="184"/>
      <c r="G167" s="184"/>
      <c r="H167" s="241"/>
      <c r="I167" s="252"/>
      <c r="J167" s="309" t="s">
        <v>766</v>
      </c>
      <c r="K167" s="312" t="s">
        <v>962</v>
      </c>
      <c r="O167" s="6">
        <v>1</v>
      </c>
      <c r="P167" s="6">
        <f>IF(E81&lt;3,1,IF(OR(E167="選択してください",E167=""),0,COUNTA(E167)))</f>
        <v>1</v>
      </c>
      <c r="Q167" s="6">
        <f t="shared" ref="Q167:Q190" si="23">O167-P167</f>
        <v>0</v>
      </c>
    </row>
    <row r="168" spans="2:17" ht="80.099999999999994" customHeight="1" x14ac:dyDescent="0.15">
      <c r="B168" s="28"/>
      <c r="C168" s="54"/>
      <c r="D168" s="586" t="s">
        <v>416</v>
      </c>
      <c r="E168" s="594" t="s">
        <v>406</v>
      </c>
      <c r="F168" s="309"/>
      <c r="G168" s="585" t="s">
        <v>329</v>
      </c>
      <c r="H168" s="65"/>
      <c r="I168" s="340" t="s">
        <v>103</v>
      </c>
      <c r="J168" s="304" t="str">
        <f>IF(OR(H168="",E212=""),"PCSの単体（1台あたり）の定格出力を、少数点を含む値で記載ください",IF(AND(E81&gt;2,E212&gt;1999.4),"【（変更後）最大受電電力】が1999.4kWを超えております。【最小自家消費電力】と合わせてご確認ください。※【（変更後）最大受電電力】が1999.4kW以下になると、このエラーは停止します","PCSの単体（1台あたり）の定格出力を、少数点を含む値で記載ください"))</f>
        <v>PCSの単体（1台あたり）の定格出力を、少数点を含む値で記載ください</v>
      </c>
      <c r="K168" s="305" t="s">
        <v>963</v>
      </c>
      <c r="O168" s="6">
        <v>1</v>
      </c>
      <c r="P168" s="6">
        <f>IF(E81&lt;3,1,IF(J168="【（変更後）最大受電電力】が1999.4kWを超えております。【最小自家消費電力】と合わせてご確認ください。※【（変更後）最大受電電力】が1999.4kW以下になると、このエラーは停止します",0,COUNTA(H168)))</f>
        <v>1</v>
      </c>
      <c r="Q168" s="6">
        <f t="shared" si="23"/>
        <v>0</v>
      </c>
    </row>
    <row r="169" spans="2:17" ht="96" x14ac:dyDescent="0.15">
      <c r="B169" s="28"/>
      <c r="C169" s="54"/>
      <c r="D169" s="306" t="s">
        <v>378</v>
      </c>
      <c r="E169" s="595" t="s">
        <v>768</v>
      </c>
      <c r="F169" s="191"/>
      <c r="G169" s="308" t="s">
        <v>124</v>
      </c>
      <c r="H169" s="50"/>
      <c r="I169" s="303" t="s">
        <v>807</v>
      </c>
      <c r="J169" s="304" t="str">
        <f>IF(AND(E81&gt;2,E213&lt;-1999.4),"【（変更後）最小受電電力】が-1999.4より小さい値となっております。【最大自家消費電力】と合わせてご確認ください。※【（変更後）最小受電電力】が-1999.4kW以上になると、このエラーは停止します","PCSの単体（1台あたり）充電出力を記載ください。
なお、－（マイナス）充電出力合計－（引く）最大自家消費電力＝－1999.4kW以上【最小受電電力】となるよう、ご確認ください。
-1999.5kW以下【最小受電電力】の場合、特別高圧での申込となります。")</f>
        <v>PCSの単体（1台あたり）充電出力を記載ください。
なお、－（マイナス）充電出力合計－（引く）最大自家消費電力＝－1999.4kW以上【最小受電電力】となるよう、ご確認ください。
-1999.5kW以下【最小受電電力】の場合、特別高圧での申込となります。</v>
      </c>
      <c r="K169" s="305" t="s">
        <v>964</v>
      </c>
      <c r="O169" s="6">
        <v>1</v>
      </c>
      <c r="P169" s="6">
        <f>IF(E81&lt;3,1,IF(J169="【（変更後）最小受電電力】が-1999.4より小さい値となっております。【最大自家消費電力】と合わせてご確認ください。※【（変更後）最小受電電力】が-1999.4kW以上になると、このエラーは停止します",0,COUNTA(H169)))</f>
        <v>1</v>
      </c>
      <c r="Q169" s="6">
        <f t="shared" si="23"/>
        <v>0</v>
      </c>
    </row>
    <row r="170" spans="2:17" ht="44.1" hidden="1" customHeight="1" x14ac:dyDescent="0.15">
      <c r="B170" s="28"/>
      <c r="C170" s="54"/>
      <c r="D170" s="56" t="s">
        <v>51</v>
      </c>
      <c r="E170" s="65" t="s">
        <v>16</v>
      </c>
      <c r="F170" s="309"/>
      <c r="G170" s="309"/>
      <c r="H170" s="310"/>
      <c r="I170" s="311"/>
      <c r="J170" s="309"/>
      <c r="K170" s="312" t="s">
        <v>856</v>
      </c>
      <c r="O170" s="6">
        <v>1</v>
      </c>
      <c r="P170" s="6">
        <v>1</v>
      </c>
      <c r="Q170" s="6">
        <f t="shared" si="23"/>
        <v>0</v>
      </c>
    </row>
    <row r="171" spans="2:17" ht="44.25" customHeight="1" x14ac:dyDescent="0.15">
      <c r="B171" s="28"/>
      <c r="C171" s="54"/>
      <c r="D171" s="315" t="s">
        <v>402</v>
      </c>
      <c r="E171" s="197">
        <f>IF(E191="",0,IF(E191=1,H193,IF(E191&lt;=2,SUM(H193:H194),IF(E191&lt;=3,SUM(H193:H195),IF(E191&lt;=4,SUM(H193:H196),IF(E191=5,SUM(H193:H197)))))))</f>
        <v>0</v>
      </c>
      <c r="F171" s="191" t="s">
        <v>108</v>
      </c>
      <c r="G171" s="191"/>
      <c r="H171" s="245"/>
      <c r="I171" s="254"/>
      <c r="J171" s="191" t="s">
        <v>769</v>
      </c>
      <c r="K171" s="305" t="s">
        <v>965</v>
      </c>
      <c r="O171" s="6">
        <v>1</v>
      </c>
      <c r="P171" s="6">
        <f>IF(E81&lt;3,1,COUNTA(E171))</f>
        <v>1</v>
      </c>
      <c r="Q171" s="6">
        <f t="shared" si="23"/>
        <v>0</v>
      </c>
    </row>
    <row r="172" spans="2:17" ht="45.6" hidden="1" customHeight="1" x14ac:dyDescent="0.15">
      <c r="B172" s="28"/>
      <c r="C172" s="54"/>
      <c r="D172" s="315" t="s">
        <v>808</v>
      </c>
      <c r="E172" s="50"/>
      <c r="F172" s="191"/>
      <c r="G172" s="191"/>
      <c r="H172" s="245"/>
      <c r="I172" s="254"/>
      <c r="J172" s="316" t="s">
        <v>795</v>
      </c>
      <c r="K172" s="195" t="s">
        <v>966</v>
      </c>
      <c r="O172" s="6">
        <v>1</v>
      </c>
      <c r="P172" s="6">
        <v>1</v>
      </c>
      <c r="Q172" s="6">
        <f t="shared" si="23"/>
        <v>0</v>
      </c>
    </row>
    <row r="173" spans="2:17" ht="44.1" hidden="1" customHeight="1" x14ac:dyDescent="0.15">
      <c r="B173" s="28"/>
      <c r="C173" s="54"/>
      <c r="D173" s="315" t="s">
        <v>111</v>
      </c>
      <c r="E173" s="50"/>
      <c r="F173" s="191"/>
      <c r="G173" s="191"/>
      <c r="H173" s="245"/>
      <c r="I173" s="254"/>
      <c r="J173" s="316" t="s">
        <v>110</v>
      </c>
      <c r="K173" s="195" t="s">
        <v>966</v>
      </c>
      <c r="O173" s="6">
        <v>1</v>
      </c>
      <c r="P173" s="6">
        <v>1</v>
      </c>
      <c r="Q173" s="6">
        <f t="shared" si="23"/>
        <v>0</v>
      </c>
    </row>
    <row r="174" spans="2:17" ht="44.1" customHeight="1" x14ac:dyDescent="0.15">
      <c r="B174" s="28"/>
      <c r="C174" s="54"/>
      <c r="D174" s="315" t="s">
        <v>53</v>
      </c>
      <c r="E174" s="65" t="s">
        <v>16</v>
      </c>
      <c r="F174" s="191"/>
      <c r="G174" s="191"/>
      <c r="H174" s="245"/>
      <c r="I174" s="254"/>
      <c r="J174" s="191" t="s">
        <v>809</v>
      </c>
      <c r="K174" s="305" t="s">
        <v>967</v>
      </c>
      <c r="O174" s="6">
        <v>1</v>
      </c>
      <c r="P174" s="6">
        <f>IF(E81&lt;3,1,IF(AND('はじめに  '!AV46&lt;&gt;"はい",'はじめに  '!AV48&lt;&gt;"はい"),1,IF(OR(E174="選択してください",E174=""),0,COUNTA(E174))))</f>
        <v>1</v>
      </c>
      <c r="Q174" s="6">
        <f t="shared" si="23"/>
        <v>0</v>
      </c>
    </row>
    <row r="175" spans="2:17" ht="67.150000000000006" customHeight="1" x14ac:dyDescent="0.15">
      <c r="B175" s="28"/>
      <c r="C175" s="54"/>
      <c r="D175" s="317" t="s">
        <v>309</v>
      </c>
      <c r="E175" s="318" t="s">
        <v>797</v>
      </c>
      <c r="F175" s="191"/>
      <c r="G175" s="302" t="s">
        <v>773</v>
      </c>
      <c r="H175" s="50"/>
      <c r="I175" s="303" t="s">
        <v>112</v>
      </c>
      <c r="J175" s="316" t="s">
        <v>357</v>
      </c>
      <c r="K175" s="195" t="s">
        <v>968</v>
      </c>
      <c r="O175" s="6">
        <v>1</v>
      </c>
      <c r="P175" s="6">
        <f>IF(E81&lt;3,1,IF(AND('はじめに  '!AV46&lt;&gt;"はい",'はじめに  '!AV48&lt;&gt;"はい"),1,COUNTA(H175)))</f>
        <v>1</v>
      </c>
      <c r="Q175" s="6">
        <f t="shared" si="23"/>
        <v>0</v>
      </c>
    </row>
    <row r="176" spans="2:17" ht="69.599999999999994" customHeight="1" x14ac:dyDescent="0.15">
      <c r="B176" s="28"/>
      <c r="C176" s="54"/>
      <c r="D176" s="317" t="s">
        <v>310</v>
      </c>
      <c r="E176" s="318" t="s">
        <v>810</v>
      </c>
      <c r="F176" s="191"/>
      <c r="G176" s="308" t="s">
        <v>786</v>
      </c>
      <c r="H176" s="50"/>
      <c r="I176" s="303" t="s">
        <v>811</v>
      </c>
      <c r="J176" s="316" t="s">
        <v>365</v>
      </c>
      <c r="K176" s="195" t="s">
        <v>969</v>
      </c>
      <c r="O176" s="6">
        <v>1</v>
      </c>
      <c r="P176" s="6">
        <f>IF(E81&lt;3,1,IF(AND('はじめに  '!AV46&lt;&gt;"はい",'はじめに  '!AV48&lt;&gt;"はい"),1,COUNTA(H176)))</f>
        <v>1</v>
      </c>
      <c r="Q176" s="6">
        <f t="shared" si="23"/>
        <v>0</v>
      </c>
    </row>
    <row r="177" spans="2:17" ht="44.1" customHeight="1" x14ac:dyDescent="0.15">
      <c r="B177" s="28"/>
      <c r="C177" s="54"/>
      <c r="D177" s="315" t="s">
        <v>113</v>
      </c>
      <c r="E177" s="50"/>
      <c r="F177" s="191" t="s">
        <v>812</v>
      </c>
      <c r="G177" s="191"/>
      <c r="H177" s="245"/>
      <c r="I177" s="254"/>
      <c r="J177" s="191"/>
      <c r="K177" s="305" t="s">
        <v>970</v>
      </c>
      <c r="O177" s="6">
        <v>1</v>
      </c>
      <c r="P177" s="6">
        <f>IF(E81&lt;3,1,IF(AND('はじめに  '!AV46&lt;&gt;"はい",'はじめに  '!AV48&lt;&gt;"はい"),1,COUNTA(E177)))</f>
        <v>1</v>
      </c>
      <c r="Q177" s="6">
        <f t="shared" si="23"/>
        <v>0</v>
      </c>
    </row>
    <row r="178" spans="2:17" ht="44.1" customHeight="1" x14ac:dyDescent="0.15">
      <c r="B178" s="28"/>
      <c r="C178" s="54"/>
      <c r="D178" s="55" t="s">
        <v>115</v>
      </c>
      <c r="E178" s="687"/>
      <c r="F178" s="319" t="s">
        <v>813</v>
      </c>
      <c r="G178" s="319" t="s">
        <v>780</v>
      </c>
      <c r="H178" s="688"/>
      <c r="I178" s="320" t="s">
        <v>812</v>
      </c>
      <c r="J178" s="319" t="s">
        <v>777</v>
      </c>
      <c r="K178" s="321" t="s">
        <v>971</v>
      </c>
      <c r="O178" s="6">
        <v>2</v>
      </c>
      <c r="P178" s="6">
        <f>IF(E81&lt;3,2,IF(AND('はじめに  '!AV46&lt;&gt;"はい",'はじめに  '!AV48&lt;&gt;"はい"),2,COUNTA(E178)+COUNTA(H178)))</f>
        <v>2</v>
      </c>
      <c r="Q178" s="6">
        <f t="shared" si="23"/>
        <v>0</v>
      </c>
    </row>
    <row r="179" spans="2:17" ht="44.1" customHeight="1" x14ac:dyDescent="0.15">
      <c r="B179" s="28"/>
      <c r="C179" s="58"/>
      <c r="D179" s="322" t="s">
        <v>117</v>
      </c>
      <c r="E179" s="748"/>
      <c r="F179" s="191" t="s">
        <v>802</v>
      </c>
      <c r="G179" s="191" t="s">
        <v>800</v>
      </c>
      <c r="H179" s="773"/>
      <c r="I179" s="303" t="s">
        <v>779</v>
      </c>
      <c r="J179" s="316" t="s">
        <v>803</v>
      </c>
      <c r="K179" s="305" t="s">
        <v>972</v>
      </c>
      <c r="O179" s="6">
        <v>2</v>
      </c>
      <c r="P179" s="6">
        <f>IF(E81&lt;3,2,IF(AND('はじめに  '!AV46&lt;&gt;"はい",'はじめに  '!AV48&lt;&gt;"はい"),2,COUNTA(E179)+COUNTA(H179)))</f>
        <v>2</v>
      </c>
      <c r="Q179" s="6">
        <f t="shared" si="23"/>
        <v>0</v>
      </c>
    </row>
    <row r="180" spans="2:17" ht="44.1" customHeight="1" x14ac:dyDescent="0.15">
      <c r="B180" s="28"/>
      <c r="C180" s="323"/>
      <c r="D180" s="315" t="s">
        <v>120</v>
      </c>
      <c r="E180" s="748"/>
      <c r="F180" s="191" t="s">
        <v>779</v>
      </c>
      <c r="G180" s="191" t="s">
        <v>800</v>
      </c>
      <c r="H180" s="773"/>
      <c r="I180" s="303" t="s">
        <v>802</v>
      </c>
      <c r="J180" s="316" t="s">
        <v>119</v>
      </c>
      <c r="K180" s="305" t="s">
        <v>973</v>
      </c>
      <c r="O180" s="6">
        <v>2</v>
      </c>
      <c r="P180" s="834">
        <f>IF(E81&lt;3,2,IF(AND('はじめに  '!AV46&lt;&gt;"はい",'はじめに  '!AV48&lt;&gt;"はい"),2,COUNTA(E180)+COUNTA(H180)))</f>
        <v>2</v>
      </c>
      <c r="Q180" s="6">
        <f t="shared" si="23"/>
        <v>0</v>
      </c>
    </row>
    <row r="181" spans="2:17" ht="44.1" customHeight="1" x14ac:dyDescent="0.15">
      <c r="B181" s="28"/>
      <c r="C181" s="54"/>
      <c r="D181" s="324" t="s">
        <v>121</v>
      </c>
      <c r="E181" s="50"/>
      <c r="F181" s="191" t="s">
        <v>122</v>
      </c>
      <c r="G181" s="191"/>
      <c r="H181" s="245"/>
      <c r="I181" s="254"/>
      <c r="J181" s="191" t="s">
        <v>804</v>
      </c>
      <c r="K181" s="305" t="s">
        <v>974</v>
      </c>
      <c r="O181" s="6">
        <v>1</v>
      </c>
      <c r="P181" s="6">
        <f>IF(E81&lt;3,1,IF(AND('はじめに  '!AV46&lt;&gt;"はい",'はじめに  '!AV48&lt;&gt;"はい"),1,COUNTA(E181)))</f>
        <v>1</v>
      </c>
      <c r="Q181" s="6">
        <f t="shared" si="23"/>
        <v>0</v>
      </c>
    </row>
    <row r="182" spans="2:17" ht="44.1" customHeight="1" x14ac:dyDescent="0.15">
      <c r="B182" s="28"/>
      <c r="C182" s="54"/>
      <c r="D182" s="325" t="s">
        <v>814</v>
      </c>
      <c r="E182" s="53"/>
      <c r="F182" s="191" t="s">
        <v>122</v>
      </c>
      <c r="G182" s="191"/>
      <c r="H182" s="245"/>
      <c r="I182" s="254"/>
      <c r="J182" s="191" t="s">
        <v>815</v>
      </c>
      <c r="K182" s="305" t="s">
        <v>975</v>
      </c>
      <c r="O182" s="6">
        <v>1</v>
      </c>
      <c r="P182" s="6">
        <f>IF(E81&lt;3,1,IF(AND('はじめに  '!AV46&lt;&gt;"はい",'はじめに  '!AV48&lt;&gt;"はい"),1,COUNTA(E182)))</f>
        <v>1</v>
      </c>
      <c r="Q182" s="6">
        <f t="shared" si="23"/>
        <v>0</v>
      </c>
    </row>
    <row r="183" spans="2:17" ht="44.1" customHeight="1" x14ac:dyDescent="0.15">
      <c r="B183" s="28"/>
      <c r="C183" s="60"/>
      <c r="D183" s="55" t="s">
        <v>819</v>
      </c>
      <c r="E183" s="748"/>
      <c r="F183" s="319" t="s">
        <v>878</v>
      </c>
      <c r="G183" s="191" t="s">
        <v>780</v>
      </c>
      <c r="H183" s="754"/>
      <c r="I183" s="692" t="s">
        <v>876</v>
      </c>
      <c r="J183" s="319" t="s">
        <v>1077</v>
      </c>
      <c r="K183" s="321" t="s">
        <v>976</v>
      </c>
      <c r="O183" s="6">
        <v>2</v>
      </c>
      <c r="P183" s="834">
        <f>IF(E81&lt;3,2,IF(AND('はじめに  '!AV46&lt;&gt;"はい",'はじめに  '!AV48&lt;&gt;"はい"),2,COUNTA(E183)+COUNTA(H183)))</f>
        <v>2</v>
      </c>
      <c r="Q183" s="6">
        <f>O183-P183</f>
        <v>0</v>
      </c>
    </row>
    <row r="184" spans="2:17" ht="44.1" customHeight="1" x14ac:dyDescent="0.15">
      <c r="B184" s="28"/>
      <c r="C184" s="54"/>
      <c r="D184" s="347" t="s">
        <v>823</v>
      </c>
      <c r="E184" s="751">
        <v>50.1</v>
      </c>
      <c r="F184" s="319" t="s">
        <v>876</v>
      </c>
      <c r="G184" s="191"/>
      <c r="H184" s="245"/>
      <c r="I184" s="254"/>
      <c r="J184" s="693" t="s">
        <v>898</v>
      </c>
      <c r="K184" s="321" t="s">
        <v>977</v>
      </c>
      <c r="P184" s="6">
        <f>IF(E81&lt;3,1,IF(AND('はじめに  '!AV46&lt;&gt;"はい",'はじめに  '!AV48&lt;&gt;"はい"),1,COUNTA(E184)))</f>
        <v>1</v>
      </c>
    </row>
    <row r="185" spans="2:17" ht="44.1" customHeight="1" x14ac:dyDescent="0.15">
      <c r="B185" s="28"/>
      <c r="C185" s="54"/>
      <c r="D185" s="315" t="s">
        <v>57</v>
      </c>
      <c r="E185" s="50" t="s">
        <v>16</v>
      </c>
      <c r="F185" s="191"/>
      <c r="G185" s="191"/>
      <c r="H185" s="245"/>
      <c r="I185" s="254"/>
      <c r="J185" s="191"/>
      <c r="K185" s="305" t="s">
        <v>978</v>
      </c>
      <c r="O185" s="6">
        <v>1</v>
      </c>
      <c r="P185" s="6">
        <f>IF(E81&lt;3,1,IF(AND('はじめに  '!AV46&lt;&gt;"はい",'はじめに  '!AV48&lt;&gt;"はい"),1,IF(OR(E185="選択してください",E185=""),0,COUNTA(E185))))</f>
        <v>1</v>
      </c>
      <c r="Q185" s="6">
        <f t="shared" si="23"/>
        <v>0</v>
      </c>
    </row>
    <row r="186" spans="2:17" ht="44.1" customHeight="1" x14ac:dyDescent="0.15">
      <c r="B186" s="28"/>
      <c r="C186" s="60"/>
      <c r="D186" s="324" t="s">
        <v>315</v>
      </c>
      <c r="E186" s="50" t="s">
        <v>16</v>
      </c>
      <c r="F186" s="191"/>
      <c r="G186" s="191"/>
      <c r="H186" s="245"/>
      <c r="I186" s="254"/>
      <c r="J186" s="191"/>
      <c r="K186" s="305" t="s">
        <v>979</v>
      </c>
      <c r="O186" s="6">
        <v>1</v>
      </c>
      <c r="P186" s="6">
        <f>IF(E81&lt;3,1,IF(AND('はじめに  '!AV46&lt;&gt;"はい",'はじめに  '!AV48&lt;&gt;"はい"),1,IF(OR(E186="選択してください",E186=""),0,COUNTA(E186))))</f>
        <v>1</v>
      </c>
      <c r="Q186" s="6">
        <f t="shared" si="23"/>
        <v>0</v>
      </c>
    </row>
    <row r="187" spans="2:17" ht="44.1" customHeight="1" x14ac:dyDescent="0.15">
      <c r="B187" s="28"/>
      <c r="C187" s="60"/>
      <c r="D187" s="727" t="s">
        <v>62</v>
      </c>
      <c r="E187" s="65" t="s">
        <v>16</v>
      </c>
      <c r="F187" s="309"/>
      <c r="G187" s="309"/>
      <c r="H187" s="310"/>
      <c r="I187" s="311"/>
      <c r="J187" s="309"/>
      <c r="K187" s="724" t="s">
        <v>980</v>
      </c>
      <c r="O187" s="6">
        <v>1</v>
      </c>
      <c r="P187" s="6">
        <f>IF(E81&lt;3,1,IF(AND('はじめに  '!AV46&lt;&gt;"はい",'はじめに  '!AV48&lt;&gt;"はい"),1,IF(OR(E187="選択してください",E187=""),0,COUNTA(E187))))</f>
        <v>1</v>
      </c>
      <c r="Q187" s="6">
        <f t="shared" si="23"/>
        <v>0</v>
      </c>
    </row>
    <row r="188" spans="2:17" ht="44.1" customHeight="1" x14ac:dyDescent="0.15">
      <c r="B188" s="28"/>
      <c r="C188" s="54"/>
      <c r="D188" s="243" t="s">
        <v>123</v>
      </c>
      <c r="E188" s="51"/>
      <c r="F188" s="191"/>
      <c r="G188" s="191"/>
      <c r="H188" s="245"/>
      <c r="I188" s="254"/>
      <c r="J188" s="191" t="s">
        <v>785</v>
      </c>
      <c r="K188" s="195" t="s">
        <v>981</v>
      </c>
      <c r="P188" s="621"/>
    </row>
    <row r="189" spans="2:17" ht="44.1" customHeight="1" x14ac:dyDescent="0.15">
      <c r="B189" s="28"/>
      <c r="C189" s="54"/>
      <c r="D189" s="740" t="s">
        <v>831</v>
      </c>
      <c r="E189" s="50"/>
      <c r="F189" s="191" t="s">
        <v>887</v>
      </c>
      <c r="G189" s="702"/>
      <c r="H189" s="703"/>
      <c r="I189" s="704"/>
      <c r="J189" s="705"/>
      <c r="K189" s="195" t="s">
        <v>981</v>
      </c>
      <c r="O189" s="6">
        <v>1</v>
      </c>
      <c r="P189" s="6">
        <f>IF(E81&lt;3,1,IF(AND('はじめに  '!AV46&lt;&gt;"はい",'はじめに  '!AV48&lt;&gt;"はい"),1,IF(E187="有",COUNTA(E189),1)))</f>
        <v>1</v>
      </c>
      <c r="Q189" s="6">
        <f t="shared" si="23"/>
        <v>0</v>
      </c>
    </row>
    <row r="190" spans="2:17" ht="44.1" customHeight="1" x14ac:dyDescent="0.15">
      <c r="B190" s="28"/>
      <c r="C190" s="54"/>
      <c r="D190" s="741" t="s">
        <v>830</v>
      </c>
      <c r="E190" s="694"/>
      <c r="F190" s="774" t="s">
        <v>887</v>
      </c>
      <c r="G190" s="774" t="s">
        <v>829</v>
      </c>
      <c r="H190" s="52"/>
      <c r="I190" s="775" t="s">
        <v>832</v>
      </c>
      <c r="J190" s="706"/>
      <c r="K190" s="346" t="s">
        <v>981</v>
      </c>
      <c r="O190" s="6">
        <v>2</v>
      </c>
      <c r="P190" s="6">
        <f>IF(E81&lt;3,2,IF(AND('はじめに  '!AV46&lt;&gt;"はい",'はじめに  '!AV48&lt;&gt;"はい"),2,IF(OR(E187="選択してください",E187="",E187="無"),2,COUNTA(E190)+COUNTA(H190))))</f>
        <v>2</v>
      </c>
      <c r="Q190" s="6">
        <f t="shared" si="23"/>
        <v>0</v>
      </c>
    </row>
    <row r="191" spans="2:17" ht="42" x14ac:dyDescent="0.15">
      <c r="B191" s="28"/>
      <c r="C191" s="58" t="s">
        <v>282</v>
      </c>
      <c r="D191" s="359" t="s">
        <v>344</v>
      </c>
      <c r="E191" s="48"/>
      <c r="F191" s="228" t="s">
        <v>283</v>
      </c>
      <c r="G191" s="228"/>
      <c r="H191" s="292"/>
      <c r="I191" s="293"/>
      <c r="J191" s="333" t="s">
        <v>805</v>
      </c>
      <c r="K191" s="301" t="s">
        <v>385</v>
      </c>
      <c r="O191" s="6">
        <v>1</v>
      </c>
      <c r="P191" s="6">
        <f>IF(E81&lt;3,1,COUNTA(E191))</f>
        <v>1</v>
      </c>
      <c r="Q191" s="6">
        <f t="shared" ref="Q191:Q197" si="24">O191-P191</f>
        <v>0</v>
      </c>
    </row>
    <row r="192" spans="2:17" ht="44.1" customHeight="1" x14ac:dyDescent="0.15">
      <c r="B192" s="28"/>
      <c r="C192" s="323"/>
      <c r="D192" s="356" t="s">
        <v>312</v>
      </c>
      <c r="E192" s="335" t="s">
        <v>260</v>
      </c>
      <c r="F192" s="336"/>
      <c r="G192" s="336"/>
      <c r="H192" s="335" t="s">
        <v>816</v>
      </c>
      <c r="I192" s="337"/>
      <c r="J192" s="338"/>
      <c r="K192" s="37" t="s">
        <v>385</v>
      </c>
    </row>
    <row r="193" spans="2:17" ht="55.15" customHeight="1" x14ac:dyDescent="0.15">
      <c r="B193" s="28"/>
      <c r="D193" s="339" t="s">
        <v>288</v>
      </c>
      <c r="E193" s="65"/>
      <c r="F193" s="184" t="s">
        <v>261</v>
      </c>
      <c r="G193" s="184"/>
      <c r="H193" s="65"/>
      <c r="I193" s="350" t="s">
        <v>279</v>
      </c>
      <c r="J193" s="341"/>
      <c r="K193" s="188" t="s">
        <v>982</v>
      </c>
      <c r="O193" s="6">
        <v>2</v>
      </c>
      <c r="P193" s="342">
        <f>IF($E$81&lt;3,2,COUNTA(E193)+IF($J$99="【セット数合計】が【PCSの情報 台数】の値と一致するように記載ください",0,COUNTA(H193)))</f>
        <v>2</v>
      </c>
      <c r="Q193" s="6">
        <f t="shared" si="24"/>
        <v>0</v>
      </c>
    </row>
    <row r="194" spans="2:17" ht="55.15" customHeight="1" x14ac:dyDescent="0.15">
      <c r="B194" s="28"/>
      <c r="C194" s="60"/>
      <c r="D194" s="343" t="s">
        <v>289</v>
      </c>
      <c r="E194" s="50"/>
      <c r="F194" s="191" t="s">
        <v>261</v>
      </c>
      <c r="G194" s="191"/>
      <c r="H194" s="50"/>
      <c r="I194" s="303" t="s">
        <v>279</v>
      </c>
      <c r="J194" s="610" t="str">
        <f>IF(AND($E191&lt;2,OR(E194&lt;&gt;"",H194&lt;&gt;"")),"←蓄電池容量構成の種類数に応じて、灰色セルの数値を削除ください","")</f>
        <v/>
      </c>
      <c r="K194" s="195" t="s">
        <v>982</v>
      </c>
      <c r="O194" s="6">
        <v>2</v>
      </c>
      <c r="P194" s="342">
        <f>IF($E$81&lt;3,2,IF(E191&lt;2,2,COUNTA(E194)+IF($J$99="【セット数合計】が【PCSの情報 台数】の値と一致するように記載ください",0,COUNTA(H194))))</f>
        <v>2</v>
      </c>
      <c r="Q194" s="6">
        <f t="shared" si="24"/>
        <v>0</v>
      </c>
    </row>
    <row r="195" spans="2:17" ht="55.15" customHeight="1" x14ac:dyDescent="0.15">
      <c r="B195" s="28"/>
      <c r="C195" s="60"/>
      <c r="D195" s="343" t="s">
        <v>290</v>
      </c>
      <c r="E195" s="50"/>
      <c r="F195" s="191" t="s">
        <v>261</v>
      </c>
      <c r="G195" s="191"/>
      <c r="H195" s="50"/>
      <c r="I195" s="303" t="s">
        <v>279</v>
      </c>
      <c r="J195" s="326" t="str">
        <f>IF(AND($E191&lt;3,OR(E195&lt;&gt;"",H195&lt;&gt;"")),"←蓄電池容量構成の種類数に応じて、灰色セルの数値を削除ください","")</f>
        <v/>
      </c>
      <c r="K195" s="195" t="s">
        <v>982</v>
      </c>
      <c r="O195" s="6">
        <v>2</v>
      </c>
      <c r="P195" s="342">
        <f>IF($E$81&lt;3,2,IF(E191&lt;3,2,COUNTA(E195)+IF($J$99="【セット数合計】が【PCSの情報 台数】の値と一致するように記載ください",0,COUNTA(H195))))</f>
        <v>2</v>
      </c>
      <c r="Q195" s="6">
        <f t="shared" si="24"/>
        <v>0</v>
      </c>
    </row>
    <row r="196" spans="2:17" ht="55.15" customHeight="1" x14ac:dyDescent="0.15">
      <c r="B196" s="28"/>
      <c r="C196" s="60"/>
      <c r="D196" s="343" t="s">
        <v>291</v>
      </c>
      <c r="E196" s="50"/>
      <c r="F196" s="191" t="s">
        <v>261</v>
      </c>
      <c r="G196" s="191"/>
      <c r="H196" s="50"/>
      <c r="I196" s="303" t="s">
        <v>279</v>
      </c>
      <c r="J196" s="326" t="str">
        <f>IF(AND($E191&lt;4,OR(E196&lt;&gt;"",H196&lt;&gt;"")),"←蓄電池容量構成の種類数に応じて、灰色セルの数値を削除ください","")</f>
        <v/>
      </c>
      <c r="K196" s="195" t="s">
        <v>982</v>
      </c>
      <c r="O196" s="6">
        <v>2</v>
      </c>
      <c r="P196" s="342">
        <f>IF($E$81&lt;3,2,IF(E191&lt;4,2,COUNTA(E196)+IF($J$99="【セット数合計】が【PCSの情報 台数】の値と一致するように記載ください",0,COUNTA(H196))))</f>
        <v>2</v>
      </c>
      <c r="Q196" s="6">
        <f t="shared" si="24"/>
        <v>0</v>
      </c>
    </row>
    <row r="197" spans="2:17" ht="55.15" customHeight="1" x14ac:dyDescent="0.15">
      <c r="B197" s="28"/>
      <c r="C197" s="60"/>
      <c r="D197" s="327" t="s">
        <v>292</v>
      </c>
      <c r="E197" s="53"/>
      <c r="F197" s="319" t="s">
        <v>261</v>
      </c>
      <c r="G197" s="319"/>
      <c r="H197" s="53"/>
      <c r="I197" s="320" t="s">
        <v>279</v>
      </c>
      <c r="J197" s="299" t="str">
        <f>IF(AND($E191&lt;5,OR(E197&lt;&gt;"",H197&lt;&gt;"")),"←蓄電池容量構成の種類数に応じて、灰色セルの数値を削除ください","")</f>
        <v/>
      </c>
      <c r="K197" s="346" t="s">
        <v>982</v>
      </c>
      <c r="O197" s="6">
        <v>2</v>
      </c>
      <c r="P197" s="342">
        <f>IF($E$81&lt;3,2,IF(E191&lt;5,2,COUNTA(E197)+IF($J$99="【セット数合計】が【PCSの情報 台数】の値と一致するように記載ください",0,COUNTA(H197))))</f>
        <v>2</v>
      </c>
      <c r="Q197" s="6">
        <f t="shared" si="24"/>
        <v>0</v>
      </c>
    </row>
    <row r="198" spans="2:17" ht="55.15" customHeight="1" x14ac:dyDescent="0.15">
      <c r="B198" s="41"/>
      <c r="C198" s="60"/>
      <c r="D198" s="359" t="s">
        <v>293</v>
      </c>
      <c r="E198" s="231">
        <f>E193*H193+E194*H194+E195*H195+E196*H196+E197*H197</f>
        <v>0</v>
      </c>
      <c r="F198" s="228" t="s">
        <v>787</v>
      </c>
      <c r="G198" s="301"/>
      <c r="H198" s="231">
        <f>SUM(H193:H197)</f>
        <v>0</v>
      </c>
      <c r="I198" s="301" t="s">
        <v>817</v>
      </c>
      <c r="J198" s="357"/>
      <c r="K198" s="346" t="s">
        <v>983</v>
      </c>
    </row>
    <row r="199" spans="2:17" ht="40.15" customHeight="1" x14ac:dyDescent="0.15">
      <c r="B199" s="360"/>
      <c r="C199" s="361"/>
      <c r="D199" s="361"/>
      <c r="E199" s="228"/>
      <c r="F199" s="228"/>
      <c r="G199" s="228"/>
      <c r="H199" s="228"/>
      <c r="I199" s="228"/>
      <c r="J199" s="228"/>
      <c r="K199" s="228"/>
    </row>
    <row r="200" spans="2:17" ht="40.15" customHeight="1" x14ac:dyDescent="0.15">
      <c r="B200" s="46" t="s">
        <v>284</v>
      </c>
      <c r="C200" s="362"/>
      <c r="D200" s="262"/>
      <c r="E200" s="263"/>
      <c r="F200" s="263"/>
      <c r="G200" s="263"/>
      <c r="H200" s="263"/>
      <c r="I200" s="263"/>
      <c r="J200" s="263"/>
      <c r="K200" s="264"/>
    </row>
    <row r="201" spans="2:17" ht="44.1" customHeight="1" x14ac:dyDescent="0.15">
      <c r="B201" s="28"/>
      <c r="C201" s="363" t="s">
        <v>125</v>
      </c>
      <c r="D201" s="177" t="s">
        <v>1037</v>
      </c>
      <c r="E201" s="48"/>
      <c r="F201" s="228" t="s">
        <v>103</v>
      </c>
      <c r="G201" s="301"/>
      <c r="H201" s="292"/>
      <c r="I201" s="293"/>
      <c r="J201" s="295" t="s">
        <v>1072</v>
      </c>
      <c r="K201" s="295" t="s">
        <v>388</v>
      </c>
      <c r="O201" s="6">
        <v>1</v>
      </c>
      <c r="P201" s="6">
        <f>IF(E29="有",COUNTA(E201),1)</f>
        <v>1</v>
      </c>
      <c r="Q201" s="6">
        <f t="shared" ref="Q201:Q213" si="25">O201-P201</f>
        <v>0</v>
      </c>
    </row>
    <row r="202" spans="2:17" ht="44.1" customHeight="1" x14ac:dyDescent="0.15">
      <c r="B202" s="28"/>
      <c r="C202" s="364" t="s">
        <v>126</v>
      </c>
      <c r="D202" s="177" t="s">
        <v>1038</v>
      </c>
      <c r="E202" s="48"/>
      <c r="F202" s="228" t="s">
        <v>1086</v>
      </c>
      <c r="G202" s="301"/>
      <c r="H202" s="292"/>
      <c r="I202" s="293"/>
      <c r="J202" s="295" t="s">
        <v>1073</v>
      </c>
      <c r="K202" s="295" t="s">
        <v>388</v>
      </c>
      <c r="O202" s="6">
        <v>1</v>
      </c>
      <c r="P202" s="6">
        <f>IF(E28="有",COUNTA(E202),1)</f>
        <v>1</v>
      </c>
      <c r="Q202" s="6">
        <f t="shared" ref="Q202" si="26">O202-P202</f>
        <v>0</v>
      </c>
    </row>
    <row r="203" spans="2:17" ht="44.1" customHeight="1" x14ac:dyDescent="0.15">
      <c r="B203" s="28"/>
      <c r="C203" s="364"/>
      <c r="D203" s="177" t="s">
        <v>322</v>
      </c>
      <c r="E203" s="48"/>
      <c r="F203" s="228" t="s">
        <v>108</v>
      </c>
      <c r="G203" s="301"/>
      <c r="H203" s="292"/>
      <c r="I203" s="293"/>
      <c r="J203" s="295" t="s">
        <v>1074</v>
      </c>
      <c r="K203" s="295" t="s">
        <v>388</v>
      </c>
      <c r="O203" s="6">
        <v>1</v>
      </c>
      <c r="P203" s="6">
        <f>IF(E29="有",COUNTA(E203),1)</f>
        <v>1</v>
      </c>
      <c r="Q203" s="6">
        <f t="shared" si="25"/>
        <v>0</v>
      </c>
    </row>
    <row r="204" spans="2:17" ht="42" x14ac:dyDescent="0.15">
      <c r="B204" s="28"/>
      <c r="C204" s="364"/>
      <c r="D204" s="583" t="s">
        <v>263</v>
      </c>
      <c r="E204" s="365" t="s">
        <v>331</v>
      </c>
      <c r="F204" s="228"/>
      <c r="G204" s="366" t="s">
        <v>329</v>
      </c>
      <c r="H204" s="367">
        <f>IF(E81="",0,IF(E81=3,H90*E93+H129*E132+H168*E171,IF(E81=2,H90*E93+H129*E132,IF(E81&lt;=1,H90*E93))))</f>
        <v>0</v>
      </c>
      <c r="I204" s="301" t="s">
        <v>103</v>
      </c>
      <c r="J204" s="232" t="s">
        <v>314</v>
      </c>
      <c r="K204" s="295" t="s">
        <v>389</v>
      </c>
      <c r="O204" s="6">
        <v>1</v>
      </c>
      <c r="P204" s="6">
        <f>COUNTA(H204)</f>
        <v>1</v>
      </c>
      <c r="Q204" s="6">
        <f t="shared" si="25"/>
        <v>0</v>
      </c>
    </row>
    <row r="205" spans="2:17" ht="44.1" customHeight="1" x14ac:dyDescent="0.15">
      <c r="B205" s="28"/>
      <c r="C205" s="364"/>
      <c r="D205" s="583" t="s">
        <v>264</v>
      </c>
      <c r="E205" s="365" t="s">
        <v>332</v>
      </c>
      <c r="F205" s="228"/>
      <c r="G205" s="582" t="s">
        <v>124</v>
      </c>
      <c r="H205" s="367">
        <f>IF(E81="",0,IF(E81=3,H91*E93+H130*E132+H169*E171,IF(E81=2,H91*E93+H130*E132,IF(E81&lt;=1,H91*E93))))</f>
        <v>0</v>
      </c>
      <c r="I205" s="301" t="s">
        <v>103</v>
      </c>
      <c r="J205" s="232" t="s">
        <v>366</v>
      </c>
      <c r="K205" s="295" t="s">
        <v>390</v>
      </c>
      <c r="O205" s="6">
        <v>1</v>
      </c>
      <c r="P205" s="6">
        <f>COUNTA(H205)</f>
        <v>1</v>
      </c>
      <c r="Q205" s="6">
        <f t="shared" si="25"/>
        <v>0</v>
      </c>
    </row>
    <row r="206" spans="2:17" ht="140.1" customHeight="1" x14ac:dyDescent="0.15">
      <c r="B206" s="290"/>
      <c r="C206" s="761" t="s">
        <v>987</v>
      </c>
      <c r="D206" s="581" t="s">
        <v>984</v>
      </c>
      <c r="E206" s="48" t="s">
        <v>16</v>
      </c>
      <c r="F206" s="25"/>
      <c r="G206" s="301"/>
      <c r="H206" s="292"/>
      <c r="I206" s="293"/>
      <c r="J206" s="294" t="str">
        <f>IF(E206="有","以下の資料を別途添付ください　
・EMS仕様書（シーケンス図など制御内容が分かる資料を含む）
・発電設備の仕様書
・単線結線図
・EMSに不具合が生じた場合のEMS制御以外で逆潮流が「接続検討申込書　様式２の５．受電地点における受電電力（最大）」を超えないことを担保できる説明資料","")</f>
        <v/>
      </c>
      <c r="K206" s="295" t="s">
        <v>1056</v>
      </c>
      <c r="O206" s="6">
        <v>1</v>
      </c>
      <c r="P206" s="6">
        <f>IF(OR(E206="選択してください",E206=""),0,COUNTA(E206))</f>
        <v>0</v>
      </c>
      <c r="Q206" s="6">
        <f t="shared" si="25"/>
        <v>1</v>
      </c>
    </row>
    <row r="207" spans="2:17" ht="44.1" customHeight="1" x14ac:dyDescent="0.15">
      <c r="B207" s="28"/>
      <c r="C207" s="364"/>
      <c r="D207" s="583" t="s">
        <v>323</v>
      </c>
      <c r="E207" s="365" t="s">
        <v>331</v>
      </c>
      <c r="F207" s="228"/>
      <c r="G207" s="366" t="s">
        <v>329</v>
      </c>
      <c r="H207" s="48"/>
      <c r="I207" s="301" t="s">
        <v>103</v>
      </c>
      <c r="J207" s="232" t="s">
        <v>333</v>
      </c>
      <c r="K207" s="295" t="s">
        <v>389</v>
      </c>
      <c r="O207" s="6">
        <v>1</v>
      </c>
      <c r="P207" s="6">
        <f>IF($E$206="有",COUNTA(H207),1)</f>
        <v>1</v>
      </c>
      <c r="Q207" s="6">
        <f t="shared" si="25"/>
        <v>0</v>
      </c>
    </row>
    <row r="208" spans="2:17" ht="44.1" customHeight="1" x14ac:dyDescent="0.15">
      <c r="B208" s="28"/>
      <c r="C208" s="364"/>
      <c r="D208" s="583" t="s">
        <v>324</v>
      </c>
      <c r="E208" s="365" t="s">
        <v>332</v>
      </c>
      <c r="F208" s="228"/>
      <c r="G208" s="368" t="s">
        <v>124</v>
      </c>
      <c r="H208" s="48"/>
      <c r="I208" s="301" t="s">
        <v>103</v>
      </c>
      <c r="J208" s="232" t="s">
        <v>334</v>
      </c>
      <c r="K208" s="295" t="s">
        <v>390</v>
      </c>
      <c r="O208" s="6">
        <v>1</v>
      </c>
      <c r="P208" s="6">
        <f>IF($E$206="有",COUNTA(H208),1)</f>
        <v>1</v>
      </c>
      <c r="Q208" s="6">
        <f t="shared" si="25"/>
        <v>0</v>
      </c>
    </row>
    <row r="209" spans="1:17" ht="100.15" customHeight="1" x14ac:dyDescent="0.3">
      <c r="B209" s="28"/>
      <c r="C209" s="369" t="s">
        <v>127</v>
      </c>
      <c r="D209" s="291" t="s">
        <v>128</v>
      </c>
      <c r="E209" s="48"/>
      <c r="F209" s="228" t="s">
        <v>103</v>
      </c>
      <c r="G209" s="301"/>
      <c r="H209" s="292"/>
      <c r="I209" s="293"/>
      <c r="J209" s="370" t="str">
        <f>IF(AND(E209&lt;&gt;"",E213&lt;-1999.4),"←修正ください　※【（変更後）定格出力合計 充電側】-【最大自家消費電力】の値が、-1999.4以上(小数点以下を四捨五入して、-2000kWより大きい)である必要がございます。【最大自家消費電力】の値に誤りがない場合、【PCSの情報 台数】や【PCSの情報 PCSの定格出力：充電側】等をご確認の上、修正ください","自家消費する電力（所内電力を含む）の最大値を、少数点を含む値で入力ください ※不明の場合は「0」を記載ください")</f>
        <v>自家消費する電力（所内電力を含む）の最大値を、少数点を含む値で入力ください ※不明の場合は「0」を記載ください</v>
      </c>
      <c r="K209" s="379" t="s">
        <v>1057</v>
      </c>
      <c r="O209" s="6">
        <v>1</v>
      </c>
      <c r="P209" s="6">
        <f>IF(J209="←修正ください　※【（変更後）定格出力合計 充電側】-【最大自家消費電力】の値が、-1999.4以上(小数点以下を四捨五入して、-2000kWより大きい)である必要がございます。【最大自家消費電力】の値に誤りがない場合、【PCSの情報 台数】や【PCSの情報 PCSの定格出力：充電側】等をご確認の上、修正ください",0,COUNTA(E209))</f>
        <v>0</v>
      </c>
      <c r="Q209" s="6">
        <f>O209-P209</f>
        <v>1</v>
      </c>
    </row>
    <row r="210" spans="1:17" ht="100.15" customHeight="1" x14ac:dyDescent="0.15">
      <c r="B210" s="28"/>
      <c r="C210" s="371" t="s">
        <v>126</v>
      </c>
      <c r="D210" s="291" t="s">
        <v>129</v>
      </c>
      <c r="E210" s="48"/>
      <c r="F210" s="228" t="s">
        <v>103</v>
      </c>
      <c r="G210" s="301"/>
      <c r="H210" s="292"/>
      <c r="I210" s="293"/>
      <c r="J210" s="370" t="str">
        <f>IF(AND(E210&lt;&gt;"",E212&gt;1999.4),"←修正ください　※【（変更後）定格出力合計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PCSの定格出力：放電側】等をご確認の上、修正ください","自家消費する電力（所内電力を含む）の最小値を、少数点を含む値で入力ください ※不明の場合は「0」を記載ください")</f>
        <v>自家消費する電力（所内電力を含む）の最小値を、少数点を含む値で入力ください ※不明の場合は「0」を記載ください</v>
      </c>
      <c r="K210" s="379" t="s">
        <v>394</v>
      </c>
      <c r="O210" s="6">
        <v>1</v>
      </c>
      <c r="P210" s="6">
        <f>IF(J210="←修正ください　※【（変更後）定格出力合計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PCSの定格出力：放電側】等をご確認の上、修正ください",0,COUNTA(E210))</f>
        <v>0</v>
      </c>
      <c r="Q210" s="6">
        <f t="shared" si="25"/>
        <v>1</v>
      </c>
    </row>
    <row r="211" spans="1:17" ht="44.1" customHeight="1" x14ac:dyDescent="0.15">
      <c r="B211" s="28"/>
      <c r="C211" s="29" t="s">
        <v>130</v>
      </c>
      <c r="D211" s="291" t="s">
        <v>131</v>
      </c>
      <c r="E211" s="48"/>
      <c r="F211" s="228" t="s">
        <v>103</v>
      </c>
      <c r="G211" s="301"/>
      <c r="H211" s="292"/>
      <c r="I211" s="293"/>
      <c r="J211" s="379" t="s">
        <v>1075</v>
      </c>
      <c r="K211" s="379" t="s">
        <v>391</v>
      </c>
      <c r="O211" s="6">
        <v>1</v>
      </c>
      <c r="P211" s="6">
        <f>IF(E29="有",COUNTA(E211),1)</f>
        <v>1</v>
      </c>
      <c r="Q211" s="6">
        <f t="shared" si="25"/>
        <v>0</v>
      </c>
    </row>
    <row r="212" spans="1:17" ht="100.15" customHeight="1" x14ac:dyDescent="0.15">
      <c r="B212" s="28"/>
      <c r="C212" s="372" t="s">
        <v>132</v>
      </c>
      <c r="D212" s="329" t="s">
        <v>133</v>
      </c>
      <c r="E212" s="314" t="str">
        <f>IF(E210="","",IF(E206="有",H207-E210,H204-E210))</f>
        <v/>
      </c>
      <c r="F212" s="228" t="s">
        <v>103</v>
      </c>
      <c r="G212" s="301"/>
      <c r="H212" s="292"/>
      <c r="I212" s="293"/>
      <c r="J212" s="379" t="str">
        <f>IF(AND($E$212&lt;&gt;"",$E$212&gt;1999.4),"【（変更後）定格出力合計】-【最小自家消費電力】の値が、1999.4以下(小数点以下を四捨五入して、2000kW未満)である必要がございます。【最小自家消費電力】、【PCSの台数】、【PCSの定格出力】や【パネル1枚あたりの出力】等をご確認の上、修正ください。",IF(AND($E$212&lt;&gt;"",$E$212&lt;=0),"【（変更後）定格出力合計】-【最小自家消費電力】の値が、0以下の場合、受電電圧6kV自家消費（逆潮流無し）ですので、接続検討のお申込みは不要となります。はじめにシート＜契約電力（受電電力）の最大が0以下になる場合＞を参照ください","【（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f>
        <v>【（変更後）定格出力合計】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v>
      </c>
      <c r="K212" s="379" t="s">
        <v>392</v>
      </c>
      <c r="O212" s="6">
        <v>1</v>
      </c>
      <c r="P212" s="6">
        <f>COUNTA(E212)</f>
        <v>1</v>
      </c>
      <c r="Q212" s="6">
        <f t="shared" si="25"/>
        <v>0</v>
      </c>
    </row>
    <row r="213" spans="1:17" ht="100.15" customHeight="1" x14ac:dyDescent="0.15">
      <c r="B213" s="41"/>
      <c r="C213" s="59"/>
      <c r="D213" s="291" t="s">
        <v>134</v>
      </c>
      <c r="E213" s="367" t="str">
        <f>IF(H205=0,"",IF(E206="有",-H208-E209,-H205-E209))</f>
        <v/>
      </c>
      <c r="F213" s="228" t="s">
        <v>103</v>
      </c>
      <c r="G213" s="301"/>
      <c r="H213" s="292"/>
      <c r="I213" s="293"/>
      <c r="J213" s="373" t="str">
        <f>IF(E213&lt;-1999.4,
    "【（変更後）定格出力合計 充電側】-【最大自家消費電力】の値が、-1999.4kW以上(小数点以下を四捨五入して、-2000kWより大きい)である必要がございます。【最大自家消費電力】、【PCSの情報 台数】や【PCSの情報 PCSの定格出力：充電側】等をご確認の上、修正ください",IF(E213=0,"※【（変更後）定格出力合計 充電側】が 0kW です。PCSの充電出力をご確認ください。","【（変更後）定格出力合計　充電側】ー【最大自家消費電力】の値が記載されます。高圧でお申込みの場合ー1999.4kw以上(小数点以下を四捨五入して、-2000kWより大きい）である必要がございます"
    )
)</f>
        <v>【（変更後）定格出力合計　充電側】ー【最大自家消費電力】の値が記載されます。高圧でお申込みの場合ー1999.4kw以上(小数点以下を四捨五入して、-2000kWより大きい）である必要がございます</v>
      </c>
      <c r="K213" s="379" t="s">
        <v>393</v>
      </c>
      <c r="O213" s="6">
        <v>1</v>
      </c>
      <c r="P213" s="6">
        <f>COUNTA(E213)</f>
        <v>1</v>
      </c>
      <c r="Q213" s="6">
        <f t="shared" si="25"/>
        <v>0</v>
      </c>
    </row>
    <row r="214" spans="1:17" ht="40.15" hidden="1" customHeight="1" x14ac:dyDescent="0.15">
      <c r="C214" s="54"/>
      <c r="D214" s="12"/>
      <c r="E214" s="25"/>
      <c r="G214" s="25"/>
      <c r="H214" s="25"/>
      <c r="I214" s="25"/>
      <c r="J214" s="374"/>
    </row>
    <row r="215" spans="1:17" ht="40.15" hidden="1" customHeight="1" x14ac:dyDescent="0.15">
      <c r="B215" s="46" t="s">
        <v>285</v>
      </c>
      <c r="C215" s="61"/>
      <c r="D215" s="62"/>
      <c r="E215" s="33"/>
      <c r="F215" s="33"/>
      <c r="G215" s="33"/>
      <c r="H215" s="33"/>
      <c r="I215" s="33"/>
      <c r="J215" s="33"/>
      <c r="K215" s="284"/>
    </row>
    <row r="216" spans="1:17" ht="44.1" hidden="1" customHeight="1" x14ac:dyDescent="0.15">
      <c r="B216" s="39"/>
      <c r="C216" s="375" t="s">
        <v>63</v>
      </c>
      <c r="D216" s="228"/>
      <c r="E216" s="49" t="s">
        <v>16</v>
      </c>
      <c r="F216" s="228"/>
      <c r="G216" s="301"/>
      <c r="H216" s="376"/>
      <c r="I216" s="376"/>
      <c r="J216" s="377" t="s">
        <v>328</v>
      </c>
      <c r="K216" s="295" t="s">
        <v>383</v>
      </c>
      <c r="O216" s="6">
        <v>1</v>
      </c>
      <c r="P216" s="6">
        <v>1</v>
      </c>
      <c r="Q216" s="6">
        <f>O216-P216</f>
        <v>0</v>
      </c>
    </row>
    <row r="217" spans="1:17" ht="44.1" hidden="1" customHeight="1" x14ac:dyDescent="0.15">
      <c r="B217" s="39"/>
      <c r="C217" s="375" t="s">
        <v>64</v>
      </c>
      <c r="D217" s="228"/>
      <c r="E217" s="99" t="s">
        <v>16</v>
      </c>
      <c r="F217" s="228"/>
      <c r="G217" s="301"/>
      <c r="H217" s="376"/>
      <c r="I217" s="376"/>
      <c r="J217" s="295"/>
      <c r="K217" s="295" t="s">
        <v>384</v>
      </c>
      <c r="O217" s="6">
        <v>1</v>
      </c>
      <c r="P217" s="6">
        <v>1</v>
      </c>
      <c r="Q217" s="6">
        <f>O217-P217</f>
        <v>0</v>
      </c>
    </row>
    <row r="218" spans="1:17" ht="44.1" hidden="1" customHeight="1" x14ac:dyDescent="0.15">
      <c r="B218" s="378"/>
      <c r="C218" s="375" t="s">
        <v>65</v>
      </c>
      <c r="D218" s="228"/>
      <c r="E218" s="48" t="s">
        <v>16</v>
      </c>
      <c r="F218" s="228"/>
      <c r="G218" s="301"/>
      <c r="H218" s="376"/>
      <c r="I218" s="376"/>
      <c r="J218" s="379" t="s">
        <v>358</v>
      </c>
      <c r="K218" s="295" t="s">
        <v>384</v>
      </c>
      <c r="O218" s="6">
        <v>1</v>
      </c>
      <c r="P218" s="6">
        <v>1</v>
      </c>
      <c r="Q218" s="6">
        <f>O218-P218</f>
        <v>0</v>
      </c>
    </row>
    <row r="219" spans="1:17" s="1" customFormat="1" ht="85.9" customHeight="1" x14ac:dyDescent="0.15">
      <c r="E219" s="1012" t="str">
        <f>IF(E211="","",IF(E211&lt;E212,"増設となるため、接続検討から新規でお申し込みなおしください",""))</f>
        <v/>
      </c>
      <c r="K219" s="380"/>
      <c r="Q219" s="1">
        <f>SUM(Q10:Q218)</f>
        <v>41</v>
      </c>
    </row>
    <row r="220" spans="1:17" s="381" customFormat="1" ht="40.15" customHeight="1" x14ac:dyDescent="0.15">
      <c r="A220" s="161" t="s">
        <v>1228</v>
      </c>
    </row>
    <row r="221" spans="1:17" s="1" customFormat="1" ht="16.5" customHeight="1" x14ac:dyDescent="0.15">
      <c r="K221" s="380"/>
    </row>
    <row r="222" spans="1:17" x14ac:dyDescent="0.15">
      <c r="D222" s="24"/>
    </row>
    <row r="281" spans="3:4" x14ac:dyDescent="0.15">
      <c r="C281" s="382"/>
      <c r="D281" s="383"/>
    </row>
    <row r="282" spans="3:4" x14ac:dyDescent="0.15">
      <c r="C282" s="382"/>
      <c r="D282" s="383"/>
    </row>
    <row r="283" spans="3:4" x14ac:dyDescent="0.15">
      <c r="C283" s="384"/>
    </row>
  </sheetData>
  <sheetProtection algorithmName="SHA-512" hashValue="5OatM4G9RtI9/t67FCjhZq0KyWx9v3yrDbAAETsEb3Bdpo64T8vlVz07WhfwFKp+ZcUEjaleBdy72TpTDbseNw==" saltValue="wUuWFU++v7eNGrz0jKLK7Q==" spinCount="100000" sheet="1" objects="1" scenarios="1"/>
  <dataConsolidate/>
  <mergeCells count="1">
    <mergeCell ref="C69:C70"/>
  </mergeCells>
  <phoneticPr fontId="2"/>
  <conditionalFormatting sqref="E10 E152 E146:E147">
    <cfRule type="containsBlanks" dxfId="328" priority="12434">
      <formula>LEN(TRIM(E10))=0</formula>
    </cfRule>
  </conditionalFormatting>
  <conditionalFormatting sqref="E11">
    <cfRule type="expression" dxfId="327" priority="613">
      <formula>OR($E$11="選択してください",$E$11="")</formula>
    </cfRule>
  </conditionalFormatting>
  <conditionalFormatting sqref="E12:E19">
    <cfRule type="containsBlanks" dxfId="326" priority="386">
      <formula>LEN(TRIM(E12))=0</formula>
    </cfRule>
  </conditionalFormatting>
  <conditionalFormatting sqref="E18">
    <cfRule type="expression" dxfId="325" priority="401">
      <formula>AND($E$11="一般送配電事業者又は配電事業者と受給契約を締結予定（FIT制度の適用予定の場合）",$E$15&lt;&gt;$E$18)</formula>
    </cfRule>
  </conditionalFormatting>
  <conditionalFormatting sqref="E19">
    <cfRule type="expression" dxfId="324" priority="400">
      <formula>AND($E$11="一般送配電事業者又は配電事業者と受給契約を締結予定（FIT制度の適用予定の場合）",$E$16&lt;&gt;$E$19)</formula>
    </cfRule>
  </conditionalFormatting>
  <conditionalFormatting sqref="E20">
    <cfRule type="expression" dxfId="323" priority="621">
      <formula>OR($E$20="選択してください",$E$20="")</formula>
    </cfRule>
  </conditionalFormatting>
  <conditionalFormatting sqref="E21:E22 E24">
    <cfRule type="containsBlanks" dxfId="322" priority="620">
      <formula>LEN(TRIM(E21))=0</formula>
    </cfRule>
  </conditionalFormatting>
  <conditionalFormatting sqref="E23">
    <cfRule type="expression" dxfId="321" priority="552">
      <formula>OR($E$23="",$E$23="選択してください")</formula>
    </cfRule>
  </conditionalFormatting>
  <conditionalFormatting sqref="E25">
    <cfRule type="expression" dxfId="320" priority="374">
      <formula>OR($E$25="",$E$25="選択してください")</formula>
    </cfRule>
  </conditionalFormatting>
  <conditionalFormatting sqref="E26">
    <cfRule type="expression" dxfId="319" priority="377">
      <formula>OR($E$26="",$E$26="選択してください")</formula>
    </cfRule>
  </conditionalFormatting>
  <conditionalFormatting sqref="E28">
    <cfRule type="expression" dxfId="318" priority="375">
      <formula>$E$27&lt;&gt;"番号取得済み(下記記載)"</formula>
    </cfRule>
    <cfRule type="containsBlanks" dxfId="317" priority="376">
      <formula>LEN(TRIM(E28))=0</formula>
    </cfRule>
  </conditionalFormatting>
  <conditionalFormatting sqref="E29">
    <cfRule type="expression" dxfId="316" priority="393">
      <formula>OR($E$29="選択してください",$E$29="")</formula>
    </cfRule>
  </conditionalFormatting>
  <conditionalFormatting sqref="E30">
    <cfRule type="expression" dxfId="315" priority="348">
      <formula>$E$29&lt;&gt;"有"</formula>
    </cfRule>
    <cfRule type="expression" dxfId="314" priority="392">
      <formula>OR($E$30="選択してください",$E$30="")</formula>
    </cfRule>
  </conditionalFormatting>
  <conditionalFormatting sqref="E31">
    <cfRule type="expression" dxfId="313" priority="77">
      <formula>$E$30&lt;&gt;"増設"</formula>
    </cfRule>
    <cfRule type="expression" dxfId="312" priority="389">
      <formula>OR($E$30="",$E$30="選択してください")</formula>
    </cfRule>
    <cfRule type="containsBlanks" dxfId="311" priority="12433" stopIfTrue="1">
      <formula>LEN(TRIM(E31))=0</formula>
    </cfRule>
  </conditionalFormatting>
  <conditionalFormatting sqref="E32:E40">
    <cfRule type="containsBlanks" dxfId="310" priority="12420">
      <formula>LEN(TRIM(E32))=0</formula>
    </cfRule>
  </conditionalFormatting>
  <conditionalFormatting sqref="E41">
    <cfRule type="expression" dxfId="309" priority="611">
      <formula>OR($E$41="選択してください",$E$41="")</formula>
    </cfRule>
  </conditionalFormatting>
  <conditionalFormatting sqref="E42:E50">
    <cfRule type="expression" dxfId="308" priority="357">
      <formula>$E$41&lt;&gt;"上記以外"</formula>
    </cfRule>
    <cfRule type="containsBlanks" dxfId="307" priority="622">
      <formula>LEN(TRIM(E42))=0</formula>
    </cfRule>
  </conditionalFormatting>
  <conditionalFormatting sqref="E50 E53">
    <cfRule type="containsBlanks" dxfId="306" priority="594">
      <formula>LEN(TRIM(E50))=0</formula>
    </cfRule>
  </conditionalFormatting>
  <conditionalFormatting sqref="E56:E58">
    <cfRule type="containsBlanks" dxfId="305" priority="608">
      <formula>LEN(TRIM(E56))=0</formula>
    </cfRule>
  </conditionalFormatting>
  <conditionalFormatting sqref="E59">
    <cfRule type="expression" dxfId="304" priority="607">
      <formula>OR($E$59="選択してください",$E$59="")</formula>
    </cfRule>
  </conditionalFormatting>
  <conditionalFormatting sqref="E60">
    <cfRule type="expression" dxfId="303" priority="605">
      <formula>OR($E$60="（有の場合のみ選択して下さい）",$E$60="")</formula>
    </cfRule>
  </conditionalFormatting>
  <conditionalFormatting sqref="E61:E62">
    <cfRule type="containsBlanks" dxfId="302" priority="606">
      <formula>LEN(TRIM(E61))=0</formula>
    </cfRule>
  </conditionalFormatting>
  <conditionalFormatting sqref="E76">
    <cfRule type="expression" dxfId="301" priority="356">
      <formula>$E$76&lt;&gt;"✓"</formula>
    </cfRule>
  </conditionalFormatting>
  <conditionalFormatting sqref="E77">
    <cfRule type="expression" dxfId="300" priority="352">
      <formula>$E$77="選択してください"</formula>
    </cfRule>
    <cfRule type="containsBlanks" dxfId="299" priority="353">
      <formula>LEN(TRIM(E77))=0</formula>
    </cfRule>
  </conditionalFormatting>
  <conditionalFormatting sqref="E201:E203">
    <cfRule type="containsBlanks" dxfId="298" priority="455">
      <formula>LEN(TRIM(E201))=0</formula>
    </cfRule>
  </conditionalFormatting>
  <conditionalFormatting sqref="E206">
    <cfRule type="expression" dxfId="297" priority="473">
      <formula>OR(E206="",E206="選択してください")</formula>
    </cfRule>
  </conditionalFormatting>
  <conditionalFormatting sqref="E209">
    <cfRule type="expression" dxfId="296" priority="514">
      <formula>$E$213&lt;-1999.4</formula>
    </cfRule>
  </conditionalFormatting>
  <conditionalFormatting sqref="E209:E211">
    <cfRule type="containsBlanks" dxfId="295" priority="553">
      <formula>LEN(TRIM(E209))=0</formula>
    </cfRule>
  </conditionalFormatting>
  <conditionalFormatting sqref="E210">
    <cfRule type="expression" dxfId="294" priority="517">
      <formula>$E$212&gt;1999.4</formula>
    </cfRule>
  </conditionalFormatting>
  <conditionalFormatting sqref="E212">
    <cfRule type="expression" dxfId="293" priority="378">
      <formula>AND(OR($E$212&gt;1999.4,$E$212&lt;=0),$E$212&lt;&gt;"")</formula>
    </cfRule>
  </conditionalFormatting>
  <conditionalFormatting sqref="E216:E218">
    <cfRule type="expression" dxfId="292" priority="586">
      <formula>OR(E216="選択してください",E216="")</formula>
    </cfRule>
  </conditionalFormatting>
  <conditionalFormatting sqref="H207:H208">
    <cfRule type="expression" dxfId="291" priority="12419">
      <formula>$E$206&lt;&gt;"有"</formula>
    </cfRule>
    <cfRule type="containsBlanks" dxfId="290" priority="12424">
      <formula>LEN(TRIM(H207))=0</formula>
    </cfRule>
  </conditionalFormatting>
  <conditionalFormatting sqref="J18">
    <cfRule type="expression" dxfId="289" priority="532">
      <formula>J18="発電設備等設置者名又は発電者の名称をご記載ください"</formula>
    </cfRule>
  </conditionalFormatting>
  <conditionalFormatting sqref="J209">
    <cfRule type="expression" dxfId="288" priority="515">
      <formula>$J$209="自家消費する電力（所内電力を含む）の最大値を、少数点を含む値で入力ください ※不明の場合は「0」を記載ください"</formula>
    </cfRule>
  </conditionalFormatting>
  <conditionalFormatting sqref="J210">
    <cfRule type="expression" dxfId="287" priority="516">
      <formula>$J$210="自家消費する電力（所内電力を含む）の最小値を、少数点を含む値で入力ください ※不明の場合は「0」を記載ください"</formula>
    </cfRule>
  </conditionalFormatting>
  <conditionalFormatting sqref="J212">
    <cfRule type="expression" dxfId="286" priority="503">
      <formula>AND($E$212&lt;&gt;"",OR($E$212&lt;=0,$E$212&gt;1999.4))</formula>
    </cfRule>
  </conditionalFormatting>
  <conditionalFormatting sqref="J213">
    <cfRule type="expression" dxfId="285" priority="502">
      <formula>OR($E$213&lt;=-1999.5, $E$213=0)</formula>
    </cfRule>
  </conditionalFormatting>
  <conditionalFormatting sqref="J216">
    <cfRule type="expression" dxfId="284" priority="396">
      <formula>$E$216="有"</formula>
    </cfRule>
  </conditionalFormatting>
  <conditionalFormatting sqref="J218">
    <cfRule type="expression" dxfId="283" priority="395">
      <formula>$E$218="有"</formula>
    </cfRule>
  </conditionalFormatting>
  <conditionalFormatting sqref="E51">
    <cfRule type="expression" dxfId="282" priority="347">
      <formula>OR($E$51="選択してください",$E$51="")</formula>
    </cfRule>
  </conditionalFormatting>
  <conditionalFormatting sqref="E52">
    <cfRule type="expression" dxfId="281" priority="346">
      <formula>OR($E$52="選択してください",$E$52="")</formula>
    </cfRule>
  </conditionalFormatting>
  <conditionalFormatting sqref="E69">
    <cfRule type="expression" dxfId="280" priority="342">
      <formula>OR($E$69="（電源種別を選択して下さい）",E69="初期設定は「なし」",$E$69="")</formula>
    </cfRule>
  </conditionalFormatting>
  <conditionalFormatting sqref="E75">
    <cfRule type="expression" dxfId="279" priority="331">
      <formula>$E$75="電源種別を選択してください"</formula>
    </cfRule>
    <cfRule type="containsBlanks" dxfId="278" priority="332">
      <formula>LEN(TRIM(E75))=0</formula>
    </cfRule>
  </conditionalFormatting>
  <conditionalFormatting sqref="C121:K121 C123:C124 C128:K160 C167:K198">
    <cfRule type="expression" dxfId="277" priority="89">
      <formula>$E$81&lt;2</formula>
    </cfRule>
  </conditionalFormatting>
  <conditionalFormatting sqref="C160:K160 C167:K198">
    <cfRule type="expression" dxfId="276" priority="91">
      <formula>$E$81&lt;3</formula>
    </cfRule>
  </conditionalFormatting>
  <conditionalFormatting sqref="E96 E107:E109">
    <cfRule type="expression" dxfId="275" priority="305">
      <formula>OR($E96="選択してください",$E96="")</formula>
    </cfRule>
  </conditionalFormatting>
  <conditionalFormatting sqref="E81">
    <cfRule type="expression" dxfId="274" priority="258">
      <formula>$E$81=""</formula>
    </cfRule>
  </conditionalFormatting>
  <conditionalFormatting sqref="E89">
    <cfRule type="expression" dxfId="273" priority="272">
      <formula>OR($E$89="",$E$89="選択してください")</formula>
    </cfRule>
  </conditionalFormatting>
  <conditionalFormatting sqref="E92">
    <cfRule type="expression" dxfId="272" priority="304">
      <formula>OR($E92="選択してください",$E92="")</formula>
    </cfRule>
  </conditionalFormatting>
  <conditionalFormatting sqref="E94:E95">
    <cfRule type="containsBlanks" dxfId="271" priority="303">
      <formula>LEN(TRIM(E94))=0</formula>
    </cfRule>
  </conditionalFormatting>
  <conditionalFormatting sqref="E99:E104">
    <cfRule type="containsBlanks" dxfId="270" priority="309">
      <formula>LEN(TRIM(E99))=0</formula>
    </cfRule>
  </conditionalFormatting>
  <conditionalFormatting sqref="E113">
    <cfRule type="expression" dxfId="269" priority="277">
      <formula>E113=""</formula>
    </cfRule>
  </conditionalFormatting>
  <conditionalFormatting sqref="E115:E120">
    <cfRule type="containsBlanks" dxfId="268" priority="306">
      <formula>LEN(TRIM(E115))=0</formula>
    </cfRule>
  </conditionalFormatting>
  <conditionalFormatting sqref="E116:E119">
    <cfRule type="expression" dxfId="267" priority="254">
      <formula>$E$113&lt;2</formula>
    </cfRule>
  </conditionalFormatting>
  <conditionalFormatting sqref="E117:E119 H117:I119">
    <cfRule type="expression" dxfId="266" priority="286">
      <formula>$E$113&lt;3</formula>
    </cfRule>
  </conditionalFormatting>
  <conditionalFormatting sqref="E118:E119 H118:I119">
    <cfRule type="expression" dxfId="265" priority="287">
      <formula>$E$113&lt;4</formula>
    </cfRule>
  </conditionalFormatting>
  <conditionalFormatting sqref="E119 H119:I119">
    <cfRule type="expression" dxfId="264" priority="291">
      <formula>$E$113&lt;5</formula>
    </cfRule>
  </conditionalFormatting>
  <conditionalFormatting sqref="E128">
    <cfRule type="expression" dxfId="263" priority="274">
      <formula>OR($E$128="",$E$128="選択してください")</formula>
    </cfRule>
  </conditionalFormatting>
  <conditionalFormatting sqref="E133:E134">
    <cfRule type="containsBlanks" dxfId="262" priority="278">
      <formula>LEN(TRIM(E133))=0</formula>
    </cfRule>
  </conditionalFormatting>
  <conditionalFormatting sqref="E138:E144">
    <cfRule type="containsBlanks" dxfId="261" priority="256">
      <formula>LEN(TRIM(E138))=0</formula>
    </cfRule>
  </conditionalFormatting>
  <conditionalFormatting sqref="E152">
    <cfRule type="expression" dxfId="260" priority="276">
      <formula>E152=""</formula>
    </cfRule>
  </conditionalFormatting>
  <conditionalFormatting sqref="E153:E158 E177:E183">
    <cfRule type="containsBlanks" dxfId="259" priority="310">
      <formula>LEN(TRIM(E153))=0</formula>
    </cfRule>
  </conditionalFormatting>
  <conditionalFormatting sqref="E155:E158 H155:I158">
    <cfRule type="expression" dxfId="258" priority="259">
      <formula>$E$152&lt;2</formula>
    </cfRule>
  </conditionalFormatting>
  <conditionalFormatting sqref="E156:E158 H156:I158">
    <cfRule type="expression" dxfId="257" priority="283">
      <formula>$E$152&lt;3</formula>
    </cfRule>
  </conditionalFormatting>
  <conditionalFormatting sqref="E157:E158 H157:I158">
    <cfRule type="expression" dxfId="256" priority="288">
      <formula>$E$152&lt;4</formula>
    </cfRule>
  </conditionalFormatting>
  <conditionalFormatting sqref="E158 H158:I158">
    <cfRule type="expression" dxfId="255" priority="290">
      <formula>$E$152&lt;5</formula>
    </cfRule>
  </conditionalFormatting>
  <conditionalFormatting sqref="E167">
    <cfRule type="expression" dxfId="254" priority="271">
      <formula>OR($E$167="",$E$167="選択してください")</formula>
    </cfRule>
  </conditionalFormatting>
  <conditionalFormatting sqref="E170 E131 E135 E146 E148">
    <cfRule type="expression" dxfId="253" priority="109">
      <formula>OR(E131="選択してください",E131="")</formula>
    </cfRule>
  </conditionalFormatting>
  <conditionalFormatting sqref="E172:E173">
    <cfRule type="containsBlanks" dxfId="252" priority="312">
      <formula>LEN(TRIM(E172))=0</formula>
    </cfRule>
  </conditionalFormatting>
  <conditionalFormatting sqref="E174">
    <cfRule type="expression" dxfId="251" priority="300">
      <formula>OR(E174="選択してください",E174="")</formula>
    </cfRule>
  </conditionalFormatting>
  <conditionalFormatting sqref="E185:E187">
    <cfRule type="expression" dxfId="250" priority="299">
      <formula>OR(E185="選択してください",E185="")</formula>
    </cfRule>
  </conditionalFormatting>
  <conditionalFormatting sqref="E191">
    <cfRule type="containsBlanks" dxfId="249" priority="255">
      <formula>LEN(TRIM(E191))=0</formula>
    </cfRule>
  </conditionalFormatting>
  <conditionalFormatting sqref="E191">
    <cfRule type="expression" dxfId="248" priority="275">
      <formula>E191=""</formula>
    </cfRule>
  </conditionalFormatting>
  <conditionalFormatting sqref="E192:E198 H193:H197">
    <cfRule type="expression" dxfId="247" priority="297">
      <formula>E192=""</formula>
    </cfRule>
  </conditionalFormatting>
  <conditionalFormatting sqref="E194:E197 H194:I197">
    <cfRule type="expression" dxfId="246" priority="296">
      <formula>$E$191&lt;2</formula>
    </cfRule>
  </conditionalFormatting>
  <conditionalFormatting sqref="E195:E197 H195:I197">
    <cfRule type="expression" dxfId="245" priority="295">
      <formula>$E$191&lt;3</formula>
    </cfRule>
  </conditionalFormatting>
  <conditionalFormatting sqref="E196:E197 H196:I197">
    <cfRule type="expression" dxfId="244" priority="293">
      <formula>$E$191&lt;4</formula>
    </cfRule>
  </conditionalFormatting>
  <conditionalFormatting sqref="E197 H197:I197">
    <cfRule type="expression" dxfId="243" priority="289">
      <formula>$E$191&lt;5</formula>
    </cfRule>
  </conditionalFormatting>
  <conditionalFormatting sqref="H97:H98">
    <cfRule type="expression" dxfId="242" priority="251">
      <formula>H97=""</formula>
    </cfRule>
  </conditionalFormatting>
  <conditionalFormatting sqref="H100:H102">
    <cfRule type="containsBlanks" dxfId="241" priority="302">
      <formula>LEN(TRIM(H100))=0</formula>
    </cfRule>
  </conditionalFormatting>
  <conditionalFormatting sqref="H115:H119">
    <cfRule type="expression" dxfId="240" priority="294">
      <formula>$H$120&lt;&gt;$E$93</formula>
    </cfRule>
    <cfRule type="containsBlanks" dxfId="239" priority="308">
      <formula>LEN(TRIM(H115))=0</formula>
    </cfRule>
  </conditionalFormatting>
  <conditionalFormatting sqref="H129">
    <cfRule type="expression" dxfId="238" priority="266">
      <formula>$H$129=""</formula>
    </cfRule>
  </conditionalFormatting>
  <conditionalFormatting sqref="H130">
    <cfRule type="expression" dxfId="237" priority="265">
      <formula>$H$130=""</formula>
    </cfRule>
  </conditionalFormatting>
  <conditionalFormatting sqref="H136:H137">
    <cfRule type="expression" dxfId="236" priority="253">
      <formula>H136=""</formula>
    </cfRule>
  </conditionalFormatting>
  <conditionalFormatting sqref="H139:H141">
    <cfRule type="containsBlanks" dxfId="235" priority="311">
      <formula>LEN(TRIM(H139))=0</formula>
    </cfRule>
  </conditionalFormatting>
  <conditionalFormatting sqref="H154:H158">
    <cfRule type="expression" dxfId="234" priority="292">
      <formula>$H$159&lt;&gt;$E$132</formula>
    </cfRule>
    <cfRule type="containsBlanks" dxfId="233" priority="307">
      <formula>LEN(TRIM(H154))=0</formula>
    </cfRule>
  </conditionalFormatting>
  <conditionalFormatting sqref="H168">
    <cfRule type="expression" dxfId="232" priority="263">
      <formula>OR($H$168="", AND($E$212&lt;&gt;"", $E$212&gt;1999.4))</formula>
    </cfRule>
  </conditionalFormatting>
  <conditionalFormatting sqref="H169">
    <cfRule type="expression" dxfId="231" priority="262">
      <formula>OR($H$169="",$E$213&lt;-1999.4)</formula>
    </cfRule>
  </conditionalFormatting>
  <conditionalFormatting sqref="H175:H176">
    <cfRule type="expression" dxfId="230" priority="261">
      <formula>H175=""</formula>
    </cfRule>
  </conditionalFormatting>
  <conditionalFormatting sqref="H178:H180">
    <cfRule type="containsBlanks" dxfId="229" priority="313">
      <formula>LEN(TRIM(H178))=0</formula>
    </cfRule>
  </conditionalFormatting>
  <conditionalFormatting sqref="H193:H197">
    <cfRule type="expression" dxfId="228" priority="298">
      <formula>$H$198&lt;&gt;$E$171</formula>
    </cfRule>
  </conditionalFormatting>
  <conditionalFormatting sqref="J90">
    <cfRule type="expression" dxfId="227" priority="285">
      <formula>$J$90="PCSの単体（1台あたり）の定格出力を、小数点を含む値で記載ください"</formula>
    </cfRule>
  </conditionalFormatting>
  <conditionalFormatting sqref="J91">
    <cfRule type="expression" dxfId="226" priority="282">
      <formula>ISNUMBER(SEARCH("PCSの単体（1台あたり）充電出力を記載ください", $J$91))</formula>
    </cfRule>
  </conditionalFormatting>
  <conditionalFormatting sqref="J116">
    <cfRule type="expression" dxfId="225" priority="250">
      <formula>AND($E113&lt;2,OR(E116&lt;&gt;"",H116&lt;&gt;""))</formula>
    </cfRule>
  </conditionalFormatting>
  <conditionalFormatting sqref="J117">
    <cfRule type="expression" dxfId="224" priority="247">
      <formula>AND($E113&lt;3,OR(E117&lt;&gt;"",H117&lt;&gt;""))</formula>
    </cfRule>
  </conditionalFormatting>
  <conditionalFormatting sqref="J118">
    <cfRule type="expression" dxfId="223" priority="248">
      <formula>AND($E113&lt;4,OR(E118&lt;&gt;"",H118&lt;&gt;""))</formula>
    </cfRule>
  </conditionalFormatting>
  <conditionalFormatting sqref="J119">
    <cfRule type="expression" dxfId="222" priority="249">
      <formula>AND($E113&lt;5,OR(E119&lt;&gt;"",H119&lt;&gt;""))</formula>
    </cfRule>
  </conditionalFormatting>
  <conditionalFormatting sqref="J129">
    <cfRule type="expression" dxfId="221" priority="284">
      <formula>$J$129="PCSの単体（1台あたり）の定格出力を、小数点を含む値で記載ください"</formula>
    </cfRule>
  </conditionalFormatting>
  <conditionalFormatting sqref="J130">
    <cfRule type="expression" dxfId="220" priority="281">
      <formula>ISNUMBER(SEARCH("PCSの単体（1台あたり）充電出力を記載ください", $J$130))</formula>
    </cfRule>
  </conditionalFormatting>
  <conditionalFormatting sqref="J155">
    <cfRule type="expression" dxfId="219" priority="252">
      <formula>AND($E152&lt;2,OR(E155&lt;&gt;"",H155&lt;&gt;""))</formula>
    </cfRule>
  </conditionalFormatting>
  <conditionalFormatting sqref="J156">
    <cfRule type="expression" dxfId="218" priority="246">
      <formula>AND($E152&lt;3,OR(E156&lt;&gt;"",H156&lt;&gt;""))</formula>
    </cfRule>
  </conditionalFormatting>
  <conditionalFormatting sqref="J157">
    <cfRule type="expression" dxfId="217" priority="244">
      <formula>AND($E152&lt;4,OR(E157&lt;&gt;"",H157&lt;&gt;""))</formula>
    </cfRule>
  </conditionalFormatting>
  <conditionalFormatting sqref="J158">
    <cfRule type="expression" dxfId="216" priority="245">
      <formula>AND($E152&lt;5,OR(E158&lt;&gt;"",H158&lt;&gt;""))</formula>
    </cfRule>
  </conditionalFormatting>
  <conditionalFormatting sqref="J168">
    <cfRule type="expression" dxfId="215" priority="280">
      <formula>$J$168="PCSの単体（1台あたり）の定格出力を、少数点を含む値で記載ください"</formula>
    </cfRule>
  </conditionalFormatting>
  <conditionalFormatting sqref="J169">
    <cfRule type="expression" dxfId="214" priority="279">
      <formula>ISNUMBER(SEARCH("PCSの単体（1台あたり）充電出力を記載ください", $J$169))</formula>
    </cfRule>
  </conditionalFormatting>
  <conditionalFormatting sqref="J194">
    <cfRule type="expression" dxfId="213" priority="260">
      <formula>AND($E191&lt;2,OR(E194&lt;&gt;"",H194&lt;&gt;""))</formula>
    </cfRule>
  </conditionalFormatting>
  <conditionalFormatting sqref="J195">
    <cfRule type="expression" dxfId="212" priority="243">
      <formula>AND($E191&lt;3,OR(E195&lt;&gt;"",H195&lt;&gt;""))</formula>
    </cfRule>
  </conditionalFormatting>
  <conditionalFormatting sqref="J196">
    <cfRule type="expression" dxfId="211" priority="242">
      <formula>AND($E191&lt;4,OR(E196&lt;&gt;"",H196&lt;&gt;""))</formula>
    </cfRule>
  </conditionalFormatting>
  <conditionalFormatting sqref="J197">
    <cfRule type="expression" dxfId="210" priority="241">
      <formula>AND($E191&lt;5,OR(E197&lt;&gt;"",H197&lt;&gt;""))</formula>
    </cfRule>
  </conditionalFormatting>
  <conditionalFormatting sqref="G144">
    <cfRule type="expression" dxfId="209" priority="210">
      <formula>$E$74&lt;2</formula>
    </cfRule>
  </conditionalFormatting>
  <conditionalFormatting sqref="C144:C145">
    <cfRule type="expression" dxfId="208" priority="214">
      <formula>$E$74&lt;2</formula>
    </cfRule>
  </conditionalFormatting>
  <conditionalFormatting sqref="G183">
    <cfRule type="expression" dxfId="207" priority="202">
      <formula>$E$81&lt;2</formula>
    </cfRule>
  </conditionalFormatting>
  <conditionalFormatting sqref="C198">
    <cfRule type="expression" dxfId="206" priority="205">
      <formula>$E$81&lt;2</formula>
    </cfRule>
  </conditionalFormatting>
  <conditionalFormatting sqref="G184">
    <cfRule type="expression" dxfId="205" priority="193">
      <formula>$E$81&lt;2</formula>
    </cfRule>
  </conditionalFormatting>
  <conditionalFormatting sqref="H105">
    <cfRule type="containsBlanks" dxfId="204" priority="188">
      <formula>LEN(TRIM(H105))=0</formula>
    </cfRule>
  </conditionalFormatting>
  <conditionalFormatting sqref="E106">
    <cfRule type="containsBlanks" dxfId="203" priority="187">
      <formula>LEN(TRIM(E106))=0</formula>
    </cfRule>
  </conditionalFormatting>
  <conditionalFormatting sqref="E144">
    <cfRule type="expression" dxfId="202" priority="172">
      <formula>$E$81&lt;2</formula>
    </cfRule>
  </conditionalFormatting>
  <conditionalFormatting sqref="E144">
    <cfRule type="containsBlanks" dxfId="201" priority="173">
      <formula>LEN(TRIM(E144))=0</formula>
    </cfRule>
  </conditionalFormatting>
  <conditionalFormatting sqref="H112">
    <cfRule type="expression" dxfId="200" priority="120">
      <formula>E109&lt;&gt;"有"</formula>
    </cfRule>
    <cfRule type="containsBlanks" dxfId="199" priority="163">
      <formula>LEN(TRIM(H112))=0</formula>
    </cfRule>
  </conditionalFormatting>
  <conditionalFormatting sqref="H144">
    <cfRule type="containsBlanks" dxfId="198" priority="236">
      <formula>LEN(TRIM(H144))=0</formula>
    </cfRule>
  </conditionalFormatting>
  <conditionalFormatting sqref="E150">
    <cfRule type="expression" dxfId="197" priority="90">
      <formula>E148&lt;&gt;"有"</formula>
    </cfRule>
    <cfRule type="containsBlanks" dxfId="196" priority="149">
      <formula>LEN(TRIM(E150))=0</formula>
    </cfRule>
  </conditionalFormatting>
  <conditionalFormatting sqref="E151">
    <cfRule type="expression" dxfId="195" priority="116">
      <formula>E148&lt;&gt;"有"</formula>
    </cfRule>
    <cfRule type="containsBlanks" dxfId="194" priority="147">
      <formula>LEN(TRIM(E151))=0</formula>
    </cfRule>
  </conditionalFormatting>
  <conditionalFormatting sqref="H151">
    <cfRule type="expression" dxfId="193" priority="115">
      <formula>E148&lt;&gt;"有"</formula>
    </cfRule>
    <cfRule type="containsBlanks" dxfId="192" priority="145">
      <formula>LEN(TRIM(H151))=0</formula>
    </cfRule>
  </conditionalFormatting>
  <conditionalFormatting sqref="E189">
    <cfRule type="expression" dxfId="191" priority="110">
      <formula>E187&lt;&gt;"有"</formula>
    </cfRule>
    <cfRule type="containsBlanks" dxfId="190" priority="141">
      <formula>LEN(TRIM(E189))=0</formula>
    </cfRule>
  </conditionalFormatting>
  <conditionalFormatting sqref="E190">
    <cfRule type="expression" dxfId="189" priority="112">
      <formula>E187&lt;&gt;"有"</formula>
    </cfRule>
    <cfRule type="containsBlanks" dxfId="188" priority="139">
      <formula>LEN(TRIM(E190))=0</formula>
    </cfRule>
  </conditionalFormatting>
  <conditionalFormatting sqref="H190">
    <cfRule type="expression" dxfId="187" priority="111">
      <formula>E187&lt;&gt;"有"</formula>
    </cfRule>
    <cfRule type="containsBlanks" dxfId="186" priority="137">
      <formula>LEN(TRIM(H190))=0</formula>
    </cfRule>
  </conditionalFormatting>
  <conditionalFormatting sqref="E64">
    <cfRule type="expression" dxfId="185" priority="134">
      <formula>OR($E$64="選択してください",$E$64="")</formula>
    </cfRule>
  </conditionalFormatting>
  <conditionalFormatting sqref="E70:E71">
    <cfRule type="expression" dxfId="184" priority="130">
      <formula>OR($E$69="無",$E$69="電源種別を選択してください",$E$69="")</formula>
    </cfRule>
  </conditionalFormatting>
  <conditionalFormatting sqref="E70">
    <cfRule type="expression" dxfId="183" priority="96">
      <formula>AND($E$29="有",OR($E$70="選択してください",$E$69=""))</formula>
    </cfRule>
    <cfRule type="containsBlanks" dxfId="182" priority="12436">
      <formula>LEN(TRIM(E70))=0</formula>
    </cfRule>
  </conditionalFormatting>
  <conditionalFormatting sqref="E66">
    <cfRule type="expression" dxfId="181" priority="127">
      <formula>$E$57&lt;&gt;"有"</formula>
    </cfRule>
    <cfRule type="expression" dxfId="180" priority="128">
      <formula>OR($E$58="選択してください",$E$58="")</formula>
    </cfRule>
  </conditionalFormatting>
  <conditionalFormatting sqref="E67">
    <cfRule type="containsBlanks" dxfId="179" priority="129">
      <formula>LEN(TRIM(E67))=0</formula>
    </cfRule>
  </conditionalFormatting>
  <conditionalFormatting sqref="E72">
    <cfRule type="expression" dxfId="178" priority="126">
      <formula>OR($E$58="選択してください",$E$58="")</formula>
    </cfRule>
  </conditionalFormatting>
  <conditionalFormatting sqref="E72">
    <cfRule type="expression" dxfId="177" priority="125">
      <formula>$E$57&lt;&gt;"有"</formula>
    </cfRule>
  </conditionalFormatting>
  <conditionalFormatting sqref="E105">
    <cfRule type="containsBlanks" dxfId="176" priority="124">
      <formula>LEN(TRIM(E105))=0</formula>
    </cfRule>
  </conditionalFormatting>
  <conditionalFormatting sqref="E111">
    <cfRule type="containsBlanks" dxfId="175" priority="122">
      <formula>LEN(TRIM(E111))=0</formula>
    </cfRule>
  </conditionalFormatting>
  <conditionalFormatting sqref="E112">
    <cfRule type="containsBlanks" dxfId="174" priority="121">
      <formula>LEN(TRIM(E112))=0</formula>
    </cfRule>
  </conditionalFormatting>
  <conditionalFormatting sqref="E149">
    <cfRule type="expression" dxfId="173" priority="161">
      <formula>E148&lt;&gt;"有"</formula>
    </cfRule>
  </conditionalFormatting>
  <conditionalFormatting sqref="H183">
    <cfRule type="containsBlanks" dxfId="172" priority="238">
      <formula>LEN(TRIM(H183))=0</formula>
    </cfRule>
  </conditionalFormatting>
  <conditionalFormatting sqref="E188">
    <cfRule type="expression" dxfId="171" priority="113">
      <formula>E187&lt;&gt;"有"</formula>
    </cfRule>
  </conditionalFormatting>
  <conditionalFormatting sqref="E69:E71">
    <cfRule type="expression" dxfId="170" priority="107">
      <formula>OR($E$29="新規",$E$29="選択してください")</formula>
    </cfRule>
  </conditionalFormatting>
  <conditionalFormatting sqref="E74">
    <cfRule type="expression" dxfId="169" priority="95">
      <formula>$E$30&lt;&gt;"増設"</formula>
    </cfRule>
    <cfRule type="expression" dxfId="168" priority="102">
      <formula>AND(E29="有",OR($E$74="（電源種別を選択して下さい）",$E$74="",$E$74="初期設定は「なし」"))</formula>
    </cfRule>
  </conditionalFormatting>
  <conditionalFormatting sqref="D27">
    <cfRule type="expression" dxfId="167" priority="103">
      <formula>OR($E$27="番号取得済み(下記記載)",$E$27="新築物件のため不明")</formula>
    </cfRule>
  </conditionalFormatting>
  <conditionalFormatting sqref="E60:E62">
    <cfRule type="expression" dxfId="166" priority="604">
      <formula>$E$59&lt;&gt;"有"</formula>
    </cfRule>
  </conditionalFormatting>
  <conditionalFormatting sqref="H116:I116">
    <cfRule type="expression" dxfId="165" priority="93">
      <formula>OR($E$113&lt;2,$E$113="")</formula>
    </cfRule>
  </conditionalFormatting>
  <conditionalFormatting sqref="E146">
    <cfRule type="expression" dxfId="164" priority="301">
      <formula>OR(E146="選択してください",E146="")</formula>
    </cfRule>
  </conditionalFormatting>
  <conditionalFormatting sqref="E147">
    <cfRule type="expression" dxfId="163" priority="92">
      <formula>OR(E147="選択してください",E147="")</formula>
    </cfRule>
  </conditionalFormatting>
  <conditionalFormatting sqref="E63">
    <cfRule type="expression" dxfId="162" priority="86">
      <formula>OR($E$63="選択してください",$E$63="")</formula>
    </cfRule>
    <cfRule type="expression" dxfId="161" priority="87">
      <formula>OR(J63="売電方法：余剰売電の方は、「有（その他負荷「有」）または「無」いずれかを選択ください。",J63="売電方法：全量売電の方は、「有（その他負荷「無」）または「無」いずれかを選択ください。")</formula>
    </cfRule>
  </conditionalFormatting>
  <conditionalFormatting sqref="J63">
    <cfRule type="expression" dxfId="160" priority="85">
      <formula>OR(J63="売電方法：全量売電の方は、「有（その他負荷「無」）または「無」いずれかを選択ください。", J63="売電方法：余剰売電の方は、「有（その他負荷「有」）または「無」いずれかを選択ください。")</formula>
    </cfRule>
  </conditionalFormatting>
  <conditionalFormatting sqref="J19">
    <cfRule type="expression" dxfId="159" priority="83">
      <formula>$J19="発電設備等設置者名又は発電者の名称をご記載ください"</formula>
    </cfRule>
  </conditionalFormatting>
  <conditionalFormatting sqref="E27">
    <cfRule type="expression" dxfId="158" priority="81">
      <formula>OR($E$27="番号取得済み(下記記載)",$E$27="新築物件のため不明")</formula>
    </cfRule>
    <cfRule type="expression" dxfId="157" priority="82">
      <formula>OR($E$25="有",AND($E$25="無",$E$26="余剰売電"))</formula>
    </cfRule>
  </conditionalFormatting>
  <conditionalFormatting sqref="E110:E112">
    <cfRule type="expression" dxfId="156" priority="78">
      <formula>$E$109&lt;&gt;"有"</formula>
    </cfRule>
  </conditionalFormatting>
  <conditionalFormatting sqref="E83">
    <cfRule type="expression" dxfId="155" priority="66">
      <formula>OR($E$83="選択してください",$E$83="")</formula>
    </cfRule>
  </conditionalFormatting>
  <conditionalFormatting sqref="D83:D88">
    <cfRule type="expression" dxfId="154" priority="63">
      <formula>$E$195="増設となるため、接続検討から新規でお申し込みなおしください"</formula>
    </cfRule>
  </conditionalFormatting>
  <conditionalFormatting sqref="D83:D88">
    <cfRule type="expression" dxfId="153" priority="64">
      <formula>$E$190="増設となるため、接続検討から新規でお申し込みなおしください"</formula>
    </cfRule>
  </conditionalFormatting>
  <conditionalFormatting sqref="C125:C127 E125:I127">
    <cfRule type="expression" dxfId="152" priority="10">
      <formula>$E$81&lt;2</formula>
    </cfRule>
  </conditionalFormatting>
  <conditionalFormatting sqref="E125">
    <cfRule type="expression" dxfId="151" priority="60">
      <formula>OR($E$125="",$E$125="選択してください")</formula>
    </cfRule>
  </conditionalFormatting>
  <conditionalFormatting sqref="E122:I124">
    <cfRule type="expression" dxfId="150" priority="12">
      <formula>$E$81&lt;2</formula>
    </cfRule>
  </conditionalFormatting>
  <conditionalFormatting sqref="E122">
    <cfRule type="expression" dxfId="149" priority="54">
      <formula>OR($E$122="",$E$122="選択してください")</formula>
    </cfRule>
  </conditionalFormatting>
  <conditionalFormatting sqref="D122:D127">
    <cfRule type="expression" dxfId="148" priority="49">
      <formula>$E$195="増設となるため、接続検討から新規でお申し込みなおしください"</formula>
    </cfRule>
  </conditionalFormatting>
  <conditionalFormatting sqref="D122:D127">
    <cfRule type="expression" dxfId="147" priority="50">
      <formula>$E$190="増設となるため、接続検討から新規でお申し込みなおしください"</formula>
    </cfRule>
  </conditionalFormatting>
  <conditionalFormatting sqref="C121:K198">
    <cfRule type="expression" dxfId="146" priority="7">
      <formula>$E$81&lt;2</formula>
    </cfRule>
  </conditionalFormatting>
  <conditionalFormatting sqref="E161">
    <cfRule type="expression" dxfId="145" priority="45">
      <formula>OR($E$161="",$E$161="選択してください")</formula>
    </cfRule>
  </conditionalFormatting>
  <conditionalFormatting sqref="E164">
    <cfRule type="expression" dxfId="144" priority="42">
      <formula>OR(E164="選択してください",E164="")</formula>
    </cfRule>
  </conditionalFormatting>
  <conditionalFormatting sqref="E166">
    <cfRule type="containsBlanks" dxfId="143" priority="48">
      <formula>LEN(TRIM(E166))=0</formula>
    </cfRule>
  </conditionalFormatting>
  <conditionalFormatting sqref="D161:D166">
    <cfRule type="expression" dxfId="142" priority="38">
      <formula>$E$195="増設となるため、接続検討から新規でお申し込みなおしください"</formula>
    </cfRule>
  </conditionalFormatting>
  <conditionalFormatting sqref="D161:D166">
    <cfRule type="expression" dxfId="141" priority="39">
      <formula>$E$190="増設となるため、接続検討から新規でお申し込みなおしください"</formula>
    </cfRule>
  </conditionalFormatting>
  <conditionalFormatting sqref="J83:J88">
    <cfRule type="expression" dxfId="140" priority="36">
      <formula>$E$183="増設となるため、接続検討から新規でお申し込みなおしください"</formula>
    </cfRule>
  </conditionalFormatting>
  <conditionalFormatting sqref="J83:J88">
    <cfRule type="expression" dxfId="139" priority="37">
      <formula>$E$178="増設となるため、接続検討から新規でお申し込みなおしください"</formula>
    </cfRule>
  </conditionalFormatting>
  <conditionalFormatting sqref="J122:J127">
    <cfRule type="expression" dxfId="138" priority="34">
      <formula>$E$183="増設となるため、接続検討から新規でお申し込みなおしください"</formula>
    </cfRule>
  </conditionalFormatting>
  <conditionalFormatting sqref="J122:J127">
    <cfRule type="expression" dxfId="137" priority="35">
      <formula>$E$178="増設となるため、接続検討から新規でお申し込みなおしください"</formula>
    </cfRule>
  </conditionalFormatting>
  <conditionalFormatting sqref="J161:J166">
    <cfRule type="expression" dxfId="136" priority="32">
      <formula>$E$183="増設となるため、接続検討から新規でお申し込みなおしください"</formula>
    </cfRule>
  </conditionalFormatting>
  <conditionalFormatting sqref="J161:J166">
    <cfRule type="expression" dxfId="135" priority="33">
      <formula>$E$178="増設となるため、接続検討から新規でお申し込みなおしください"</formula>
    </cfRule>
  </conditionalFormatting>
  <conditionalFormatting sqref="E202">
    <cfRule type="containsBlanks" dxfId="134" priority="31">
      <formula>LEN(TRIM(E202))=0</formula>
    </cfRule>
  </conditionalFormatting>
  <conditionalFormatting sqref="C83">
    <cfRule type="expression" dxfId="133" priority="28">
      <formula>$E$183="増設となるため、接続検討から新規でお申し込みなおしください"</formula>
    </cfRule>
  </conditionalFormatting>
  <conditionalFormatting sqref="C83">
    <cfRule type="expression" dxfId="132" priority="29">
      <formula>$E$178="増設となるため、接続検討から新規でお申し込みなおしください"</formula>
    </cfRule>
  </conditionalFormatting>
  <conditionalFormatting sqref="C122">
    <cfRule type="expression" dxfId="131" priority="26">
      <formula>$E$183="増設となるため、接続検討から新規でお申し込みなおしください"</formula>
    </cfRule>
  </conditionalFormatting>
  <conditionalFormatting sqref="C122">
    <cfRule type="expression" dxfId="130" priority="27">
      <formula>$E$178="増設となるため、接続検討から新規でお申し込みなおしください"</formula>
    </cfRule>
  </conditionalFormatting>
  <conditionalFormatting sqref="C161">
    <cfRule type="expression" dxfId="129" priority="24">
      <formula>$E$183="増設となるため、接続検討から新規でお申し込みなおしください"</formula>
    </cfRule>
  </conditionalFormatting>
  <conditionalFormatting sqref="C161">
    <cfRule type="expression" dxfId="128" priority="25">
      <formula>$E$178="増設となるため、接続検討から新規でお申し込みなおしください"</formula>
    </cfRule>
  </conditionalFormatting>
  <conditionalFormatting sqref="K201:K213">
    <cfRule type="expression" dxfId="127" priority="23">
      <formula>$E$183="増設となるため、接続検討から新規でお申し込みなおしください"</formula>
    </cfRule>
  </conditionalFormatting>
  <conditionalFormatting sqref="J201:J203">
    <cfRule type="expression" dxfId="126" priority="22">
      <formula>$E$183="増設となるため、接続検討から新規でお申し込みなおしください"</formula>
    </cfRule>
  </conditionalFormatting>
  <conditionalFormatting sqref="J203">
    <cfRule type="expression" dxfId="125" priority="21">
      <formula>$E$173="増設となるため、接続検討から新規でお申し込みなおしください"</formula>
    </cfRule>
  </conditionalFormatting>
  <conditionalFormatting sqref="A1:XFD3 A7:XFD1048576 A4:A6 C4:XFD6">
    <cfRule type="expression" dxfId="124" priority="2">
      <formula>$E$219="増設となるため、接続検討から新規でお申し込みなおしください"</formula>
    </cfRule>
  </conditionalFormatting>
  <conditionalFormatting sqref="E84">
    <cfRule type="containsBlanks" dxfId="123" priority="20">
      <formula>LEN(TRIM(E84))=0</formula>
    </cfRule>
  </conditionalFormatting>
  <conditionalFormatting sqref="E85">
    <cfRule type="containsBlanks" dxfId="122" priority="19">
      <formula>LEN(TRIM(E85))=0</formula>
    </cfRule>
  </conditionalFormatting>
  <conditionalFormatting sqref="E86">
    <cfRule type="expression" dxfId="121" priority="18">
      <formula>OR($E$86="選択してください",$E$86="")</formula>
    </cfRule>
  </conditionalFormatting>
  <conditionalFormatting sqref="E87">
    <cfRule type="containsBlanks" dxfId="120" priority="17">
      <formula>LEN(TRIM(E87))=0</formula>
    </cfRule>
  </conditionalFormatting>
  <conditionalFormatting sqref="E88">
    <cfRule type="containsBlanks" dxfId="119" priority="16">
      <formula>LEN(TRIM(E88))=0</formula>
    </cfRule>
  </conditionalFormatting>
  <conditionalFormatting sqref="H90">
    <cfRule type="containsBlanks" dxfId="118" priority="15">
      <formula>LEN(TRIM(H90))=0</formula>
    </cfRule>
  </conditionalFormatting>
  <conditionalFormatting sqref="H91">
    <cfRule type="containsBlanks" dxfId="117" priority="14">
      <formula>LEN(TRIM(H91))=0</formula>
    </cfRule>
  </conditionalFormatting>
  <conditionalFormatting sqref="E123">
    <cfRule type="containsBlanks" dxfId="116" priority="12437">
      <formula>LEN(TRIM(E123))=0</formula>
    </cfRule>
  </conditionalFormatting>
  <conditionalFormatting sqref="E124">
    <cfRule type="containsBlanks" dxfId="115" priority="13">
      <formula>LEN(TRIM(E124))=0</formula>
    </cfRule>
  </conditionalFormatting>
  <conditionalFormatting sqref="E126">
    <cfRule type="containsBlanks" dxfId="114" priority="57">
      <formula>LEN(TRIM(E126))=0</formula>
    </cfRule>
  </conditionalFormatting>
  <conditionalFormatting sqref="E127">
    <cfRule type="containsBlanks" dxfId="113" priority="11">
      <formula>LEN(TRIM(E127))=0</formula>
    </cfRule>
  </conditionalFormatting>
  <conditionalFormatting sqref="E162">
    <cfRule type="containsBlanks" dxfId="112" priority="41">
      <formula>LEN(TRIM(E162))=0</formula>
    </cfRule>
  </conditionalFormatting>
  <conditionalFormatting sqref="E163">
    <cfRule type="containsBlanks" dxfId="111" priority="40">
      <formula>LEN(TRIM(E163))=0</formula>
    </cfRule>
  </conditionalFormatting>
  <conditionalFormatting sqref="E165">
    <cfRule type="containsBlanks" dxfId="110" priority="9">
      <formula>LEN(TRIM(E165))=0</formula>
    </cfRule>
  </conditionalFormatting>
  <conditionalFormatting sqref="C160:K198">
    <cfRule type="expression" dxfId="109" priority="8">
      <formula>$E$81&lt;3</formula>
    </cfRule>
  </conditionalFormatting>
  <conditionalFormatting sqref="B4:B6">
    <cfRule type="expression" dxfId="108" priority="1">
      <formula>$E$183="増設となるため、接続検討から新規でお申し込みなおしください"</formula>
    </cfRule>
  </conditionalFormatting>
  <dataValidations count="78">
    <dataValidation type="date" operator="greaterThan" allowBlank="1" showInputMessage="1" showErrorMessage="1" error="本書類の記載日より_x000a_未来日の日付を記載ください" sqref="E56" xr:uid="{00000000-0002-0000-0100-000000000000}">
      <formula1>E10</formula1>
    </dataValidation>
    <dataValidation type="date" operator="greaterThanOrEqual" allowBlank="1" showInputMessage="1" showErrorMessage="1" error="アクセス設備の運用開始希望日より_x000a_未来日もしくは同日の日付を記載ください" sqref="E57" xr:uid="{00000000-0002-0000-0100-000001000000}">
      <formula1>E56</formula1>
    </dataValidation>
    <dataValidation type="date" operator="greaterThanOrEqual" allowBlank="1" showInputMessage="1" showErrorMessage="1" error="発電設備等の連携開始希望日_x000a_（試運転）より未来日もしくは同日の日付を記載ください" sqref="E58" xr:uid="{00000000-0002-0000-0100-000002000000}">
      <formula1>E57</formula1>
    </dataValidation>
    <dataValidation type="decimal" operator="greaterThanOrEqual" allowBlank="1" showInputMessage="1" showErrorMessage="1" error="数値を入力ください" sqref="E61:E62 E68 E71 E73" xr:uid="{00000000-0002-0000-0100-000003000000}">
      <formula1>0</formula1>
    </dataValidation>
    <dataValidation type="textLength" operator="equal" allowBlank="1" showInputMessage="1" showErrorMessage="1" error="03から始まる22桁の番号を記載ください" sqref="E28" xr:uid="{00000000-0002-0000-0100-000004000000}">
      <formula1>22</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81:E82" xr:uid="{00000000-0002-0000-0100-000005000000}">
      <formula1>1</formula1>
      <formula2>3</formula2>
    </dataValidation>
    <dataValidation type="decimal" allowBlank="1" showInputMessage="1" showErrorMessage="1" error="0~100までの数値を入力してください。" sqref="E198 E153 E114 E192 E121" xr:uid="{00000000-0002-0000-0100-000006000000}">
      <formula1>0</formula1>
      <formula2>100</formula2>
    </dataValidation>
    <dataValidation type="decimal" operator="greaterThan" allowBlank="1" showInputMessage="1" showErrorMessage="1" error="0より大きい数値を入力してください。_x000a_" sqref="H90" xr:uid="{00000000-0002-0000-0100-000007000000}">
      <formula1>0</formula1>
    </dataValidation>
    <dataValidation type="whole" operator="greaterThan" allowBlank="1" showInputMessage="1" showErrorMessage="1" error="0より大きいの整数値を入力してください。_x000a_" sqref="F167:F169 G167:H167 H198 E160 F160:F163 G160:G161 H160" xr:uid="{00000000-0002-0000-0100-000008000000}">
      <formula1>0</formula1>
    </dataValidation>
    <dataValidation type="decimal" operator="greaterThanOrEqual" allowBlank="1" showInputMessage="1" showErrorMessage="1" error="0~100までの数値を入力してください。" sqref="E120 E159" xr:uid="{00000000-0002-0000-0100-000009000000}">
      <formula1>0</formula1>
    </dataValidation>
    <dataValidation type="decimal" operator="greaterThan" allowBlank="1" showInputMessage="1" showErrorMessage="1" error="0より大きい数値を入力してください。" sqref="H91 H129:H130 H168:H169 H126:H127 H123:H124" xr:uid="{00000000-0002-0000-0100-00000A000000}">
      <formula1>0</formula1>
    </dataValidation>
    <dataValidation type="decimal" operator="greaterThanOrEqual" allowBlank="1" showInputMessage="1" showErrorMessage="1" error="0より大きいの整数値を入力してください。_x000a_" sqref="H159 H120" xr:uid="{00000000-0002-0000-0100-00000B000000}">
      <formula1>0</formula1>
    </dataValidation>
    <dataValidation type="custom" allowBlank="1" showInputMessage="1" showErrorMessage="1" error="・【（変更後）定格出力合計 充電側】-【最大自家消費電力】の値が、-1999.4以上(小数点以下を四捨五入して、-2000kWより大きい)である必要がございます。_x000a_【最大自家消費電力】の値に誤りがない場合、【PCSの情報 台数】や【PCSの情報 PCSの定格出力：充電側】等をご確認の上、修正ください_x000a_・【最大自家消費電力】は【最小自家消費電力】以上の値を入力ください" sqref="E209" xr:uid="{00000000-0002-0000-0100-00000C000000}">
      <formula1>AND(E213&gt;=-1999.4,E209&gt;=E210,E209&gt;=0)</formula1>
    </dataValidation>
    <dataValidation type="custom" allowBlank="1" showInputMessage="1" showErrorMessage="1" error="以下２つの条件を満たすように入力ください。いずれかを満たしていないとエラーがでます_x000a_・【（変更後）定格出力合計 放電側】-【最小自家消費電力】の値が、1999.4以下(小数点以下を四捨五入して、2000kW未満)である必要がございます。【最小自家消費電力】の値に誤りがない場合、【PCSの情報 台数】や【PCSの情報 PCSの定格出力：放電側】等をご確認の上、修正ください_x000a_・【最小自家消費電力】は【最大自家消費電力】以下の値を入力ください" sqref="E210" xr:uid="{00000000-0002-0000-0100-00000D000000}">
      <formula1>AND(E212&lt;=1999.4,E209&gt;=E210,E210&gt;=0)</formula1>
    </dataValidation>
    <dataValidation type="decimal" operator="greaterThanOrEqual" allowBlank="1" showInputMessage="1" showErrorMessage="1" error="PCS3種類目設備の【PCSの定格出力：放電側】以上の数値で記載ください" sqref="H175" xr:uid="{00000000-0002-0000-0100-00000E000000}">
      <formula1>H168</formula1>
    </dataValidation>
    <dataValidation type="decimal" operator="greaterThanOrEqual" allowBlank="1" showInputMessage="1" showErrorMessage="1" error="PCS3種類目設備【PCSの定格出力：充電側】以上の数値で記載ください_x000a_※マイナス表記をとった【PCSの定格出力：充電側】の数値以上" sqref="H176" xr:uid="{00000000-0002-0000-0100-00000F000000}">
      <formula1>H169</formula1>
    </dataValidation>
    <dataValidation type="whole" allowBlank="1" showInputMessage="1" showErrorMessage="1" error="6種類以上の_x000a_蓄電池容量構成の場合、_x000a_本書類では対応不可の為、_x000a_別途広域の申込書でお申込みください。" sqref="E191 E113 E152" xr:uid="{00000000-0002-0000-0100-000010000000}">
      <formula1>1</formula1>
      <formula2>5</formula2>
    </dataValidation>
    <dataValidation type="decimal" operator="greaterThanOrEqual" allowBlank="1" showInputMessage="1" showErrorMessage="1" error="0以上の数値を入力ください" sqref="E154 E193" xr:uid="{00000000-0002-0000-0100-000011000000}">
      <formula1>0</formula1>
    </dataValidation>
    <dataValidation type="decimal" operator="greaterThan" allowBlank="1" showInputMessage="1" showErrorMessage="1" error="0より大きい数値を入力ください" sqref="E154 E115 E193" xr:uid="{00000000-0002-0000-0100-000012000000}">
      <formula1>0</formula1>
    </dataValidation>
    <dataValidation type="whole" operator="greaterThan" allowBlank="1" showInputMessage="1" showErrorMessage="1" error="0より大きい整数値を入力してください" sqref="H115 H193 H154" xr:uid="{00000000-0002-0000-0100-000013000000}">
      <formula1>0</formula1>
    </dataValidation>
    <dataValidation type="custom" allowBlank="1" showInputMessage="1" showErrorMessage="1" error="7桁の郵便番号を「●●●-●●●●」形式でご記載ください" sqref="E42 E12" xr:uid="{00000000-0002-0000-0100-000014000000}">
      <formula1>AND(LEN(E12)=8,ISNUMBER(VALUE(LEFT(E12,3))), MID(E12,4,1)="-", ISNUMBER(VALUE(RIGHT(E12,4))))</formula1>
    </dataValidation>
    <dataValidation type="decimal" operator="greaterThanOrEqual" allowBlank="1" showInputMessage="1" showErrorMessage="1" error="PCS2種類目設備の【PCSの定格出力：放電側】以上の数値で記載ください" sqref="H136" xr:uid="{00000000-0002-0000-0100-000015000000}">
      <formula1>H129</formula1>
    </dataValidation>
    <dataValidation type="decimal" operator="greaterThanOrEqual" allowBlank="1" showInputMessage="1" showErrorMessage="1" error="PCS2種類目設備【PCSの定格出力：充電側】以上の数値で記載ください_x000a_※マイナス表記をとった【PCSの定格出力：充電側】の数値以上" sqref="H137" xr:uid="{00000000-0002-0000-0100-000016000000}">
      <formula1>H130</formula1>
    </dataValidation>
    <dataValidation type="decimal" operator="greaterThan" allowBlank="1" showInputMessage="1" showErrorMessage="1" error="受電電圧6kV自家消費（逆潮流無し）の場合、接続検討のお申込みは不要となります。" sqref="E201" xr:uid="{00000000-0002-0000-0100-000017000000}">
      <formula1>0</formula1>
    </dataValidation>
    <dataValidation type="whole" operator="greaterThan" allowBlank="1" showInputMessage="1" showErrorMessage="1" error="台数は0より大きい値で入力ください" sqref="E203" xr:uid="{00000000-0002-0000-0100-000018000000}">
      <formula1>0</formula1>
    </dataValidation>
    <dataValidation type="custom" operator="greaterThan" allowBlank="1" showInputMessage="1" showErrorMessage="1" error="0より大きい整数値で、蓄電池容量の構成に応じた黄色セルに入力ください" sqref="H194 H116 H155" xr:uid="{00000000-0002-0000-0100-000019000000}">
      <formula1>AND(ISNUMBER(H116), H116&gt;0, H116=INT(H116), E113&gt;=2)</formula1>
    </dataValidation>
    <dataValidation type="custom" operator="greaterThan" allowBlank="1" showInputMessage="1" showErrorMessage="1" error="0より大きい整数値で、蓄電池容量の構成に応じた黄色セルに入力ください" sqref="H195 H117 H156" xr:uid="{00000000-0002-0000-0100-00001A000000}">
      <formula1>AND(ISNUMBER(H117), H117&gt;0, H117=INT(H117), E113&gt;=3)</formula1>
    </dataValidation>
    <dataValidation type="custom" operator="greaterThan" allowBlank="1" showInputMessage="1" showErrorMessage="1" error="0より大きい整数値で、蓄電池容量の構成に応じた黄色セルに入力ください" sqref="H196 H118 H157" xr:uid="{00000000-0002-0000-0100-00001B000000}">
      <formula1>AND(ISNUMBER(H118), H118&gt;0, H118=INT(H118), E113&gt;=4)</formula1>
    </dataValidation>
    <dataValidation type="custom" operator="greaterThan" allowBlank="1" showInputMessage="1" showErrorMessage="1" error="0より大きい整数値で、蓄電池容量の構成に応じた黄色セルに入力ください" sqref="H197 H119 H158" xr:uid="{00000000-0002-0000-0100-00001C000000}">
      <formula1>AND(ISNUMBER(H119), H119&gt;0, H119=INT(H119), E113&gt;=5)</formula1>
    </dataValidation>
    <dataValidation type="decimal" operator="greaterThan" allowBlank="1" showInputMessage="1" showErrorMessage="1" error="0より大きい数値を入力してください。_x000a__x000a_" sqref="E115" xr:uid="{00000000-0002-0000-0100-00001D000000}">
      <formula1>0</formula1>
    </dataValidation>
    <dataValidation type="custom" operator="greaterThan" allowBlank="1" showInputMessage="1" showErrorMessage="1" error="0より大きい数値で、蓄電池容量の構成に応じた黄色セルに入力ください" sqref="E197 E158" xr:uid="{00000000-0002-0000-0100-00001E000000}">
      <formula1>AND(ISNUMBER(E158), E158&gt;0, E152&gt;=5)</formula1>
    </dataValidation>
    <dataValidation type="custom" allowBlank="1" showInputMessage="1" showErrorMessage="1" error="0より大きい数値で、蓄電池容量の構成に応じた黄色セルに入力ください" sqref="E195" xr:uid="{00000000-0002-0000-0100-00001F000000}">
      <formula1>AND(ISNUMBER(E195), E195&gt;0, E191&gt;=3)</formula1>
    </dataValidation>
    <dataValidation type="decimal" operator="greaterThanOrEqual" allowBlank="1" showInputMessage="1" showErrorMessage="1" error="0より大きい数値を入力ください" sqref="E115" xr:uid="{00000000-0002-0000-0100-000020000000}">
      <formula1>0</formula1>
    </dataValidation>
    <dataValidation type="decimal" operator="greaterThan" allowBlank="1" showInputMessage="1" showErrorMessage="1" error="0より大きい数値を入力してください_x000a_" sqref="E154" xr:uid="{00000000-0002-0000-0100-000021000000}">
      <formula1>0</formula1>
    </dataValidation>
    <dataValidation type="decimal" operator="greaterThan" allowBlank="1" showInputMessage="1" showErrorMessage="1" error="0より大きい数値を入力してください" sqref="E193" xr:uid="{00000000-0002-0000-0100-000022000000}">
      <formula1>0</formula1>
    </dataValidation>
    <dataValidation type="custom" allowBlank="1" showInputMessage="1" showErrorMessage="1" error="0より大きい数値で、蓄電池容量の構成に応じた黄色セルに入力ください" sqref="E194" xr:uid="{00000000-0002-0000-0100-000023000000}">
      <formula1>AND(ISNUMBER(E194), E194&gt;0, E191&gt;=2)</formula1>
    </dataValidation>
    <dataValidation type="custom" operator="greaterThanOrEqual" allowBlank="1" showInputMessage="1" showErrorMessage="1" error="0より大きい整数値で、蓄電池容量の構成に応じた黄色セルに入力ください_x000a_" sqref="E156" xr:uid="{00000000-0002-0000-0100-000024000000}">
      <formula1>AND(ISNUMBER(E156), E156&gt;0, E152&gt;=3)</formula1>
    </dataValidation>
    <dataValidation type="custom" operator="greaterThanOrEqual" allowBlank="1" showInputMessage="1" showErrorMessage="1" error="0より大きい数値で、蓄電池容量の構成に応じた黄色セルに入力ください" sqref="E157" xr:uid="{00000000-0002-0000-0100-000025000000}">
      <formula1>AND(ISNUMBER(E157), E157&gt;0, E152&gt;=4)</formula1>
    </dataValidation>
    <dataValidation type="custom" operator="greaterThanOrEqual" showInputMessage="1" showErrorMessage="1" error="0より大きい数値で、蓄電池容量の構成に応じた黄色セルに入力ください" sqref="E197" xr:uid="{00000000-0002-0000-0100-000026000000}">
      <formula1>AND(ISNUMBER(E197), E197&gt;0, E191&gt;=5)</formula1>
    </dataValidation>
    <dataValidation type="custom" operator="greaterThan" allowBlank="1" showInputMessage="1" showErrorMessage="1" error="0より大きい数値で、蓄電池容量の構成に応じた黄色セルに入力ください" sqref="E155" xr:uid="{00000000-0002-0000-0100-000027000000}">
      <formula1>AND(ISNUMBER(E155), E155&gt;0, E152&gt;=2)</formula1>
    </dataValidation>
    <dataValidation type="custom" showInputMessage="1" showErrorMessage="1" error="0より大きい数値で、蓄電池容量の構成に応じた黄色セルに入力ください" sqref="E156" xr:uid="{00000000-0002-0000-0100-000028000000}">
      <formula1>AND(ISNUMBER(E156), E156&gt;0, E156&gt;=3)</formula1>
    </dataValidation>
    <dataValidation type="custom" operator="greaterThan" showInputMessage="1" showErrorMessage="1" error="0より大きい数値で、蓄電池容量の構成に応じた黄色セルに入力ください" sqref="E156" xr:uid="{00000000-0002-0000-0100-000029000000}">
      <formula1>AND(ISNUMBER(E156), E156&gt;0, E156&gt;=3)</formula1>
    </dataValidation>
    <dataValidation type="custom" showInputMessage="1" showErrorMessage="1" error="0より大きい数値で、蓄電池容量の構成に応じた黄色セルに入力ください" sqref="E157" xr:uid="{00000000-0002-0000-0100-00002A000000}">
      <formula1>AND(ISNUMBER(E157), E157&gt;0, E152&gt;=4)</formula1>
    </dataValidation>
    <dataValidation type="custom" operator="greaterThan" showInputMessage="1" showErrorMessage="1" error="0より大きい数値で、蓄電池容量の構成に応じた黄色セルに入力ください" sqref="E157" xr:uid="{00000000-0002-0000-0100-00002B000000}">
      <formula1>AND(ISNUMBER(E157), E157&gt;0, E152&gt;=4)</formula1>
    </dataValidation>
    <dataValidation type="decimal" operator="greaterThanOrEqual" allowBlank="1" showInputMessage="1" showErrorMessage="1" error="0より大きい数値で、蓄電池容量の構成に応じた黄色セルに入力ください" sqref="E195" xr:uid="{00000000-0002-0000-0100-00002C000000}">
      <formula1>0</formula1>
    </dataValidation>
    <dataValidation type="custom" showInputMessage="1" showErrorMessage="1" error="0より大きい数値で、蓄電池容量の構成に応じた黄色セルに入力ください_x000a_" sqref="E195" xr:uid="{00000000-0002-0000-0100-00002D000000}">
      <formula1>AND(ISNUMBER(E195), E195&gt;0, E191&gt;=2)</formula1>
    </dataValidation>
    <dataValidation type="custom" operator="greaterThan" showInputMessage="1" showErrorMessage="1" error="0より大きい数値で、蓄電池容量の構成に応じた黄色セルに入力ください" sqref="E197" xr:uid="{00000000-0002-0000-0100-00002E000000}">
      <formula1>AND(ISNUMBER(E158), E158&gt;0, E152&gt;=5)</formula1>
    </dataValidation>
    <dataValidation type="decimal" operator="lessThan" allowBlank="1" showInputMessage="1" showErrorMessage="1" error="（変更後）定格出力合計　充電側よりも小さい値で入力ください" sqref="H208" xr:uid="{00000000-0002-0000-0100-00002F000000}">
      <formula1>H205</formula1>
    </dataValidation>
    <dataValidation type="decimal" operator="lessThan" allowBlank="1" showInputMessage="1" showErrorMessage="1" error="（変更後）定格出力合計　放電側よりも小さい値で入力ください" sqref="H207" xr:uid="{00000000-0002-0000-0100-000030000000}">
      <formula1>H204</formula1>
    </dataValidation>
    <dataValidation type="custom" operator="greaterThanOrEqual" allowBlank="1" showInputMessage="1" showErrorMessage="1" error="「Today関数」を使用せずに、手入力で申込記載日(YYYY年MM月DD日)を記載ください。" sqref="E10" xr:uid="{00000000-0002-0000-0100-000031000000}">
      <formula1>AND(NOT(_xlfn.ISFORMULA(E10)), ISNUMBER(E10), E10=DATE(YEAR(E10),MONTH(E10),DAY(E10)), E10 &gt;= TODAY())</formula1>
    </dataValidation>
    <dataValidation operator="greaterThanOrEqual" allowBlank="1" showInputMessage="1" showErrorMessage="1" error="数値を入力ください" sqref="E65" xr:uid="{00000000-0002-0000-0100-000032000000}"/>
    <dataValidation type="custom" operator="greaterThanOrEqual" allowBlank="1" showInputMessage="1" showErrorMessage="1" error="0より大きい数値で、蓄電池容量の構成に応じた黄色セルに入力ください_x000a_" sqref="E117" xr:uid="{00000000-0002-0000-0100-000033000000}">
      <formula1>AND(ISNUMBER(E117), E117&gt;0,E113&gt;=3)</formula1>
    </dataValidation>
    <dataValidation type="custom" operator="greaterThan" showInputMessage="1" showErrorMessage="1" error="PCS1台当たりの蓄電池容量の構成の見直し、もしくは_x000a_0より大きいの整数値を入力してください。_x000a_" sqref="E117" xr:uid="{00000000-0002-0000-0100-000034000000}">
      <formula1>AND(ISNUMBER(E117), E117&gt;=0, , E113&gt;=3)</formula1>
    </dataValidation>
    <dataValidation type="custom" operator="greaterThan" showInputMessage="1" showErrorMessage="1" error="0より大きい数値で、蓄電池容量の構成に応じた黄色セルに入力ください" sqref="E117" xr:uid="{00000000-0002-0000-0100-000035000000}">
      <formula1>AND(ISNUMBER(E117), E117&gt;0,E113&gt;=3)</formula1>
    </dataValidation>
    <dataValidation type="decimal" operator="greaterThanOrEqual" allowBlank="1" showInputMessage="1" showErrorMessage="1" error="PCS1種類目設備【PCSの定格出力：充電側】以上の数値で記載ください_x000a_※マイナス表記をとった【PCSの定格出力：充電側】の数値以上" sqref="H98" xr:uid="{00000000-0002-0000-0100-000036000000}">
      <formula1>H91</formula1>
    </dataValidation>
    <dataValidation type="decimal" operator="greaterThanOrEqual" allowBlank="1" showInputMessage="1" showErrorMessage="1" error="PCS1種類目設備の【PCSの定格出力：放電側】以上の数値で記載ください" sqref="H97" xr:uid="{00000000-0002-0000-0100-000037000000}">
      <formula1>H90</formula1>
    </dataValidation>
    <dataValidation type="custom" allowBlank="1" showInputMessage="1" showErrorMessage="1" errorTitle="入力エラー" error="この欄には市区町村以下をご入力ください" sqref="E14" xr:uid="{00000000-0002-0000-0100-000038000000}">
      <formula1>AND(ISERROR(SEARCH("東京都",E49)),ISERROR(SEARCH("神奈川県",E49)),ISERROR(SEARCH("埼玉県",E49)),ISERROR(SEARCH("千葉県",E49)),ISERROR(SEARCH("茨城県",E49)),ISERROR(SEARCH("栃木県",E49)),ISERROR(SEARCH("群馬県",E49)),ISERROR(SEARCH("山梨県",E49)),ISERROR(SEARCH("静岡県",E49)))</formula1>
    </dataValidation>
    <dataValidation type="custom" allowBlank="1" showInputMessage="1" showErrorMessage="1" errorTitle="入力エラー" error="この欄には市区町村以下をご入力ください" sqref="E24" xr:uid="{00000000-0002-0000-0100-000039000000}">
      <formula1>AND(ISERROR(SEARCH("東京都",E24)),ISERROR(SEARCH("神奈川県",E24)),ISERROR(SEARCH("埼玉県",E24)),ISERROR(SEARCH("千葉県",E24)),ISERROR(SEARCH("茨城県",E24)),ISERROR(SEARCH("栃木県",E24)),ISERROR(SEARCH("群馬県",E24)),ISERROR(SEARCH("山梨県",E24)),ISERROR(SEARCH("静岡県",E24)))</formula1>
    </dataValidation>
    <dataValidation type="custom" allowBlank="1" showInputMessage="1" showErrorMessage="1" errorTitle="入力エラー" error="この欄には何も入力しないでください" sqref="E110 E149 E188" xr:uid="{00000000-0002-0000-0100-00003A000000}">
      <formula1>E110=" "</formula1>
    </dataValidation>
    <dataValidation showInputMessage="1" showErrorMessage="1" error="0より大きい数値で、蓄電池容量の構成に応じた黄色セルに入力ください" sqref="E155" xr:uid="{00000000-0002-0000-0100-00003B000000}"/>
    <dataValidation type="custom" allowBlank="1" showInputMessage="1" showErrorMessage="1" error="「@」を含めた正しいメールアドレスを記載ください" sqref="E50 E40" xr:uid="{00000000-0002-0000-0100-00003C000000}">
      <formula1>SUM(COUNTIF(E40, "*@*"), COUNTIF(E40, "*＠*"))</formula1>
    </dataValidation>
    <dataValidation type="custom" allowBlank="1" showInputMessage="1" showErrorMessage="1" error="0より大きい数値で、蓄電池容量の構成に応じた黄色セルに入力ください" sqref="E118" xr:uid="{00000000-0002-0000-0100-00003D000000}">
      <formula1>AND(ISNUMBER(E118), E118&gt;0,E113&gt;=4)</formula1>
    </dataValidation>
    <dataValidation type="custom" allowBlank="1" showInputMessage="1" showErrorMessage="1" error="0より大きい数値で、蓄電池容量の構成に応じた黄色セルに入力ください" sqref="E116" xr:uid="{00000000-0002-0000-0100-00003E000000}">
      <formula1>AND(ISNUMBER(E116), E116&gt;0,E113&gt;=2)</formula1>
    </dataValidation>
    <dataValidation type="custom" allowBlank="1" showInputMessage="1" showErrorMessage="1" error="0より大きい数値で、蓄電池容量の構成に応じた黄色セルに入力ください" sqref="E119" xr:uid="{00000000-0002-0000-0100-00003F000000}">
      <formula1>AND(ISNUMBER(E119), E119&gt;0,E113&gt;=5)</formula1>
    </dataValidation>
    <dataValidation type="whole" allowBlank="1" showInputMessage="1" sqref="E150" xr:uid="{00000000-0002-0000-0100-000040000000}">
      <formula1>1</formula1>
      <formula2>5</formula2>
    </dataValidation>
    <dataValidation type="custom" operator="greaterThanOrEqual" allowBlank="1" showInputMessage="1" showErrorMessage="1" error="0より大きい数値で、蓄電池容量の構成に応じた黄色セルに入力ください" sqref="E158" xr:uid="{00000000-0002-0000-0100-000041000000}">
      <formula1>AND(ISNUMBER(E158), E158&gt;0, E152&gt;=5)</formula1>
    </dataValidation>
    <dataValidation type="custom" allowBlank="1" showInputMessage="1" showErrorMessage="1" error="0より大きい数値で、蓄電池容量の構成に応じた黄色セルに入力ください" sqref="E196" xr:uid="{00000000-0002-0000-0100-000042000000}">
      <formula1>AND(ISNUMBER(E196), E196&gt;0, E191&gt;=4)</formula1>
    </dataValidation>
    <dataValidation type="decimal" allowBlank="1" showInputMessage="1" showErrorMessage="1" error="50.1~51.0の数値を入力してください。" sqref="H183 H144 H105" xr:uid="{00000000-0002-0000-0100-000043000000}">
      <formula1>50.1</formula1>
      <formula2>51</formula2>
    </dataValidation>
    <dataValidation type="list" allowBlank="1" showDropDown="1" showInputMessage="1" showErrorMessage="1" sqref="E106 E145 E184" xr:uid="{00000000-0002-0000-0100-000044000000}">
      <formula1>"50.1"</formula1>
    </dataValidation>
    <dataValidation allowBlank="1" showInputMessage="1" showErrorMessage="1" error="0~100までの数値を入力してください。" sqref="E190" xr:uid="{00000000-0002-0000-0100-000045000000}"/>
    <dataValidation allowBlank="1" showInputMessage="1" showErrorMessage="1" error="6種類以上の_x000a_蓄電池容量構成の場合、_x000a_本書類では対応不可の為、_x000a_別途広域の申込書でお申込みください。" sqref="E189" xr:uid="{00000000-0002-0000-0100-000046000000}"/>
    <dataValidation allowBlank="1" showInputMessage="1" showErrorMessage="1" error="全角カタカナで入力してください。" sqref="E47 E15 E18" xr:uid="{00000000-0002-0000-0100-000047000000}"/>
    <dataValidation type="custom" operator="equal" allowBlank="1" showInputMessage="1" showErrorMessage="1" error="7桁の郵便番号を「●●●-●●●●」形式でご記載ください" sqref="E32" xr:uid="{00000000-0002-0000-0100-000048000000}">
      <formula1>AND(LEN(E32)=8,ISNUMBER(VALUE(LEFT(E32,3))), MID(E32,4,1)="-", ISNUMBER(VALUE(RIGHT(E32,4))))</formula1>
    </dataValidation>
    <dataValidation type="custom" operator="greaterThan" allowBlank="1" showInputMessage="1" showErrorMessage="1" error="0より大きい数値で、蓄電池容量の構成に応じた黄色セルに入力ください" sqref="E196" xr:uid="{00000000-0002-0000-0100-000049000000}">
      <formula1>AND(ISNUMBER(E196), E196&gt;0, E191&gt;=4)</formula1>
    </dataValidation>
    <dataValidation type="decimal" allowBlank="1" showInputMessage="1" showErrorMessage="1" error="50.1~51.0の範囲にて数値を入力してください。" sqref="E105 E144 E183" xr:uid="{00000000-0002-0000-0100-00004A000000}">
      <formula1>50.1</formula1>
      <formula2>51</formula2>
    </dataValidation>
    <dataValidation type="textLength" allowBlank="1" showInputMessage="1" showErrorMessage="1" error="ハイフンを含めた12桁もしくは13桁の数字で記載ください" sqref="E39 E49" xr:uid="{00000000-0002-0000-0100-00004B000000}">
      <formula1>12</formula1>
      <formula2>13</formula2>
    </dataValidation>
    <dataValidation type="decimal" operator="greaterThan" allowBlank="1" showInputMessage="1" showErrorMessage="1" error="0より大きく1995.5より小さい数値で記載ください" sqref="E211" xr:uid="{00000000-0002-0000-0100-00004C000000}">
      <formula1>0</formula1>
    </dataValidation>
    <dataValidation type="decimal" operator="greaterThan" allowBlank="1" showInputMessage="1" showErrorMessage="1" sqref="E202" xr:uid="{00000000-0002-0000-0100-00004D000000}">
      <formula1>-1</formula1>
    </dataValidation>
  </dataValidations>
  <hyperlinks>
    <hyperlink ref="J216" r:id="rId1" display="高調波発生機器を有する場合には、「高調波抑制対策技術指針（JEAG9702)」の高調波流出電流計算書を添付してください。（https://www.tepco.co.jp/pg/consignment/procedures/harmonic/）" xr:uid="{00000000-0004-0000-0100-000000000000}"/>
    <hyperlink ref="J81" location="入力方法!A1" display="入力方法!A1" xr:uid="{00000000-0004-0000-0100-000001000000}"/>
    <hyperlink ref="J113" location="入力方法!A1" display="【入力方法】シートにイメージと入力例を記載しておりますので、参考に入力ください(Link)" xr:uid="{00000000-0004-0000-0100-000002000000}"/>
    <hyperlink ref="J152" location="入力方法!A1" display="【入力方法】シートにイメージと入力例を記載しておりますので、参考に入力ください(Link)" xr:uid="{00000000-0004-0000-0100-000003000000}"/>
    <hyperlink ref="J191" location="入力方法!A1" display="【入力方法】シートにイメージと入力例を記載しておりますので、参考に入力ください(Link)" xr:uid="{00000000-0004-0000-0100-000004000000}"/>
    <hyperlink ref="J63" r:id="rId2" display="https://www.tepco.co.jp/pg/consignment/notification/index-j.html" xr:uid="{00000000-0004-0000-0100-000005000000}"/>
    <hyperlink ref="J64" r:id="rId3" display="https://www.occto.or.jp/grid/business/documents/chikudenchi_20250401.pdf" xr:uid="{00000000-0004-0000-0100-000006000000}"/>
  </hyperlinks>
  <pageMargins left="0.7" right="0.7" top="0.75" bottom="0.75" header="0.3" footer="0.3"/>
  <pageSetup paperSize="8" scale="23" fitToHeight="0" orientation="portrait" r:id="rId4"/>
  <rowBreaks count="1" manualBreakCount="1">
    <brk id="198" max="16383" man="1"/>
  </rowBreaks>
  <extLst>
    <ext xmlns:x14="http://schemas.microsoft.com/office/spreadsheetml/2009/9/main" uri="{78C0D931-6437-407d-A8EE-F0AAD7539E65}">
      <x14:conditionalFormattings>
        <x14:conditionalFormatting xmlns:xm="http://schemas.microsoft.com/office/excel/2006/main">
          <x14:cfRule type="expression" priority="5" id="{179AEBC7-B7F9-4640-84DC-1D788EA6771B}">
            <xm:f>AND('はじめに  '!$AV$46&lt;&gt;"はい",'はじめに  '!$AV$48&lt;&gt;"はい")</xm:f>
            <x14:dxf>
              <fill>
                <patternFill>
                  <bgColor theme="0" tint="-0.24994659260841701"/>
                </patternFill>
              </fill>
            </x14:dxf>
          </x14:cfRule>
          <xm:sqref>E96:E112 H97 H98 H100 H101 H102 H105 H112 E135:E151 H136 H137 H139 H140 H141 H144 H151 E174:E190 H175 H176 H178 H179 H180 H183</xm:sqref>
        </x14:conditionalFormatting>
        <x14:conditionalFormatting xmlns:xm="http://schemas.microsoft.com/office/excel/2006/main">
          <x14:cfRule type="expression" priority="3" id="{73705F1E-951B-4B1D-8864-6AFF749097B8}">
            <xm:f>'はじめに  '!$AV$46&lt;&gt;"はい"</xm:f>
            <x14:dxf>
              <fill>
                <patternFill>
                  <bgColor theme="0" tint="-0.24994659260841701"/>
                </patternFill>
              </fill>
            </x14:dxf>
          </x14:cfRule>
          <xm:sqref>E83:E85 E122:E124 E161:E163</xm:sqref>
        </x14:conditionalFormatting>
        <x14:conditionalFormatting xmlns:xm="http://schemas.microsoft.com/office/excel/2006/main">
          <x14:cfRule type="expression" priority="6" id="{915DC225-2326-4E51-9D74-00952D1EDFF2}">
            <xm:f>'はじめに  '!$AV$48&lt;&gt;"はい"</xm:f>
            <x14:dxf>
              <fill>
                <patternFill>
                  <bgColor theme="0" tint="-0.24994659260841701"/>
                </patternFill>
              </fill>
            </x14:dxf>
          </x14:cfRule>
          <xm:sqref>E86:E88 E125:E127 E164:E166</xm:sqref>
        </x14:conditionalFormatting>
      </x14:conditionalFormattings>
    </ext>
    <ext xmlns:x14="http://schemas.microsoft.com/office/spreadsheetml/2009/9/main" uri="{CCE6A557-97BC-4b89-ADB6-D9C93CAAB3DF}">
      <x14:dataValidations xmlns:xm="http://schemas.microsoft.com/office/excel/2006/main" count="34">
        <x14:dataValidation type="list" allowBlank="1" showInputMessage="1" showErrorMessage="1" xr:uid="{00000000-0002-0000-0100-00004E000000}">
          <x14:formula1>
            <xm:f>プルダウン用!$F$90:$F$92</xm:f>
          </x14:formula1>
          <xm:sqref>E147 E108 E186</xm:sqref>
        </x14:dataValidation>
        <x14:dataValidation type="list" allowBlank="1" showInputMessage="1" showErrorMessage="1" xr:uid="{00000000-0002-0000-0100-00004F000000}">
          <x14:formula1>
            <xm:f>プルダウン用!$F$78:$F$81</xm:f>
          </x14:formula1>
          <xm:sqref>E131 E92 E170 E83 E86 E122 E125 E161 E164</xm:sqref>
        </x14:dataValidation>
        <x14:dataValidation type="list" allowBlank="1" showInputMessage="1" showErrorMessage="1" xr:uid="{00000000-0002-0000-0100-000050000000}">
          <x14:formula1>
            <xm:f>プルダウン用!$F$82:$F$85</xm:f>
          </x14:formula1>
          <xm:sqref>E135 E96 E174</xm:sqref>
        </x14:dataValidation>
        <x14:dataValidation type="list" allowBlank="1" showInputMessage="1" showErrorMessage="1" xr:uid="{00000000-0002-0000-0100-000051000000}">
          <x14:formula1>
            <xm:f>プルダウン用!$F$75:$F$77</xm:f>
          </x14:formula1>
          <xm:sqref>E128 E89 E167</xm:sqref>
        </x14:dataValidation>
        <x14:dataValidation type="list" allowBlank="1" showInputMessage="1" showErrorMessage="1" xr:uid="{00000000-0002-0000-0100-000052000000}">
          <x14:formula1>
            <xm:f>プルダウン用!$F$93:$F$95</xm:f>
          </x14:formula1>
          <xm:sqref>E187 E148 E109</xm:sqref>
        </x14:dataValidation>
        <x14:dataValidation type="list" allowBlank="1" showInputMessage="1" showErrorMessage="1" xr:uid="{00000000-0002-0000-0100-000053000000}">
          <x14:formula1>
            <xm:f>プルダウン用!$F$86:$F$89</xm:f>
          </x14:formula1>
          <xm:sqref>E146 E185</xm:sqref>
        </x14:dataValidation>
        <x14:dataValidation type="list" allowBlank="1" showInputMessage="1" showErrorMessage="1" xr:uid="{00000000-0002-0000-0100-000054000000}">
          <x14:formula1>
            <xm:f>プルダウン用!$F$10:$F$12</xm:f>
          </x14:formula1>
          <xm:sqref>E20</xm:sqref>
        </x14:dataValidation>
        <x14:dataValidation type="list" allowBlank="1" showInputMessage="1" showErrorMessage="1" xr:uid="{00000000-0002-0000-0100-000055000000}">
          <x14:formula1>
            <xm:f>プルダウン用!$F$32:$F$34</xm:f>
          </x14:formula1>
          <xm:sqref>E29</xm:sqref>
        </x14:dataValidation>
        <x14:dataValidation type="list" allowBlank="1" showInputMessage="1" showErrorMessage="1" xr:uid="{00000000-0002-0000-0100-000056000000}">
          <x14:formula1>
            <xm:f>プルダウン用!$F$37:$F$39</xm:f>
          </x14:formula1>
          <xm:sqref>E41</xm:sqref>
        </x14:dataValidation>
        <x14:dataValidation type="list" allowBlank="1" showInputMessage="1" showErrorMessage="1" xr:uid="{00000000-0002-0000-0100-000057000000}">
          <x14:formula1>
            <xm:f>プルダウン用!$F$47:$F$49</xm:f>
          </x14:formula1>
          <xm:sqref>E59</xm:sqref>
        </x14:dataValidation>
        <x14:dataValidation type="list" allowBlank="1" showInputMessage="1" xr:uid="{00000000-0002-0000-0100-000058000000}">
          <x14:formula1>
            <xm:f>プルダウン用!$F$50:$F$52</xm:f>
          </x14:formula1>
          <xm:sqref>E60</xm:sqref>
        </x14:dataValidation>
        <x14:dataValidation type="list" errorStyle="warning" allowBlank="1" showInputMessage="1" xr:uid="{00000000-0002-0000-0100-000059000000}">
          <x14:formula1>
            <xm:f>プルダウン用!$F$70:$F$73</xm:f>
          </x14:formula1>
          <xm:sqref>E77</xm:sqref>
        </x14:dataValidation>
        <x14:dataValidation type="list" allowBlank="1" showInputMessage="1" showErrorMessage="1" xr:uid="{00000000-0002-0000-0100-00005A000000}">
          <x14:formula1>
            <xm:f>プルダウン用!$F$101:$F$103</xm:f>
          </x14:formula1>
          <xm:sqref>E216</xm:sqref>
        </x14:dataValidation>
        <x14:dataValidation type="list" allowBlank="1" showInputMessage="1" showErrorMessage="1" xr:uid="{00000000-0002-0000-0100-00005B000000}">
          <x14:formula1>
            <xm:f>プルダウン用!$F$104:$F$106</xm:f>
          </x14:formula1>
          <xm:sqref>E217</xm:sqref>
        </x14:dataValidation>
        <x14:dataValidation type="list" allowBlank="1" showInputMessage="1" showErrorMessage="1" xr:uid="{00000000-0002-0000-0100-00005C000000}">
          <x14:formula1>
            <xm:f>プルダウン用!$F$107:$F$109</xm:f>
          </x14:formula1>
          <xm:sqref>E218</xm:sqref>
        </x14:dataValidation>
        <x14:dataValidation type="list" allowBlank="1" showInputMessage="1" showErrorMessage="1" xr:uid="{00000000-0002-0000-0100-00005D000000}">
          <x14:formula1>
            <xm:f>プルダウン用!$F$13:$F$22</xm:f>
          </x14:formula1>
          <xm:sqref>E23</xm:sqref>
        </x14:dataValidation>
        <x14:dataValidation type="list" operator="greaterThanOrEqual" allowBlank="1" showInputMessage="1" showErrorMessage="1" error="入力した値は正しくありません。_x000a__x000a_ユーザーの設定によって、セルに入力できる値が制限されています。_x000a_" xr:uid="{00000000-0002-0000-0100-00005E000000}">
          <x14:formula1>
            <xm:f>プルダウン用!$F$86:$F$89</xm:f>
          </x14:formula1>
          <xm:sqref>E107</xm:sqref>
        </x14:dataValidation>
        <x14:dataValidation type="list" allowBlank="1" showInputMessage="1" showErrorMessage="1" xr:uid="{00000000-0002-0000-0100-00005F000000}">
          <x14:formula1>
            <xm:f>プルダウン用!$F$23:$F$25</xm:f>
          </x14:formula1>
          <xm:sqref>E25</xm:sqref>
        </x14:dataValidation>
        <x14:dataValidation type="list" allowBlank="1" showInputMessage="1" showErrorMessage="1" xr:uid="{00000000-0002-0000-0100-000060000000}">
          <x14:formula1>
            <xm:f>プルダウン用!$F$26:$F$28</xm:f>
          </x14:formula1>
          <xm:sqref>E26</xm:sqref>
        </x14:dataValidation>
        <x14:dataValidation type="list" allowBlank="1" showInputMessage="1" showErrorMessage="1" xr:uid="{00000000-0002-0000-0100-000061000000}">
          <x14:formula1>
            <xm:f>プルダウン用!$F$29:$F$31</xm:f>
          </x14:formula1>
          <xm:sqref>E27</xm:sqref>
        </x14:dataValidation>
        <x14:dataValidation type="list" allowBlank="1" showInputMessage="1" showErrorMessage="1" xr:uid="{00000000-0002-0000-0100-000062000000}">
          <x14:formula1>
            <xm:f>プルダウン用!$F$97:$F$99</xm:f>
          </x14:formula1>
          <xm:sqref>E206</xm:sqref>
        </x14:dataValidation>
        <x14:dataValidation type="list" allowBlank="1" showInputMessage="1" showErrorMessage="1" xr:uid="{00000000-0002-0000-0100-000063000000}">
          <x14:formula1>
            <xm:f>プルダウン用!$F$53:$F$56</xm:f>
          </x14:formula1>
          <xm:sqref>E63 E66</xm:sqref>
        </x14:dataValidation>
        <x14:dataValidation type="list" allowBlank="1" showInputMessage="1" showErrorMessage="1" xr:uid="{00000000-0002-0000-0100-000064000000}">
          <x14:formula1>
            <xm:f>プルダウン用!$F$57:$F$59</xm:f>
          </x14:formula1>
          <xm:sqref>E64 E67</xm:sqref>
        </x14:dataValidation>
        <x14:dataValidation type="list" operator="greaterThanOrEqual" allowBlank="1" showInputMessage="1" showErrorMessage="1" xr:uid="{00000000-0002-0000-0100-000065000000}">
          <x14:formula1>
            <xm:f>プルダウン用!$F$63:$F$66</xm:f>
          </x14:formula1>
          <xm:sqref>E70</xm:sqref>
        </x14:dataValidation>
        <x14:dataValidation type="list" allowBlank="1" showInputMessage="1" showErrorMessage="1" xr:uid="{00000000-0002-0000-0100-000066000000}">
          <x14:formula1>
            <xm:f>'https://bcms365-my.sharepoint.com/personal/hiroki_takahara_788_baycurrent_co_jp/Documents/Microsoft Teams チャット ファイル/[接続検討申込書_改訂0705(髙原）.xlsx]プルダウン用'!#REF!</xm:f>
          </x14:formula1>
          <xm:sqref>E107:E109 E192 E198</xm:sqref>
        </x14:dataValidation>
        <x14:dataValidation type="list" allowBlank="1" showInputMessage="1" showErrorMessage="1" error="0~100までの数値を入力してください。" xr:uid="{00000000-0002-0000-0100-000067000000}">
          <x14:formula1>
            <xm:f>'https://bcms365-my.sharepoint.com/personal/hiroki_takahara_788_baycurrent_co_jp/Documents/Microsoft Teams チャット ファイル/[接続検討申込書_改訂0705(髙原）.xlsx]プルダウン用'!#REF!</xm:f>
          </x14:formula1>
          <xm:sqref>E107:E108</xm:sqref>
        </x14:dataValidation>
        <x14:dataValidation type="list" allowBlank="1" showInputMessage="1" showErrorMessage="1" xr:uid="{00000000-0002-0000-0100-000068000000}">
          <x14:formula1>
            <xm:f>プルダウン用!$F$40:$F$42</xm:f>
          </x14:formula1>
          <xm:sqref>E51</xm:sqref>
        </x14:dataValidation>
        <x14:dataValidation type="list" allowBlank="1" showInputMessage="1" showErrorMessage="1" xr:uid="{00000000-0002-0000-0100-000069000000}">
          <x14:formula1>
            <xm:f>プルダウン用!$F$43:$F$45</xm:f>
          </x14:formula1>
          <xm:sqref>E52</xm:sqref>
        </x14:dataValidation>
        <x14:dataValidation type="list" allowBlank="1" showInputMessage="1" showErrorMessage="1" xr:uid="{00000000-0002-0000-0100-00006A000000}">
          <x14:formula1>
            <xm:f>プルダウン用!$F$35:$F$36</xm:f>
          </x14:formula1>
          <xm:sqref>E30</xm:sqref>
        </x14:dataValidation>
        <x14:dataValidation type="list" allowBlank="1" showInputMessage="1" showErrorMessage="1" xr:uid="{00000000-0002-0000-0100-00006B000000}">
          <x14:formula1>
            <xm:f>プルダウン用!$F$68:$F$69</xm:f>
          </x14:formula1>
          <xm:sqref>E76</xm:sqref>
        </x14:dataValidation>
        <x14:dataValidation type="list" allowBlank="1" showInputMessage="1" showErrorMessage="1" xr:uid="{00000000-0002-0000-0100-00006C000000}">
          <x14:formula1>
            <xm:f>プルダウン用!$F$6:$F$9</xm:f>
          </x14:formula1>
          <xm:sqref>E11</xm:sqref>
        </x14:dataValidation>
        <x14:dataValidation type="list" allowBlank="1" showInputMessage="1" showErrorMessage="1" xr:uid="{00000000-0002-0000-0100-00006D000000}">
          <x14:formula1>
            <xm:f>プルダウン用!$F$63:$F$66</xm:f>
          </x14:formula1>
          <xm:sqref>E72</xm:sqref>
        </x14:dataValidation>
        <x14:dataValidation type="list" operator="greaterThanOrEqual" allowBlank="1" showInputMessage="1" showErrorMessage="1" xr:uid="{00000000-0002-0000-0100-00006E000000}">
          <x14:formula1>
            <xm:f>プルダウン用!$F$61:$F$62</xm:f>
          </x14:formula1>
          <xm:sqref>E69</xm:sqref>
        </x14:dataValidation>
        <x14:dataValidation type="list" allowBlank="1" showInputMessage="1" showErrorMessage="1" xr:uid="{00000000-0002-0000-0100-00006F000000}">
          <x14:formula1>
            <xm:f>プルダウン用!$F$61:$F$62</xm:f>
          </x14:formula1>
          <xm:sqref>E74:E75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CD76"/>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E1"/>
    </sheetView>
  </sheetViews>
  <sheetFormatPr defaultColWidth="9" defaultRowHeight="13.5" x14ac:dyDescent="0.15"/>
  <cols>
    <col min="1" max="43" width="2.625" style="419" customWidth="1"/>
    <col min="44" max="44" width="4.125" style="419" customWidth="1"/>
    <col min="45" max="73" width="2.625" style="419" customWidth="1"/>
    <col min="74" max="76" width="9" style="419"/>
    <col min="77" max="77" width="9" style="419" customWidth="1"/>
    <col min="78" max="79" width="9" style="419"/>
    <col min="80" max="82" width="9" style="419" hidden="1" customWidth="1"/>
    <col min="83" max="16384" width="9" style="419"/>
  </cols>
  <sheetData>
    <row r="1" spans="1:82" ht="20.100000000000001" customHeight="1" x14ac:dyDescent="0.15">
      <c r="A1" s="1047" t="s">
        <v>212</v>
      </c>
      <c r="B1" s="1047"/>
      <c r="C1" s="1047"/>
      <c r="D1" s="1047"/>
      <c r="E1" s="1047"/>
      <c r="F1" s="1583"/>
      <c r="G1" s="1583"/>
      <c r="H1" s="1583"/>
      <c r="I1" s="1583"/>
      <c r="J1" s="1583"/>
      <c r="K1" s="1583"/>
      <c r="L1" s="1583"/>
      <c r="Z1" s="497"/>
      <c r="AA1" s="497"/>
      <c r="AB1" s="13"/>
      <c r="AC1" s="13"/>
      <c r="AD1" s="129" t="s">
        <v>257</v>
      </c>
      <c r="AE1" s="13"/>
      <c r="AK1" s="498"/>
      <c r="AL1" s="1610">
        <f>SUM(CD15:CD22)</f>
        <v>7</v>
      </c>
      <c r="AM1" s="1610"/>
      <c r="AN1" s="129" t="s">
        <v>1</v>
      </c>
      <c r="AO1" s="103"/>
      <c r="AP1" s="497"/>
      <c r="AS1" s="497"/>
      <c r="BH1" s="129"/>
      <c r="BI1" s="132"/>
      <c r="BJ1" s="499"/>
      <c r="BK1" s="7"/>
      <c r="BR1" s="1575" t="s">
        <v>154</v>
      </c>
      <c r="BS1" s="1575"/>
      <c r="BT1" s="1575"/>
      <c r="BU1" s="1575"/>
    </row>
    <row r="2" spans="1:82" x14ac:dyDescent="0.15">
      <c r="A2" s="428"/>
      <c r="B2" s="428"/>
      <c r="C2" s="428"/>
      <c r="D2" s="428"/>
      <c r="E2" s="428"/>
      <c r="F2" s="428"/>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c r="AF2" s="428"/>
      <c r="AG2" s="428"/>
      <c r="AH2" s="428"/>
      <c r="AI2" s="428"/>
      <c r="AJ2" s="428"/>
      <c r="AK2" s="428"/>
      <c r="AL2" s="428"/>
      <c r="AM2" s="428"/>
      <c r="AN2" s="428"/>
      <c r="AO2" s="428"/>
      <c r="AP2" s="428"/>
      <c r="AQ2" s="428"/>
      <c r="AR2" s="428"/>
      <c r="AS2" s="428"/>
      <c r="AT2" s="428"/>
      <c r="AU2" s="428"/>
      <c r="AV2" s="428"/>
      <c r="AW2" s="428"/>
      <c r="AX2" s="428"/>
      <c r="AY2" s="428"/>
      <c r="AZ2" s="428"/>
      <c r="BA2" s="428"/>
      <c r="BB2" s="428"/>
      <c r="BC2" s="428"/>
      <c r="BD2" s="428"/>
      <c r="BE2" s="428"/>
      <c r="BF2" s="428"/>
      <c r="BG2" s="428"/>
      <c r="BH2" s="428"/>
      <c r="BI2" s="428"/>
      <c r="BJ2" s="428"/>
      <c r="BK2" s="428"/>
      <c r="BL2" s="428"/>
      <c r="BM2" s="428"/>
      <c r="BN2" s="428"/>
      <c r="BO2" s="428"/>
      <c r="BP2" s="428"/>
      <c r="BQ2" s="428"/>
      <c r="BR2" s="428"/>
      <c r="BS2" s="428"/>
      <c r="BT2" s="428"/>
      <c r="BU2" s="429" t="s">
        <v>213</v>
      </c>
    </row>
    <row r="3" spans="1:82" x14ac:dyDescent="0.15">
      <c r="A3" s="428"/>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H3" s="428"/>
      <c r="AI3" s="428"/>
      <c r="AJ3" s="428"/>
      <c r="AK3" s="428"/>
      <c r="AL3" s="428"/>
      <c r="AM3" s="428"/>
      <c r="AN3" s="428"/>
      <c r="AO3" s="428"/>
      <c r="AP3" s="428"/>
      <c r="AQ3" s="428"/>
      <c r="AR3" s="428"/>
      <c r="AS3" s="428"/>
      <c r="AT3" s="428"/>
      <c r="AU3" s="428"/>
      <c r="AV3" s="428"/>
      <c r="AW3" s="428"/>
      <c r="AX3" s="428"/>
      <c r="AY3" s="428"/>
      <c r="AZ3" s="428"/>
      <c r="BA3" s="428"/>
      <c r="BB3" s="428"/>
      <c r="BC3" s="428"/>
      <c r="BD3" s="428"/>
      <c r="BE3" s="428"/>
      <c r="BF3" s="428"/>
      <c r="BG3" s="428"/>
      <c r="BH3" s="428"/>
      <c r="BI3" s="428"/>
      <c r="BJ3" s="428"/>
      <c r="BK3" s="428"/>
      <c r="BL3" s="428"/>
      <c r="BM3" s="428"/>
      <c r="BN3" s="428"/>
      <c r="BO3" s="428"/>
      <c r="BP3" s="428"/>
      <c r="BQ3" s="428"/>
      <c r="BR3" s="428"/>
      <c r="BS3" s="428"/>
      <c r="BT3" s="428"/>
      <c r="BU3" s="428"/>
    </row>
    <row r="4" spans="1:82" ht="14.25" thickBot="1" x14ac:dyDescent="0.2">
      <c r="A4" s="428"/>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30" t="s">
        <v>161</v>
      </c>
      <c r="BB4" s="428"/>
      <c r="BC4" s="428"/>
      <c r="BD4" s="428"/>
      <c r="BE4" s="428"/>
      <c r="BF4" s="428"/>
      <c r="BG4" s="428"/>
      <c r="BH4" s="428"/>
      <c r="BI4" s="428"/>
      <c r="BJ4" s="428"/>
      <c r="BK4" s="493"/>
      <c r="BL4" s="428"/>
      <c r="BM4" s="428"/>
      <c r="BN4" s="430"/>
      <c r="BO4" s="428"/>
      <c r="BP4" s="428"/>
      <c r="BQ4" s="428"/>
      <c r="BR4" s="428"/>
      <c r="BS4" s="428"/>
      <c r="BT4" s="428"/>
      <c r="BU4" s="428"/>
    </row>
    <row r="5" spans="1:82" ht="18.75" customHeight="1" x14ac:dyDescent="0.15">
      <c r="A5" s="431"/>
      <c r="B5" s="432"/>
      <c r="C5" s="432"/>
      <c r="D5" s="432"/>
      <c r="E5" s="432"/>
      <c r="F5" s="432"/>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c r="AI5" s="432"/>
      <c r="AJ5" s="432"/>
      <c r="AK5" s="432"/>
      <c r="AL5" s="432"/>
      <c r="AM5" s="432"/>
      <c r="AN5" s="432"/>
      <c r="AO5" s="432"/>
      <c r="AP5" s="432"/>
      <c r="AQ5" s="432"/>
      <c r="AR5" s="432"/>
      <c r="AS5" s="432"/>
      <c r="AT5" s="432"/>
      <c r="AU5" s="432"/>
      <c r="AV5" s="432"/>
      <c r="AW5" s="432"/>
      <c r="AX5" s="432"/>
      <c r="AY5" s="432"/>
      <c r="AZ5" s="432"/>
      <c r="BA5" s="432"/>
      <c r="BB5" s="432"/>
      <c r="BC5" s="432"/>
      <c r="BD5" s="432"/>
      <c r="BE5" s="432"/>
      <c r="BF5" s="432"/>
      <c r="BG5" s="432"/>
      <c r="BH5" s="432"/>
      <c r="BI5" s="1576" t="str">
        <f>IF(入力シート!E10="","",入力シート!E10)</f>
        <v/>
      </c>
      <c r="BJ5" s="1576"/>
      <c r="BK5" s="1576"/>
      <c r="BL5" s="1576"/>
      <c r="BM5" s="1576"/>
      <c r="BN5" s="1576"/>
      <c r="BO5" s="1576"/>
      <c r="BP5" s="1576"/>
      <c r="BQ5" s="1576"/>
      <c r="BR5" s="1576"/>
      <c r="BS5" s="1576"/>
      <c r="BT5" s="1576"/>
      <c r="BU5" s="433"/>
    </row>
    <row r="6" spans="1:82" ht="22.5" customHeight="1" x14ac:dyDescent="0.15">
      <c r="A6" s="434"/>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428"/>
      <c r="BD6" s="428"/>
      <c r="BE6" s="428"/>
      <c r="BF6" s="428"/>
      <c r="BG6" s="428"/>
      <c r="BH6" s="428"/>
      <c r="BI6" s="1609" t="s">
        <v>162</v>
      </c>
      <c r="BJ6" s="1609"/>
      <c r="BK6" s="1609"/>
      <c r="BL6" s="1609"/>
      <c r="BM6" s="1609"/>
      <c r="BN6" s="1609"/>
      <c r="BO6" s="1607" t="str">
        <f>IF(入力シート!E19="","",入力シート!E19)</f>
        <v/>
      </c>
      <c r="BP6" s="1608"/>
      <c r="BQ6" s="1608"/>
      <c r="BR6" s="1608"/>
      <c r="BS6" s="1608"/>
      <c r="BT6" s="1608"/>
      <c r="BU6" s="437"/>
    </row>
    <row r="7" spans="1:82" ht="14.25" x14ac:dyDescent="0.15">
      <c r="A7" s="1578" t="s">
        <v>201</v>
      </c>
      <c r="B7" s="1579"/>
      <c r="C7" s="1579"/>
      <c r="D7" s="1579"/>
      <c r="E7" s="1579"/>
      <c r="F7" s="1579"/>
      <c r="G7" s="1579"/>
      <c r="H7" s="1579"/>
      <c r="I7" s="1579"/>
      <c r="J7" s="1579"/>
      <c r="K7" s="1579"/>
      <c r="L7" s="1579"/>
      <c r="M7" s="1579"/>
      <c r="N7" s="1579"/>
      <c r="O7" s="1579"/>
      <c r="P7" s="1579"/>
      <c r="Q7" s="1579"/>
      <c r="R7" s="1579"/>
      <c r="S7" s="1579"/>
      <c r="T7" s="1579"/>
      <c r="U7" s="1579"/>
      <c r="V7" s="1579"/>
      <c r="W7" s="1579"/>
      <c r="X7" s="1579"/>
      <c r="Y7" s="1579"/>
      <c r="Z7" s="1579"/>
      <c r="AA7" s="1579"/>
      <c r="AB7" s="1579"/>
      <c r="AC7" s="1579"/>
      <c r="AD7" s="1579"/>
      <c r="AE7" s="1579"/>
      <c r="AF7" s="1579"/>
      <c r="AG7" s="1579"/>
      <c r="AH7" s="1579"/>
      <c r="AI7" s="1579"/>
      <c r="AJ7" s="1579"/>
      <c r="AK7" s="1579"/>
      <c r="AL7" s="1579"/>
      <c r="AM7" s="1579"/>
      <c r="AN7" s="1579"/>
      <c r="AO7" s="1579"/>
      <c r="AP7" s="1579"/>
      <c r="AQ7" s="1579"/>
      <c r="AR7" s="1579"/>
      <c r="AS7" s="1579"/>
      <c r="AT7" s="1579"/>
      <c r="AU7" s="1579"/>
      <c r="AV7" s="1579"/>
      <c r="AW7" s="1579"/>
      <c r="AX7" s="1579"/>
      <c r="AY7" s="1579"/>
      <c r="AZ7" s="1579"/>
      <c r="BA7" s="1579"/>
      <c r="BB7" s="1579"/>
      <c r="BC7" s="1579"/>
      <c r="BD7" s="1579"/>
      <c r="BE7" s="1579"/>
      <c r="BF7" s="1579"/>
      <c r="BG7" s="1579"/>
      <c r="BH7" s="1579"/>
      <c r="BI7" s="1579"/>
      <c r="BJ7" s="1579"/>
      <c r="BK7" s="1579"/>
      <c r="BL7" s="1579"/>
      <c r="BM7" s="1579"/>
      <c r="BN7" s="1579"/>
      <c r="BO7" s="1579"/>
      <c r="BP7" s="1579"/>
      <c r="BQ7" s="1579"/>
      <c r="BR7" s="1579"/>
      <c r="BS7" s="1579"/>
      <c r="BT7" s="1579"/>
      <c r="BU7" s="437"/>
    </row>
    <row r="8" spans="1:82" ht="14.25" x14ac:dyDescent="0.15">
      <c r="A8" s="1580" t="s">
        <v>214</v>
      </c>
      <c r="B8" s="1581"/>
      <c r="C8" s="1581"/>
      <c r="D8" s="1581"/>
      <c r="E8" s="1581"/>
      <c r="F8" s="1581"/>
      <c r="G8" s="1581"/>
      <c r="H8" s="1581"/>
      <c r="I8" s="1581"/>
      <c r="J8" s="1581"/>
      <c r="K8" s="1581"/>
      <c r="L8" s="1581"/>
      <c r="M8" s="1581"/>
      <c r="N8" s="1581"/>
      <c r="O8" s="1581"/>
      <c r="P8" s="1581"/>
      <c r="Q8" s="1581"/>
      <c r="R8" s="1581"/>
      <c r="S8" s="1581"/>
      <c r="T8" s="1581"/>
      <c r="U8" s="1581"/>
      <c r="V8" s="1581"/>
      <c r="W8" s="1581"/>
      <c r="X8" s="1581"/>
      <c r="Y8" s="1581"/>
      <c r="Z8" s="1581"/>
      <c r="AA8" s="1581"/>
      <c r="AB8" s="1581"/>
      <c r="AC8" s="1581"/>
      <c r="AD8" s="1581"/>
      <c r="AE8" s="1581"/>
      <c r="AF8" s="1581"/>
      <c r="AG8" s="1581"/>
      <c r="AH8" s="1581"/>
      <c r="AI8" s="1581"/>
      <c r="AJ8" s="1581"/>
      <c r="AK8" s="1581"/>
      <c r="AL8" s="1581"/>
      <c r="AM8" s="1581"/>
      <c r="AN8" s="1581"/>
      <c r="AO8" s="1581"/>
      <c r="AP8" s="1581"/>
      <c r="AQ8" s="1581"/>
      <c r="AR8" s="1581"/>
      <c r="AS8" s="1581"/>
      <c r="AT8" s="1581"/>
      <c r="AU8" s="1581"/>
      <c r="AV8" s="1581"/>
      <c r="AW8" s="1581"/>
      <c r="AX8" s="1581"/>
      <c r="AY8" s="1581"/>
      <c r="AZ8" s="1581"/>
      <c r="BA8" s="1581"/>
      <c r="BB8" s="1581"/>
      <c r="BC8" s="1581"/>
      <c r="BD8" s="1581"/>
      <c r="BE8" s="1581"/>
      <c r="BF8" s="1581"/>
      <c r="BG8" s="1581"/>
      <c r="BH8" s="1581"/>
      <c r="BI8" s="1581"/>
      <c r="BJ8" s="1581"/>
      <c r="BK8" s="1581"/>
      <c r="BL8" s="1581"/>
      <c r="BM8" s="1581"/>
      <c r="BN8" s="1581"/>
      <c r="BO8" s="1581"/>
      <c r="BP8" s="1581"/>
      <c r="BQ8" s="1581"/>
      <c r="BR8" s="1581"/>
      <c r="BS8" s="1581"/>
      <c r="BT8" s="1581"/>
      <c r="BU8" s="437"/>
      <c r="CB8" s="460" t="s">
        <v>151</v>
      </c>
      <c r="CC8" s="460" t="s">
        <v>190</v>
      </c>
      <c r="CD8" s="460" t="s">
        <v>152</v>
      </c>
    </row>
    <row r="9" spans="1:82" x14ac:dyDescent="0.15">
      <c r="A9" s="1605"/>
      <c r="B9" s="1606"/>
      <c r="C9" s="1606"/>
      <c r="D9" s="1606"/>
      <c r="E9" s="1606"/>
      <c r="F9" s="1606"/>
      <c r="G9" s="1606"/>
      <c r="H9" s="1606"/>
      <c r="I9" s="1606"/>
      <c r="J9" s="1606"/>
      <c r="K9" s="1606"/>
      <c r="L9" s="1606"/>
      <c r="M9" s="1606"/>
      <c r="N9" s="1606"/>
      <c r="O9" s="1606"/>
      <c r="P9" s="1606"/>
      <c r="Q9" s="1606"/>
      <c r="R9" s="1606"/>
      <c r="S9" s="1606"/>
      <c r="T9" s="1606"/>
      <c r="U9" s="1606"/>
      <c r="V9" s="1606"/>
      <c r="W9" s="1606"/>
      <c r="X9" s="1606"/>
      <c r="Y9" s="1606"/>
      <c r="Z9" s="1606"/>
      <c r="AA9" s="1606"/>
      <c r="AB9" s="1606"/>
      <c r="AC9" s="1606"/>
      <c r="AD9" s="1606"/>
      <c r="AE9" s="1606"/>
      <c r="AF9" s="1606"/>
      <c r="AG9" s="1606"/>
      <c r="AH9" s="1606"/>
      <c r="AI9" s="1606"/>
      <c r="AJ9" s="1606"/>
      <c r="AK9" s="1606"/>
      <c r="AL9" s="1606"/>
      <c r="AM9" s="1606"/>
      <c r="AN9" s="1606"/>
      <c r="AO9" s="1606"/>
      <c r="AP9" s="1606"/>
      <c r="AQ9" s="1606"/>
      <c r="AR9" s="1606"/>
      <c r="AS9" s="1606"/>
      <c r="AT9" s="1606"/>
      <c r="AU9" s="1606"/>
      <c r="AV9" s="1606"/>
      <c r="AW9" s="1606"/>
      <c r="AX9" s="1606"/>
      <c r="AY9" s="1606"/>
      <c r="AZ9" s="1606"/>
      <c r="BA9" s="1606"/>
      <c r="BB9" s="1606"/>
      <c r="BC9" s="1606"/>
      <c r="BD9" s="1606"/>
      <c r="BE9" s="1606"/>
      <c r="BF9" s="1606"/>
      <c r="BG9" s="1606"/>
      <c r="BH9" s="1606"/>
      <c r="BI9" s="1606"/>
      <c r="BJ9" s="1606"/>
      <c r="BK9" s="1606"/>
      <c r="BL9" s="1606"/>
      <c r="BM9" s="1606"/>
      <c r="BN9" s="1606"/>
      <c r="BO9" s="1606"/>
      <c r="BP9" s="1606"/>
      <c r="BQ9" s="1606"/>
      <c r="BR9" s="1606"/>
      <c r="BS9" s="1606"/>
      <c r="BT9" s="1606"/>
      <c r="BU9" s="437"/>
    </row>
    <row r="10" spans="1:82" ht="16.5" x14ac:dyDescent="0.15">
      <c r="A10" s="477"/>
      <c r="B10" s="444"/>
      <c r="C10" s="444"/>
      <c r="D10" s="444"/>
      <c r="E10" s="444"/>
      <c r="F10" s="444"/>
      <c r="G10" s="444"/>
      <c r="H10" s="444"/>
      <c r="I10" s="444"/>
      <c r="J10" s="442" t="s">
        <v>215</v>
      </c>
      <c r="K10" s="444"/>
      <c r="L10" s="442"/>
      <c r="M10" s="444"/>
      <c r="N10" s="442"/>
      <c r="O10" s="428"/>
      <c r="P10" s="444"/>
      <c r="Q10" s="444"/>
      <c r="R10" s="444"/>
      <c r="S10" s="444"/>
      <c r="T10" s="444"/>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c r="AT10" s="444"/>
      <c r="AU10" s="444"/>
      <c r="AV10" s="444"/>
      <c r="AW10" s="444"/>
      <c r="AX10" s="444"/>
      <c r="AY10" s="444"/>
      <c r="AZ10" s="444"/>
      <c r="BA10" s="444"/>
      <c r="BB10" s="444"/>
      <c r="BC10" s="444"/>
      <c r="BD10" s="444"/>
      <c r="BE10" s="444"/>
      <c r="BF10" s="444"/>
      <c r="BG10" s="444"/>
      <c r="BH10" s="444"/>
      <c r="BI10" s="444"/>
      <c r="BJ10" s="444"/>
      <c r="BK10" s="444"/>
      <c r="BL10" s="444"/>
      <c r="BM10" s="444"/>
      <c r="BN10" s="444"/>
      <c r="BO10" s="444"/>
      <c r="BP10" s="444"/>
      <c r="BQ10" s="444"/>
      <c r="BR10" s="444"/>
      <c r="BS10" s="444"/>
      <c r="BT10" s="444"/>
      <c r="BU10" s="437"/>
    </row>
    <row r="11" spans="1:82" ht="16.5" x14ac:dyDescent="0.15">
      <c r="A11" s="477"/>
      <c r="B11" s="444"/>
      <c r="C11" s="444"/>
      <c r="D11" s="444"/>
      <c r="E11" s="444"/>
      <c r="F11" s="444"/>
      <c r="G11" s="444"/>
      <c r="H11" s="444"/>
      <c r="I11" s="444"/>
      <c r="J11" s="459" t="s">
        <v>370</v>
      </c>
      <c r="K11" s="444"/>
      <c r="L11" s="459"/>
      <c r="M11" s="444"/>
      <c r="N11" s="459"/>
      <c r="O11" s="428"/>
      <c r="P11" s="444"/>
      <c r="Q11" s="444"/>
      <c r="R11" s="444"/>
      <c r="S11" s="444"/>
      <c r="T11" s="444"/>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c r="AT11" s="444"/>
      <c r="AU11" s="444"/>
      <c r="AV11" s="444"/>
      <c r="AW11" s="444"/>
      <c r="AX11" s="444"/>
      <c r="AY11" s="444"/>
      <c r="AZ11" s="444"/>
      <c r="BA11" s="444"/>
      <c r="BB11" s="444"/>
      <c r="BC11" s="444"/>
      <c r="BD11" s="444"/>
      <c r="BE11" s="444"/>
      <c r="BF11" s="444"/>
      <c r="BG11" s="444"/>
      <c r="BH11" s="444"/>
      <c r="BI11" s="444"/>
      <c r="BJ11" s="444"/>
      <c r="BK11" s="444"/>
      <c r="BL11" s="444"/>
      <c r="BM11" s="444"/>
      <c r="BN11" s="444"/>
      <c r="BO11" s="444"/>
      <c r="BP11" s="444"/>
      <c r="BQ11" s="444"/>
      <c r="BR11" s="444"/>
      <c r="BS11" s="444"/>
      <c r="BT11" s="444"/>
      <c r="BU11" s="437"/>
    </row>
    <row r="12" spans="1:82" ht="16.5" x14ac:dyDescent="0.15">
      <c r="A12" s="477"/>
      <c r="B12" s="444"/>
      <c r="C12" s="444"/>
      <c r="D12" s="444"/>
      <c r="E12" s="444"/>
      <c r="F12" s="444"/>
      <c r="G12" s="444"/>
      <c r="H12" s="444"/>
      <c r="I12" s="444"/>
      <c r="J12" s="442" t="s">
        <v>253</v>
      </c>
      <c r="K12" s="444"/>
      <c r="L12" s="444"/>
      <c r="M12" s="444"/>
      <c r="N12" s="442"/>
      <c r="O12" s="428"/>
      <c r="P12" s="444"/>
      <c r="Q12" s="444"/>
      <c r="R12" s="444"/>
      <c r="S12" s="444"/>
      <c r="T12" s="444"/>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c r="AT12" s="444"/>
      <c r="AU12" s="444"/>
      <c r="AV12" s="444"/>
      <c r="AW12" s="444"/>
      <c r="AX12" s="444"/>
      <c r="AY12" s="444"/>
      <c r="AZ12" s="444"/>
      <c r="BA12" s="444"/>
      <c r="BB12" s="444"/>
      <c r="BC12" s="444"/>
      <c r="BD12" s="444"/>
      <c r="BE12" s="444"/>
      <c r="BF12" s="444"/>
      <c r="BG12" s="444"/>
      <c r="BH12" s="444"/>
      <c r="BI12" s="444"/>
      <c r="BJ12" s="444"/>
      <c r="BK12" s="444"/>
      <c r="BL12" s="444"/>
      <c r="BM12" s="444"/>
      <c r="BN12" s="444"/>
      <c r="BO12" s="444"/>
      <c r="BP12" s="444"/>
      <c r="BQ12" s="444"/>
      <c r="BR12" s="444"/>
      <c r="BS12" s="444"/>
      <c r="BT12" s="444"/>
      <c r="BU12" s="437"/>
    </row>
    <row r="13" spans="1:82" ht="16.5" x14ac:dyDescent="0.15">
      <c r="A13" s="477"/>
      <c r="B13" s="444"/>
      <c r="C13" s="444"/>
      <c r="D13" s="444"/>
      <c r="E13" s="444"/>
      <c r="F13" s="444"/>
      <c r="G13" s="444"/>
      <c r="H13" s="444"/>
      <c r="I13" s="444"/>
      <c r="J13" s="580"/>
      <c r="K13" s="444"/>
      <c r="L13" s="444"/>
      <c r="M13" s="444"/>
      <c r="N13" s="442"/>
      <c r="O13" s="428"/>
      <c r="P13" s="444"/>
      <c r="Q13" s="444"/>
      <c r="R13" s="444"/>
      <c r="S13" s="444"/>
      <c r="T13" s="444"/>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c r="AT13" s="444"/>
      <c r="AU13" s="444"/>
      <c r="AV13" s="444"/>
      <c r="AW13" s="444"/>
      <c r="AX13" s="444"/>
      <c r="AY13" s="444"/>
      <c r="AZ13" s="444"/>
      <c r="BA13" s="444"/>
      <c r="BB13" s="444"/>
      <c r="BC13" s="444"/>
      <c r="BD13" s="444"/>
      <c r="BE13" s="444"/>
      <c r="BF13" s="444"/>
      <c r="BG13" s="444"/>
      <c r="BH13" s="444"/>
      <c r="BI13" s="444"/>
      <c r="BJ13" s="444"/>
      <c r="BK13" s="444"/>
      <c r="BL13" s="444"/>
      <c r="BM13" s="444"/>
      <c r="BN13" s="444"/>
      <c r="BO13" s="444"/>
      <c r="BP13" s="444"/>
      <c r="BQ13" s="444"/>
      <c r="BR13" s="444"/>
      <c r="BS13" s="444"/>
      <c r="BT13" s="444"/>
      <c r="BU13" s="437"/>
    </row>
    <row r="14" spans="1:82" ht="20.25" thickBot="1" x14ac:dyDescent="0.2">
      <c r="A14" s="434"/>
      <c r="B14" s="428"/>
      <c r="C14" s="428"/>
      <c r="D14" s="428"/>
      <c r="E14" s="428"/>
      <c r="F14" s="428"/>
      <c r="G14" s="428"/>
      <c r="H14" s="428"/>
      <c r="I14" s="428"/>
      <c r="J14" s="442" t="s">
        <v>371</v>
      </c>
      <c r="K14" s="428"/>
      <c r="L14" s="442"/>
      <c r="M14" s="428"/>
      <c r="N14" s="442"/>
      <c r="O14" s="428"/>
      <c r="P14" s="428"/>
      <c r="Q14" s="428"/>
      <c r="R14" s="428"/>
      <c r="S14" s="428"/>
      <c r="T14" s="428"/>
      <c r="U14" s="428"/>
      <c r="V14" s="428"/>
      <c r="W14" s="428"/>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44"/>
      <c r="AT14" s="444"/>
      <c r="AU14" s="444"/>
      <c r="AV14" s="444"/>
      <c r="AW14" s="444"/>
      <c r="AX14" s="444"/>
      <c r="AY14" s="444"/>
      <c r="AZ14" s="444"/>
      <c r="BA14" s="444"/>
      <c r="BB14" s="444"/>
      <c r="BC14" s="444"/>
      <c r="BD14" s="444"/>
      <c r="BE14" s="428"/>
      <c r="BF14" s="428"/>
      <c r="BG14" s="428"/>
      <c r="BH14" s="428"/>
      <c r="BI14" s="428"/>
      <c r="BJ14" s="428"/>
      <c r="BK14" s="428"/>
      <c r="BL14" s="428"/>
      <c r="BM14" s="428"/>
      <c r="BN14" s="428"/>
      <c r="BO14" s="428"/>
      <c r="BP14" s="428"/>
      <c r="BQ14" s="428"/>
      <c r="BR14" s="428"/>
      <c r="BS14" s="428"/>
      <c r="BT14" s="428"/>
      <c r="BU14" s="437"/>
    </row>
    <row r="15" spans="1:82" ht="15.6" customHeight="1" x14ac:dyDescent="0.15">
      <c r="A15" s="434"/>
      <c r="B15" s="428"/>
      <c r="C15" s="428"/>
      <c r="D15" s="428"/>
      <c r="E15" s="428"/>
      <c r="F15" s="428"/>
      <c r="G15" s="428"/>
      <c r="H15" s="428"/>
      <c r="I15" s="428"/>
      <c r="J15" s="500">
        <v>1</v>
      </c>
      <c r="K15" s="1627" t="s">
        <v>335</v>
      </c>
      <c r="L15" s="1628"/>
      <c r="M15" s="1628"/>
      <c r="N15" s="1628"/>
      <c r="O15" s="1628"/>
      <c r="P15" s="1628"/>
      <c r="Q15" s="1628"/>
      <c r="R15" s="1628"/>
      <c r="S15" s="1628"/>
      <c r="T15" s="1628"/>
      <c r="U15" s="1628"/>
      <c r="V15" s="1628"/>
      <c r="W15" s="1628"/>
      <c r="X15" s="1628"/>
      <c r="Y15" s="1628"/>
      <c r="Z15" s="1628"/>
      <c r="AA15" s="1628"/>
      <c r="AB15" s="1628"/>
      <c r="AC15" s="1628"/>
      <c r="AD15" s="1628"/>
      <c r="AE15" s="1628"/>
      <c r="AF15" s="1628"/>
      <c r="AG15" s="1628"/>
      <c r="AH15" s="1628"/>
      <c r="AI15" s="1628"/>
      <c r="AJ15" s="1628"/>
      <c r="AK15" s="1628"/>
      <c r="AL15" s="1628"/>
      <c r="AM15" s="1628"/>
      <c r="AN15" s="1628"/>
      <c r="AO15" s="1628"/>
      <c r="AP15" s="1628"/>
      <c r="AQ15" s="1628"/>
      <c r="AR15" s="1628"/>
      <c r="AS15" s="1624" t="s">
        <v>367</v>
      </c>
      <c r="AT15" s="1624"/>
      <c r="AU15" s="1624"/>
      <c r="AV15" s="1624"/>
      <c r="AW15" s="1624"/>
      <c r="AX15" s="1624"/>
      <c r="AY15" s="1624"/>
      <c r="AZ15" s="1624"/>
      <c r="BA15" s="1624"/>
      <c r="BB15" s="1624"/>
      <c r="BC15" s="1624"/>
      <c r="BD15" s="1624"/>
      <c r="BE15" s="1624"/>
      <c r="BF15" s="1624"/>
      <c r="BG15" s="1624"/>
      <c r="BH15" s="1625"/>
      <c r="BI15" s="428"/>
      <c r="BJ15" s="428"/>
      <c r="BK15" s="428"/>
      <c r="BL15" s="428"/>
      <c r="BM15" s="428"/>
      <c r="BN15" s="428"/>
      <c r="BO15" s="428"/>
      <c r="BP15" s="428"/>
      <c r="BQ15" s="428"/>
      <c r="BR15" s="428"/>
      <c r="BS15" s="428"/>
      <c r="BT15" s="428"/>
      <c r="BU15" s="437"/>
      <c r="CB15" s="419">
        <v>1</v>
      </c>
      <c r="CC15" s="419">
        <f>IF(OR(AS15="",AS15="確認して✓をご選択ください"),0,1)</f>
        <v>0</v>
      </c>
      <c r="CD15" s="419">
        <f>CB15-CC15</f>
        <v>1</v>
      </c>
    </row>
    <row r="16" spans="1:82" ht="15.6" customHeight="1" x14ac:dyDescent="0.15">
      <c r="A16" s="434"/>
      <c r="B16" s="428"/>
      <c r="C16" s="428"/>
      <c r="D16" s="428"/>
      <c r="E16" s="428"/>
      <c r="F16" s="428"/>
      <c r="G16" s="428"/>
      <c r="H16" s="428"/>
      <c r="I16" s="428"/>
      <c r="J16" s="464">
        <v>2</v>
      </c>
      <c r="K16" s="1635" t="s">
        <v>337</v>
      </c>
      <c r="L16" s="1636"/>
      <c r="M16" s="1636"/>
      <c r="N16" s="1636"/>
      <c r="O16" s="1636"/>
      <c r="P16" s="1636"/>
      <c r="Q16" s="1636"/>
      <c r="R16" s="1636"/>
      <c r="S16" s="1636"/>
      <c r="T16" s="1636"/>
      <c r="U16" s="1636"/>
      <c r="V16" s="1636"/>
      <c r="W16" s="1636"/>
      <c r="X16" s="1636"/>
      <c r="Y16" s="1636"/>
      <c r="Z16" s="1636"/>
      <c r="AA16" s="1636"/>
      <c r="AB16" s="1636"/>
      <c r="AC16" s="1636"/>
      <c r="AD16" s="1636"/>
      <c r="AE16" s="1636"/>
      <c r="AF16" s="1636"/>
      <c r="AG16" s="1636"/>
      <c r="AH16" s="1636"/>
      <c r="AI16" s="1636"/>
      <c r="AJ16" s="1636"/>
      <c r="AK16" s="1636"/>
      <c r="AL16" s="1636"/>
      <c r="AM16" s="1636"/>
      <c r="AN16" s="1636"/>
      <c r="AO16" s="1636"/>
      <c r="AP16" s="1636"/>
      <c r="AQ16" s="1636"/>
      <c r="AR16" s="1642"/>
      <c r="AS16" s="1587" t="s">
        <v>367</v>
      </c>
      <c r="AT16" s="1587"/>
      <c r="AU16" s="1587"/>
      <c r="AV16" s="1587"/>
      <c r="AW16" s="1587"/>
      <c r="AX16" s="1587"/>
      <c r="AY16" s="1587"/>
      <c r="AZ16" s="1587"/>
      <c r="BA16" s="1587"/>
      <c r="BB16" s="1587"/>
      <c r="BC16" s="1587"/>
      <c r="BD16" s="1587"/>
      <c r="BE16" s="1587"/>
      <c r="BF16" s="1587"/>
      <c r="BG16" s="1587"/>
      <c r="BH16" s="1588"/>
      <c r="BI16" s="428"/>
      <c r="BJ16" s="428"/>
      <c r="BK16" s="428"/>
      <c r="BL16" s="428"/>
      <c r="BM16" s="428"/>
      <c r="BN16" s="428"/>
      <c r="BO16" s="428"/>
      <c r="BP16" s="428"/>
      <c r="BQ16" s="428"/>
      <c r="BR16" s="428"/>
      <c r="BS16" s="428"/>
      <c r="BT16" s="428"/>
      <c r="BU16" s="437"/>
      <c r="CB16" s="419">
        <v>1</v>
      </c>
      <c r="CC16" s="419">
        <f>IF(OR(AS16="",AS16="確認して✓をご選択ください"),0,1)</f>
        <v>0</v>
      </c>
      <c r="CD16" s="419">
        <f>CB16-CC16</f>
        <v>1</v>
      </c>
    </row>
    <row r="17" spans="1:82" ht="15.6" customHeight="1" x14ac:dyDescent="0.15">
      <c r="A17" s="434"/>
      <c r="B17" s="428"/>
      <c r="C17" s="428"/>
      <c r="D17" s="428"/>
      <c r="E17" s="428"/>
      <c r="F17" s="428"/>
      <c r="G17" s="428"/>
      <c r="H17" s="428"/>
      <c r="I17" s="428"/>
      <c r="J17" s="464">
        <v>3</v>
      </c>
      <c r="K17" s="1635" t="s">
        <v>216</v>
      </c>
      <c r="L17" s="1636"/>
      <c r="M17" s="1636"/>
      <c r="N17" s="1636"/>
      <c r="O17" s="1636"/>
      <c r="P17" s="1636"/>
      <c r="Q17" s="1636"/>
      <c r="R17" s="1636"/>
      <c r="S17" s="1636"/>
      <c r="T17" s="1636"/>
      <c r="U17" s="1636"/>
      <c r="V17" s="1636"/>
      <c r="W17" s="1636"/>
      <c r="X17" s="1636"/>
      <c r="Y17" s="1636"/>
      <c r="Z17" s="1636"/>
      <c r="AA17" s="1636"/>
      <c r="AB17" s="1636"/>
      <c r="AC17" s="1636"/>
      <c r="AD17" s="1636"/>
      <c r="AE17" s="1636"/>
      <c r="AF17" s="1636"/>
      <c r="AG17" s="1636"/>
      <c r="AH17" s="1636"/>
      <c r="AI17" s="1636"/>
      <c r="AJ17" s="1636"/>
      <c r="AK17" s="1636"/>
      <c r="AL17" s="1636"/>
      <c r="AM17" s="1636"/>
      <c r="AN17" s="1636"/>
      <c r="AO17" s="1636"/>
      <c r="AP17" s="1636"/>
      <c r="AQ17" s="1636"/>
      <c r="AR17" s="1636"/>
      <c r="AS17" s="1633" t="s">
        <v>367</v>
      </c>
      <c r="AT17" s="1633"/>
      <c r="AU17" s="1633"/>
      <c r="AV17" s="1633"/>
      <c r="AW17" s="1633"/>
      <c r="AX17" s="1633"/>
      <c r="AY17" s="1633"/>
      <c r="AZ17" s="1633"/>
      <c r="BA17" s="1633"/>
      <c r="BB17" s="1633"/>
      <c r="BC17" s="1633"/>
      <c r="BD17" s="1633"/>
      <c r="BE17" s="1633"/>
      <c r="BF17" s="1633"/>
      <c r="BG17" s="1633"/>
      <c r="BH17" s="1634"/>
      <c r="BI17" s="428"/>
      <c r="BJ17" s="428"/>
      <c r="BK17" s="428"/>
      <c r="BL17" s="428"/>
      <c r="BM17" s="428"/>
      <c r="BN17" s="428"/>
      <c r="BO17" s="428"/>
      <c r="BP17" s="428"/>
      <c r="BQ17" s="428"/>
      <c r="BR17" s="428"/>
      <c r="BS17" s="428"/>
      <c r="BT17" s="428"/>
      <c r="BU17" s="437"/>
      <c r="CB17" s="419">
        <v>1</v>
      </c>
      <c r="CC17" s="419">
        <f>IF(OR(AS17="",AS17="確認して✓をご選択ください"),0,1)</f>
        <v>0</v>
      </c>
      <c r="CD17" s="419">
        <f>CB17-CC17</f>
        <v>1</v>
      </c>
    </row>
    <row r="18" spans="1:82" ht="15.6" customHeight="1" x14ac:dyDescent="0.15">
      <c r="A18" s="434"/>
      <c r="B18" s="428"/>
      <c r="C18" s="428"/>
      <c r="D18" s="428"/>
      <c r="E18" s="428"/>
      <c r="F18" s="428"/>
      <c r="G18" s="428"/>
      <c r="H18" s="428"/>
      <c r="I18" s="428"/>
      <c r="J18" s="1622">
        <v>4</v>
      </c>
      <c r="K18" s="1629" t="s">
        <v>217</v>
      </c>
      <c r="L18" s="1630"/>
      <c r="M18" s="1630"/>
      <c r="N18" s="1630"/>
      <c r="O18" s="1630"/>
      <c r="P18" s="1630"/>
      <c r="Q18" s="1630"/>
      <c r="R18" s="1630"/>
      <c r="S18" s="1630"/>
      <c r="T18" s="1630"/>
      <c r="U18" s="1630"/>
      <c r="V18" s="1631"/>
      <c r="W18" s="1631"/>
      <c r="X18" s="1631"/>
      <c r="Y18" s="1631"/>
      <c r="Z18" s="1631"/>
      <c r="AA18" s="1631"/>
      <c r="AB18" s="1631"/>
      <c r="AC18" s="1630"/>
      <c r="AD18" s="1630"/>
      <c r="AE18" s="1630"/>
      <c r="AF18" s="1630"/>
      <c r="AG18" s="1630"/>
      <c r="AH18" s="1630"/>
      <c r="AI18" s="1630"/>
      <c r="AJ18" s="1630"/>
      <c r="AK18" s="1630"/>
      <c r="AL18" s="1630"/>
      <c r="AM18" s="1630"/>
      <c r="AN18" s="1630"/>
      <c r="AO18" s="1630"/>
      <c r="AP18" s="1630"/>
      <c r="AQ18" s="1630"/>
      <c r="AR18" s="1630"/>
      <c r="AS18" s="1626" t="s">
        <v>367</v>
      </c>
      <c r="AT18" s="1587"/>
      <c r="AU18" s="1587"/>
      <c r="AV18" s="1587"/>
      <c r="AW18" s="1587"/>
      <c r="AX18" s="1587"/>
      <c r="AY18" s="1587"/>
      <c r="AZ18" s="1587"/>
      <c r="BA18" s="1587"/>
      <c r="BB18" s="1587"/>
      <c r="BC18" s="1587"/>
      <c r="BD18" s="1587"/>
      <c r="BE18" s="1587"/>
      <c r="BF18" s="1587"/>
      <c r="BG18" s="1587"/>
      <c r="BH18" s="1588"/>
      <c r="BI18" s="428"/>
      <c r="BJ18" s="428"/>
      <c r="BK18" s="428"/>
      <c r="BL18" s="428"/>
      <c r="BM18" s="428"/>
      <c r="BN18" s="428"/>
      <c r="BO18" s="428"/>
      <c r="BP18" s="428"/>
      <c r="BQ18" s="428"/>
      <c r="BR18" s="428"/>
      <c r="BS18" s="428"/>
      <c r="BT18" s="428"/>
      <c r="BU18" s="437"/>
      <c r="CB18" s="419">
        <v>1</v>
      </c>
      <c r="CC18" s="419">
        <f>IF(OR(AS18="",AS18="確認して✓をご選択ください"),0,1)</f>
        <v>0</v>
      </c>
      <c r="CD18" s="419">
        <f>CB18-CC18</f>
        <v>1</v>
      </c>
    </row>
    <row r="19" spans="1:82" ht="13.15" customHeight="1" x14ac:dyDescent="0.15">
      <c r="A19" s="434"/>
      <c r="B19" s="428"/>
      <c r="C19" s="428"/>
      <c r="D19" s="428"/>
      <c r="E19" s="428"/>
      <c r="F19" s="428"/>
      <c r="G19" s="428"/>
      <c r="H19" s="428"/>
      <c r="I19" s="428"/>
      <c r="J19" s="1623"/>
      <c r="K19" s="1640" t="s">
        <v>277</v>
      </c>
      <c r="L19" s="1641"/>
      <c r="M19" s="1641"/>
      <c r="N19" s="1641"/>
      <c r="O19" s="1641"/>
      <c r="P19" s="1641"/>
      <c r="Q19" s="1641"/>
      <c r="R19" s="1641"/>
      <c r="S19" s="1641"/>
      <c r="T19" s="1641"/>
      <c r="U19" s="1641"/>
      <c r="V19" s="1637" t="str">
        <f>IF(入力シート!E53=0,"",入力シート!E53)</f>
        <v/>
      </c>
      <c r="W19" s="1638"/>
      <c r="X19" s="1638"/>
      <c r="Y19" s="1638"/>
      <c r="Z19" s="1638"/>
      <c r="AA19" s="1638"/>
      <c r="AB19" s="1639"/>
      <c r="AC19" s="502" t="s">
        <v>355</v>
      </c>
      <c r="AE19" s="503"/>
      <c r="AF19" s="503"/>
      <c r="AG19" s="503"/>
      <c r="AH19" s="503"/>
      <c r="AI19" s="503"/>
      <c r="AJ19" s="503"/>
      <c r="AK19" s="503"/>
      <c r="AL19" s="503"/>
      <c r="AM19" s="503"/>
      <c r="AN19" s="503"/>
      <c r="AO19" s="503"/>
      <c r="AP19" s="504"/>
      <c r="AQ19" s="501"/>
      <c r="AR19" s="505"/>
      <c r="AS19" s="1587"/>
      <c r="AT19" s="1587"/>
      <c r="AU19" s="1587"/>
      <c r="AV19" s="1587"/>
      <c r="AW19" s="1587"/>
      <c r="AX19" s="1587"/>
      <c r="AY19" s="1587"/>
      <c r="AZ19" s="1587"/>
      <c r="BA19" s="1587"/>
      <c r="BB19" s="1587"/>
      <c r="BC19" s="1587"/>
      <c r="BD19" s="1587"/>
      <c r="BE19" s="1587"/>
      <c r="BF19" s="1587"/>
      <c r="BG19" s="1587"/>
      <c r="BH19" s="1588"/>
      <c r="BI19" s="428"/>
      <c r="BJ19" s="428"/>
      <c r="BK19" s="428"/>
      <c r="BL19" s="428"/>
      <c r="BM19" s="428"/>
      <c r="BN19" s="428"/>
      <c r="BO19" s="428"/>
      <c r="BP19" s="428"/>
      <c r="BQ19" s="428"/>
      <c r="BR19" s="428"/>
      <c r="BS19" s="428"/>
      <c r="BT19" s="428"/>
      <c r="BU19" s="437"/>
    </row>
    <row r="20" spans="1:82" ht="15.6" customHeight="1" x14ac:dyDescent="0.15">
      <c r="A20" s="434"/>
      <c r="B20" s="428"/>
      <c r="C20" s="428"/>
      <c r="D20" s="428"/>
      <c r="E20" s="428"/>
      <c r="F20" s="428"/>
      <c r="G20" s="428"/>
      <c r="H20" s="428"/>
      <c r="I20" s="428"/>
      <c r="J20" s="464">
        <v>5</v>
      </c>
      <c r="K20" s="1585" t="s">
        <v>218</v>
      </c>
      <c r="L20" s="1586"/>
      <c r="M20" s="1586"/>
      <c r="N20" s="1586"/>
      <c r="O20" s="1586"/>
      <c r="P20" s="1586"/>
      <c r="Q20" s="1586"/>
      <c r="R20" s="1586"/>
      <c r="S20" s="1586"/>
      <c r="T20" s="1586"/>
      <c r="U20" s="1586"/>
      <c r="V20" s="1632"/>
      <c r="W20" s="1632"/>
      <c r="X20" s="1632"/>
      <c r="Y20" s="1632"/>
      <c r="Z20" s="1632"/>
      <c r="AA20" s="1632"/>
      <c r="AB20" s="1632"/>
      <c r="AC20" s="1586"/>
      <c r="AD20" s="1586"/>
      <c r="AE20" s="1586"/>
      <c r="AF20" s="1586"/>
      <c r="AG20" s="1586"/>
      <c r="AH20" s="1586"/>
      <c r="AI20" s="1586"/>
      <c r="AJ20" s="1586"/>
      <c r="AK20" s="1586"/>
      <c r="AL20" s="1586"/>
      <c r="AM20" s="1586"/>
      <c r="AN20" s="1586"/>
      <c r="AO20" s="1586"/>
      <c r="AP20" s="1586"/>
      <c r="AQ20" s="1586"/>
      <c r="AR20" s="1586"/>
      <c r="AS20" s="1587" t="s">
        <v>367</v>
      </c>
      <c r="AT20" s="1587"/>
      <c r="AU20" s="1587"/>
      <c r="AV20" s="1587"/>
      <c r="AW20" s="1587"/>
      <c r="AX20" s="1587"/>
      <c r="AY20" s="1587"/>
      <c r="AZ20" s="1587"/>
      <c r="BA20" s="1587"/>
      <c r="BB20" s="1587"/>
      <c r="BC20" s="1587"/>
      <c r="BD20" s="1587"/>
      <c r="BE20" s="1587"/>
      <c r="BF20" s="1587"/>
      <c r="BG20" s="1587"/>
      <c r="BH20" s="1588"/>
      <c r="BI20" s="428"/>
      <c r="BJ20" s="428"/>
      <c r="BK20" s="428"/>
      <c r="BL20" s="428"/>
      <c r="BM20" s="428"/>
      <c r="BN20" s="428"/>
      <c r="BO20" s="428"/>
      <c r="BP20" s="428"/>
      <c r="BQ20" s="428"/>
      <c r="BR20" s="428"/>
      <c r="BS20" s="428"/>
      <c r="BT20" s="428"/>
      <c r="BU20" s="437"/>
      <c r="CB20" s="419">
        <v>1</v>
      </c>
      <c r="CC20" s="419">
        <f>IF(OR(AS20="",AS20="確認して✓をご選択ください"),0,1)</f>
        <v>0</v>
      </c>
      <c r="CD20" s="419">
        <f>CB20-CC20</f>
        <v>1</v>
      </c>
    </row>
    <row r="21" spans="1:82" ht="15.6" customHeight="1" x14ac:dyDescent="0.15">
      <c r="A21" s="434"/>
      <c r="B21" s="428"/>
      <c r="C21" s="428"/>
      <c r="D21" s="428"/>
      <c r="E21" s="428"/>
      <c r="F21" s="428"/>
      <c r="G21" s="428"/>
      <c r="H21" s="428"/>
      <c r="I21" s="428"/>
      <c r="J21" s="464">
        <v>6</v>
      </c>
      <c r="K21" s="1585" t="s">
        <v>219</v>
      </c>
      <c r="L21" s="1586"/>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c r="AN21" s="1586"/>
      <c r="AO21" s="1586"/>
      <c r="AP21" s="1586"/>
      <c r="AQ21" s="1586"/>
      <c r="AR21" s="1586"/>
      <c r="AS21" s="1587" t="s">
        <v>367</v>
      </c>
      <c r="AT21" s="1587"/>
      <c r="AU21" s="1587"/>
      <c r="AV21" s="1587"/>
      <c r="AW21" s="1587"/>
      <c r="AX21" s="1587"/>
      <c r="AY21" s="1587"/>
      <c r="AZ21" s="1587"/>
      <c r="BA21" s="1587"/>
      <c r="BB21" s="1587"/>
      <c r="BC21" s="1587"/>
      <c r="BD21" s="1587"/>
      <c r="BE21" s="1587"/>
      <c r="BF21" s="1587"/>
      <c r="BG21" s="1587"/>
      <c r="BH21" s="1588"/>
      <c r="BI21" s="428"/>
      <c r="BJ21" s="428"/>
      <c r="BK21" s="428"/>
      <c r="BL21" s="428"/>
      <c r="BM21" s="428"/>
      <c r="BN21" s="428"/>
      <c r="BO21" s="428"/>
      <c r="BP21" s="428"/>
      <c r="BQ21" s="428"/>
      <c r="BR21" s="428"/>
      <c r="BS21" s="428"/>
      <c r="BT21" s="428"/>
      <c r="BU21" s="437"/>
      <c r="BV21" s="462"/>
      <c r="BW21" s="462"/>
      <c r="CB21" s="419">
        <v>1</v>
      </c>
      <c r="CC21" s="419">
        <f>IF(OR(AS21="",AS21="確認して✓をご選択ください"),0,1)</f>
        <v>0</v>
      </c>
      <c r="CD21" s="419">
        <f>CB21-CC21</f>
        <v>1</v>
      </c>
    </row>
    <row r="22" spans="1:82" ht="15.6" customHeight="1" thickBot="1" x14ac:dyDescent="0.2">
      <c r="A22" s="434"/>
      <c r="B22" s="428"/>
      <c r="C22" s="428"/>
      <c r="D22" s="428"/>
      <c r="E22" s="428"/>
      <c r="F22" s="428"/>
      <c r="G22" s="428"/>
      <c r="H22" s="428"/>
      <c r="I22" s="428"/>
      <c r="J22" s="465">
        <v>7</v>
      </c>
      <c r="K22" s="1595" t="s">
        <v>278</v>
      </c>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9" t="s">
        <v>367</v>
      </c>
      <c r="AT22" s="1599"/>
      <c r="AU22" s="1599"/>
      <c r="AV22" s="1599"/>
      <c r="AW22" s="1599"/>
      <c r="AX22" s="1599"/>
      <c r="AY22" s="1599"/>
      <c r="AZ22" s="1599"/>
      <c r="BA22" s="1599"/>
      <c r="BB22" s="1599"/>
      <c r="BC22" s="1599"/>
      <c r="BD22" s="1599"/>
      <c r="BE22" s="1599"/>
      <c r="BF22" s="1599"/>
      <c r="BG22" s="1599"/>
      <c r="BH22" s="1600"/>
      <c r="BI22" s="428"/>
      <c r="BJ22" s="428"/>
      <c r="BK22" s="428"/>
      <c r="BL22" s="428"/>
      <c r="BM22" s="428"/>
      <c r="BN22" s="428"/>
      <c r="BO22" s="428"/>
      <c r="BP22" s="428"/>
      <c r="BQ22" s="428"/>
      <c r="BR22" s="428"/>
      <c r="BS22" s="428"/>
      <c r="BT22" s="428"/>
      <c r="BU22" s="437"/>
      <c r="BV22" s="462"/>
      <c r="BW22" s="462"/>
      <c r="CB22" s="419">
        <v>1</v>
      </c>
      <c r="CC22" s="419">
        <f>IF(OR(AS22="",AS22="確認して✓をご選択ください"),0,1)</f>
        <v>0</v>
      </c>
      <c r="CD22" s="419">
        <f>CB22-CC22</f>
        <v>1</v>
      </c>
    </row>
    <row r="23" spans="1:82" x14ac:dyDescent="0.15">
      <c r="A23" s="434"/>
      <c r="B23" s="428"/>
      <c r="C23" s="428"/>
      <c r="D23" s="428"/>
      <c r="E23" s="428"/>
      <c r="F23" s="428"/>
      <c r="G23" s="428"/>
      <c r="H23" s="428"/>
      <c r="I23" s="428"/>
      <c r="J23" s="428"/>
      <c r="K23" s="428"/>
      <c r="L23" s="428"/>
      <c r="M23" s="428"/>
      <c r="N23" s="428"/>
      <c r="O23" s="428"/>
      <c r="P23" s="428"/>
      <c r="Q23" s="428"/>
      <c r="R23" s="428"/>
      <c r="S23" s="428"/>
      <c r="T23" s="428"/>
      <c r="U23" s="428"/>
      <c r="V23" s="428"/>
      <c r="W23" s="428"/>
      <c r="X23" s="428"/>
      <c r="Y23" s="428"/>
      <c r="Z23" s="428"/>
      <c r="AA23" s="428"/>
      <c r="AB23" s="428"/>
      <c r="AC23" s="428"/>
      <c r="AD23" s="428"/>
      <c r="AE23" s="428"/>
      <c r="AF23" s="428"/>
      <c r="AG23" s="428"/>
      <c r="AH23" s="428"/>
      <c r="AI23" s="428"/>
      <c r="AJ23" s="428"/>
      <c r="AK23" s="428"/>
      <c r="AL23" s="428"/>
      <c r="AM23" s="428"/>
      <c r="AN23" s="428"/>
      <c r="AO23" s="428"/>
      <c r="AP23" s="428"/>
      <c r="AQ23" s="428"/>
      <c r="AR23" s="428"/>
      <c r="AS23" s="428"/>
      <c r="AT23" s="428"/>
      <c r="AU23" s="428"/>
      <c r="AV23" s="428"/>
      <c r="AW23" s="428"/>
      <c r="AX23" s="428"/>
      <c r="AY23" s="428"/>
      <c r="AZ23" s="428"/>
      <c r="BA23" s="428"/>
      <c r="BB23" s="428"/>
      <c r="BC23" s="428"/>
      <c r="BD23" s="428"/>
      <c r="BE23" s="428"/>
      <c r="BF23" s="428"/>
      <c r="BG23" s="428"/>
      <c r="BH23" s="428"/>
      <c r="BI23" s="428"/>
      <c r="BJ23" s="428"/>
      <c r="BK23" s="428"/>
      <c r="BL23" s="428"/>
      <c r="BM23" s="428"/>
      <c r="BN23" s="428"/>
      <c r="BO23" s="428"/>
      <c r="BP23" s="428"/>
      <c r="BQ23" s="428"/>
      <c r="BR23" s="428"/>
      <c r="BS23" s="428"/>
      <c r="BT23" s="428"/>
      <c r="BU23" s="437"/>
    </row>
    <row r="24" spans="1:82" x14ac:dyDescent="0.15">
      <c r="A24" s="434"/>
      <c r="B24" s="428"/>
      <c r="C24" s="428" t="s">
        <v>220</v>
      </c>
      <c r="D24" s="428"/>
      <c r="E24" s="428"/>
      <c r="F24" s="428"/>
      <c r="G24" s="428"/>
      <c r="H24" s="428"/>
      <c r="I24" s="428"/>
      <c r="J24" s="428"/>
      <c r="K24" s="428"/>
      <c r="L24" s="428"/>
      <c r="M24" s="428"/>
      <c r="N24" s="428"/>
      <c r="O24" s="428"/>
      <c r="P24" s="428"/>
      <c r="Q24" s="428"/>
      <c r="R24" s="428"/>
      <c r="S24" s="428"/>
      <c r="T24" s="428"/>
      <c r="U24" s="428"/>
      <c r="V24" s="428"/>
      <c r="W24" s="428"/>
      <c r="X24" s="428"/>
      <c r="Y24" s="428"/>
      <c r="Z24" s="428"/>
      <c r="AA24" s="428"/>
      <c r="AB24" s="428"/>
      <c r="AC24" s="428"/>
      <c r="AD24" s="428"/>
      <c r="AE24" s="428"/>
      <c r="AF24" s="428"/>
      <c r="AG24" s="428"/>
      <c r="AH24" s="428"/>
      <c r="AI24" s="428"/>
      <c r="AJ24" s="428"/>
      <c r="AK24" s="428"/>
      <c r="AL24" s="428"/>
      <c r="AM24" s="428"/>
      <c r="AN24" s="428"/>
      <c r="AO24" s="428"/>
      <c r="AP24" s="428"/>
      <c r="AQ24" s="428"/>
      <c r="AR24" s="428"/>
      <c r="AS24" s="428"/>
      <c r="AT24" s="428"/>
      <c r="AU24" s="428"/>
      <c r="AV24" s="428"/>
      <c r="AW24" s="428"/>
      <c r="AX24" s="428"/>
      <c r="AY24" s="428"/>
      <c r="AZ24" s="428"/>
      <c r="BA24" s="428"/>
      <c r="BB24" s="428"/>
      <c r="BC24" s="428"/>
      <c r="BD24" s="428"/>
      <c r="BE24" s="428"/>
      <c r="BF24" s="428"/>
      <c r="BG24" s="428"/>
      <c r="BH24" s="428"/>
      <c r="BI24" s="428"/>
      <c r="BJ24" s="428"/>
      <c r="BK24" s="428"/>
      <c r="BL24" s="428"/>
      <c r="BM24" s="428"/>
      <c r="BN24" s="428"/>
      <c r="BO24" s="428"/>
      <c r="BP24" s="428"/>
      <c r="BQ24" s="428"/>
      <c r="BR24" s="428"/>
      <c r="BS24" s="428"/>
      <c r="BT24" s="428"/>
      <c r="BU24" s="437"/>
    </row>
    <row r="25" spans="1:82" x14ac:dyDescent="0.15">
      <c r="A25" s="434"/>
      <c r="B25" s="428"/>
      <c r="C25" s="479"/>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c r="AJ25" s="480"/>
      <c r="AK25" s="480"/>
      <c r="AL25" s="480"/>
      <c r="AM25" s="480"/>
      <c r="AN25" s="480"/>
      <c r="AO25" s="480"/>
      <c r="AP25" s="480"/>
      <c r="AQ25" s="480"/>
      <c r="AR25" s="480"/>
      <c r="AS25" s="480"/>
      <c r="AT25" s="480"/>
      <c r="AU25" s="480"/>
      <c r="AV25" s="480"/>
      <c r="AW25" s="480"/>
      <c r="AX25" s="480"/>
      <c r="AY25" s="480"/>
      <c r="AZ25" s="480"/>
      <c r="BA25" s="480"/>
      <c r="BB25" s="480"/>
      <c r="BC25" s="480"/>
      <c r="BD25" s="480"/>
      <c r="BE25" s="480"/>
      <c r="BF25" s="480"/>
      <c r="BG25" s="480"/>
      <c r="BH25" s="480"/>
      <c r="BI25" s="480"/>
      <c r="BJ25" s="480"/>
      <c r="BK25" s="480"/>
      <c r="BL25" s="480"/>
      <c r="BM25" s="480"/>
      <c r="BN25" s="480"/>
      <c r="BO25" s="480"/>
      <c r="BP25" s="480"/>
      <c r="BQ25" s="480"/>
      <c r="BR25" s="480"/>
      <c r="BS25" s="481"/>
      <c r="BT25" s="428"/>
      <c r="BU25" s="437"/>
    </row>
    <row r="26" spans="1:82" x14ac:dyDescent="0.15">
      <c r="A26" s="434"/>
      <c r="B26" s="428"/>
      <c r="C26" s="482"/>
      <c r="D26" s="428"/>
      <c r="E26" s="428"/>
      <c r="F26" s="428"/>
      <c r="G26" s="428"/>
      <c r="H26" s="428"/>
      <c r="I26" s="428"/>
      <c r="J26" s="428"/>
      <c r="K26" s="428"/>
      <c r="L26" s="428"/>
      <c r="M26" s="428"/>
      <c r="N26" s="428"/>
      <c r="O26" s="428"/>
      <c r="P26" s="428"/>
      <c r="Q26" s="428"/>
      <c r="R26" s="428"/>
      <c r="S26" s="428"/>
      <c r="T26" s="428"/>
      <c r="U26" s="428"/>
      <c r="V26" s="428"/>
      <c r="W26" s="428"/>
      <c r="X26" s="428"/>
      <c r="Y26" s="428"/>
      <c r="Z26" s="428"/>
      <c r="AA26" s="428"/>
      <c r="AB26" s="428"/>
      <c r="AC26" s="428"/>
      <c r="AD26" s="428"/>
      <c r="AE26" s="428"/>
      <c r="AF26" s="428"/>
      <c r="AG26" s="428"/>
      <c r="AH26" s="428"/>
      <c r="AI26" s="428"/>
      <c r="AJ26" s="428"/>
      <c r="AK26" s="428"/>
      <c r="AL26" s="428"/>
      <c r="AM26" s="428"/>
      <c r="AN26" s="428"/>
      <c r="AO26" s="428"/>
      <c r="AP26" s="428"/>
      <c r="AQ26" s="428"/>
      <c r="AR26" s="428"/>
      <c r="AS26" s="428"/>
      <c r="AT26" s="428"/>
      <c r="AU26" s="428"/>
      <c r="AV26" s="428"/>
      <c r="AW26" s="428"/>
      <c r="AX26" s="428"/>
      <c r="AY26" s="428"/>
      <c r="AZ26" s="428"/>
      <c r="BA26" s="428"/>
      <c r="BB26" s="428"/>
      <c r="BC26" s="428"/>
      <c r="BD26" s="428"/>
      <c r="BE26" s="428"/>
      <c r="BF26" s="428"/>
      <c r="BG26" s="428"/>
      <c r="BH26" s="428"/>
      <c r="BI26" s="428"/>
      <c r="BJ26" s="428"/>
      <c r="BK26" s="428"/>
      <c r="BL26" s="428"/>
      <c r="BM26" s="428"/>
      <c r="BN26" s="428"/>
      <c r="BO26" s="428"/>
      <c r="BP26" s="428"/>
      <c r="BQ26" s="428"/>
      <c r="BR26" s="428"/>
      <c r="BS26" s="483"/>
      <c r="BT26" s="428"/>
      <c r="BU26" s="437"/>
    </row>
    <row r="27" spans="1:82" x14ac:dyDescent="0.15">
      <c r="A27" s="434"/>
      <c r="B27" s="428"/>
      <c r="C27" s="482"/>
      <c r="D27" s="428"/>
      <c r="E27" s="428"/>
      <c r="F27" s="428"/>
      <c r="G27" s="428"/>
      <c r="H27" s="428"/>
      <c r="I27" s="428"/>
      <c r="J27" s="428"/>
      <c r="K27" s="428"/>
      <c r="L27" s="428"/>
      <c r="M27" s="428"/>
      <c r="N27" s="428"/>
      <c r="O27" s="428"/>
      <c r="P27" s="428"/>
      <c r="Q27" s="428"/>
      <c r="R27" s="428"/>
      <c r="S27" s="428"/>
      <c r="T27" s="428"/>
      <c r="U27" s="428"/>
      <c r="V27" s="428"/>
      <c r="W27" s="428"/>
      <c r="X27" s="428"/>
      <c r="Y27" s="428"/>
      <c r="Z27" s="428"/>
      <c r="AA27" s="428"/>
      <c r="AB27" s="428"/>
      <c r="AC27" s="428"/>
      <c r="AD27" s="428"/>
      <c r="AE27" s="428"/>
      <c r="AF27" s="428"/>
      <c r="AG27" s="428"/>
      <c r="AH27" s="428"/>
      <c r="AI27" s="428"/>
      <c r="AJ27" s="428"/>
      <c r="AK27" s="428"/>
      <c r="AL27" s="428"/>
      <c r="AM27" s="428"/>
      <c r="AN27" s="428"/>
      <c r="AO27" s="428"/>
      <c r="AP27" s="428"/>
      <c r="AQ27" s="428"/>
      <c r="AR27" s="428"/>
      <c r="AS27" s="428"/>
      <c r="AT27" s="428"/>
      <c r="AU27" s="428"/>
      <c r="AV27" s="428"/>
      <c r="AW27" s="428"/>
      <c r="AX27" s="428"/>
      <c r="AY27" s="428"/>
      <c r="AZ27" s="428"/>
      <c r="BA27" s="428"/>
      <c r="BB27" s="428"/>
      <c r="BC27" s="428"/>
      <c r="BD27" s="428"/>
      <c r="BE27" s="428"/>
      <c r="BF27" s="428"/>
      <c r="BG27" s="428"/>
      <c r="BH27" s="428"/>
      <c r="BI27" s="428"/>
      <c r="BJ27" s="428"/>
      <c r="BK27" s="428"/>
      <c r="BL27" s="428"/>
      <c r="BM27" s="428"/>
      <c r="BN27" s="428"/>
      <c r="BO27" s="428"/>
      <c r="BP27" s="428"/>
      <c r="BQ27" s="428"/>
      <c r="BR27" s="428"/>
      <c r="BS27" s="483"/>
      <c r="BT27" s="428"/>
      <c r="BU27" s="437"/>
    </row>
    <row r="28" spans="1:82" x14ac:dyDescent="0.15">
      <c r="A28" s="434"/>
      <c r="B28" s="428"/>
      <c r="C28" s="482"/>
      <c r="D28" s="428"/>
      <c r="E28" s="428"/>
      <c r="F28" s="428"/>
      <c r="G28" s="428"/>
      <c r="H28" s="428"/>
      <c r="I28" s="428"/>
      <c r="J28" s="428"/>
      <c r="K28" s="428"/>
      <c r="L28" s="428"/>
      <c r="M28" s="428"/>
      <c r="N28" s="428"/>
      <c r="O28" s="428"/>
      <c r="P28" s="428"/>
      <c r="Q28" s="428"/>
      <c r="R28" s="428"/>
      <c r="S28" s="428"/>
      <c r="T28" s="428"/>
      <c r="U28" s="428"/>
      <c r="V28" s="428"/>
      <c r="W28" s="428"/>
      <c r="X28" s="428"/>
      <c r="Y28" s="428"/>
      <c r="Z28" s="428"/>
      <c r="AA28" s="428"/>
      <c r="AB28" s="428"/>
      <c r="AC28" s="428"/>
      <c r="AD28" s="428"/>
      <c r="AE28" s="428"/>
      <c r="AF28" s="428"/>
      <c r="AG28" s="428"/>
      <c r="AH28" s="428"/>
      <c r="AI28" s="428"/>
      <c r="AJ28" s="428"/>
      <c r="AK28" s="428"/>
      <c r="AL28" s="428"/>
      <c r="AM28" s="428"/>
      <c r="AN28" s="428"/>
      <c r="AO28" s="428"/>
      <c r="AP28" s="428"/>
      <c r="AQ28" s="428"/>
      <c r="AR28" s="428"/>
      <c r="AS28" s="428"/>
      <c r="AT28" s="428"/>
      <c r="AU28" s="428"/>
      <c r="AV28" s="428"/>
      <c r="AW28" s="428"/>
      <c r="AX28" s="428"/>
      <c r="AY28" s="428"/>
      <c r="AZ28" s="428"/>
      <c r="BA28" s="428"/>
      <c r="BB28" s="428"/>
      <c r="BC28" s="428"/>
      <c r="BD28" s="428"/>
      <c r="BE28" s="428"/>
      <c r="BF28" s="428"/>
      <c r="BG28" s="428"/>
      <c r="BH28" s="428"/>
      <c r="BI28" s="428"/>
      <c r="BJ28" s="428"/>
      <c r="BK28" s="428"/>
      <c r="BL28" s="428"/>
      <c r="BM28" s="428"/>
      <c r="BN28" s="428"/>
      <c r="BO28" s="428"/>
      <c r="BP28" s="428"/>
      <c r="BQ28" s="428"/>
      <c r="BR28" s="428"/>
      <c r="BS28" s="483"/>
      <c r="BT28" s="428"/>
      <c r="BU28" s="437"/>
    </row>
    <row r="29" spans="1:82" x14ac:dyDescent="0.15">
      <c r="A29" s="434"/>
      <c r="B29" s="428"/>
      <c r="C29" s="482"/>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8"/>
      <c r="AC29" s="428"/>
      <c r="AD29" s="428"/>
      <c r="AE29" s="428"/>
      <c r="AF29" s="428"/>
      <c r="AG29" s="428"/>
      <c r="AH29" s="428"/>
      <c r="AI29" s="428"/>
      <c r="AJ29" s="428"/>
      <c r="AK29" s="428"/>
      <c r="AL29" s="428"/>
      <c r="AM29" s="428"/>
      <c r="AN29" s="428"/>
      <c r="AO29" s="428"/>
      <c r="AP29" s="428"/>
      <c r="AQ29" s="428"/>
      <c r="AR29" s="428"/>
      <c r="AS29" s="428"/>
      <c r="AT29" s="428"/>
      <c r="AU29" s="428"/>
      <c r="AV29" s="428"/>
      <c r="AW29" s="428"/>
      <c r="AX29" s="428"/>
      <c r="AY29" s="428"/>
      <c r="AZ29" s="428"/>
      <c r="BA29" s="428"/>
      <c r="BB29" s="428"/>
      <c r="BC29" s="428"/>
      <c r="BD29" s="428"/>
      <c r="BE29" s="428"/>
      <c r="BF29" s="428"/>
      <c r="BG29" s="428"/>
      <c r="BH29" s="428"/>
      <c r="BI29" s="428"/>
      <c r="BJ29" s="428"/>
      <c r="BK29" s="428"/>
      <c r="BL29" s="428"/>
      <c r="BM29" s="428"/>
      <c r="BN29" s="428"/>
      <c r="BO29" s="428"/>
      <c r="BP29" s="428"/>
      <c r="BQ29" s="428"/>
      <c r="BR29" s="428"/>
      <c r="BS29" s="483"/>
      <c r="BT29" s="428"/>
      <c r="BU29" s="437"/>
    </row>
    <row r="30" spans="1:82" x14ac:dyDescent="0.15">
      <c r="A30" s="434"/>
      <c r="B30" s="428"/>
      <c r="C30" s="482"/>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8"/>
      <c r="AE30" s="428"/>
      <c r="AF30" s="428"/>
      <c r="AG30" s="428"/>
      <c r="AH30" s="428"/>
      <c r="AI30" s="428"/>
      <c r="AJ30" s="428"/>
      <c r="AK30" s="428"/>
      <c r="AL30" s="428"/>
      <c r="AM30" s="428"/>
      <c r="AN30" s="428"/>
      <c r="AO30" s="428"/>
      <c r="AP30" s="428"/>
      <c r="AQ30" s="428"/>
      <c r="AR30" s="428"/>
      <c r="AS30" s="428"/>
      <c r="AT30" s="428"/>
      <c r="AU30" s="428"/>
      <c r="AV30" s="428"/>
      <c r="AW30" s="428"/>
      <c r="AX30" s="428"/>
      <c r="AY30" s="428"/>
      <c r="AZ30" s="428"/>
      <c r="BA30" s="428"/>
      <c r="BB30" s="428"/>
      <c r="BC30" s="428"/>
      <c r="BD30" s="428"/>
      <c r="BE30" s="428"/>
      <c r="BF30" s="428"/>
      <c r="BG30" s="428"/>
      <c r="BH30" s="428"/>
      <c r="BI30" s="428"/>
      <c r="BJ30" s="428"/>
      <c r="BK30" s="428"/>
      <c r="BL30" s="428"/>
      <c r="BM30" s="428"/>
      <c r="BN30" s="428"/>
      <c r="BO30" s="428"/>
      <c r="BP30" s="428"/>
      <c r="BQ30" s="428"/>
      <c r="BR30" s="428"/>
      <c r="BS30" s="483"/>
      <c r="BT30" s="428"/>
      <c r="BU30" s="437"/>
    </row>
    <row r="31" spans="1:82" x14ac:dyDescent="0.15">
      <c r="A31" s="434"/>
      <c r="B31" s="428"/>
      <c r="C31" s="482"/>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8"/>
      <c r="AE31" s="428"/>
      <c r="AF31" s="428"/>
      <c r="AG31" s="428"/>
      <c r="AH31" s="428"/>
      <c r="AI31" s="428"/>
      <c r="AJ31" s="428"/>
      <c r="AK31" s="428"/>
      <c r="AL31" s="428"/>
      <c r="AM31" s="428"/>
      <c r="AN31" s="428"/>
      <c r="AO31" s="428"/>
      <c r="AP31" s="428"/>
      <c r="AQ31" s="428"/>
      <c r="AR31" s="428"/>
      <c r="AS31" s="428"/>
      <c r="AT31" s="428"/>
      <c r="AU31" s="428"/>
      <c r="AV31" s="428"/>
      <c r="AW31" s="428"/>
      <c r="AX31" s="428"/>
      <c r="AY31" s="428"/>
      <c r="AZ31" s="428"/>
      <c r="BA31" s="428"/>
      <c r="BB31" s="428"/>
      <c r="BC31" s="428"/>
      <c r="BD31" s="428"/>
      <c r="BE31" s="428"/>
      <c r="BF31" s="428"/>
      <c r="BG31" s="428"/>
      <c r="BH31" s="428"/>
      <c r="BI31" s="428"/>
      <c r="BJ31" s="428"/>
      <c r="BK31" s="428"/>
      <c r="BL31" s="428"/>
      <c r="BM31" s="428"/>
      <c r="BN31" s="428"/>
      <c r="BO31" s="428"/>
      <c r="BP31" s="428"/>
      <c r="BQ31" s="428"/>
      <c r="BR31" s="428"/>
      <c r="BS31" s="483"/>
      <c r="BT31" s="428"/>
      <c r="BU31" s="437"/>
    </row>
    <row r="32" spans="1:82" x14ac:dyDescent="0.15">
      <c r="A32" s="434"/>
      <c r="B32" s="428"/>
      <c r="C32" s="482"/>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c r="AE32" s="428"/>
      <c r="AF32" s="428"/>
      <c r="AG32" s="428"/>
      <c r="AH32" s="428"/>
      <c r="AI32" s="428"/>
      <c r="AJ32" s="428"/>
      <c r="AK32" s="428"/>
      <c r="AL32" s="428"/>
      <c r="AM32" s="428"/>
      <c r="AN32" s="428"/>
      <c r="AO32" s="428"/>
      <c r="AP32" s="428"/>
      <c r="AQ32" s="428"/>
      <c r="AR32" s="428"/>
      <c r="AS32" s="428"/>
      <c r="AT32" s="428"/>
      <c r="AU32" s="428"/>
      <c r="AV32" s="428"/>
      <c r="AW32" s="428"/>
      <c r="AX32" s="428"/>
      <c r="AY32" s="428"/>
      <c r="AZ32" s="428"/>
      <c r="BA32" s="428"/>
      <c r="BB32" s="428"/>
      <c r="BC32" s="428"/>
      <c r="BD32" s="428"/>
      <c r="BE32" s="428"/>
      <c r="BF32" s="428"/>
      <c r="BG32" s="428"/>
      <c r="BH32" s="428"/>
      <c r="BI32" s="428"/>
      <c r="BJ32" s="428"/>
      <c r="BK32" s="428"/>
      <c r="BL32" s="428"/>
      <c r="BM32" s="428"/>
      <c r="BN32" s="428"/>
      <c r="BO32" s="428"/>
      <c r="BP32" s="428"/>
      <c r="BQ32" s="428"/>
      <c r="BR32" s="428"/>
      <c r="BS32" s="483"/>
      <c r="BT32" s="428"/>
      <c r="BU32" s="437"/>
    </row>
    <row r="33" spans="1:73" x14ac:dyDescent="0.15">
      <c r="A33" s="434"/>
      <c r="B33" s="428"/>
      <c r="C33" s="482"/>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8"/>
      <c r="AD33" s="428"/>
      <c r="AE33" s="428"/>
      <c r="AF33" s="428"/>
      <c r="AG33" s="428"/>
      <c r="AH33" s="428"/>
      <c r="AI33" s="428"/>
      <c r="AJ33" s="428"/>
      <c r="AK33" s="428"/>
      <c r="AL33" s="428"/>
      <c r="AM33" s="428"/>
      <c r="AN33" s="428"/>
      <c r="AO33" s="428"/>
      <c r="AP33" s="428"/>
      <c r="AQ33" s="428"/>
      <c r="AR33" s="428"/>
      <c r="AS33" s="428"/>
      <c r="AT33" s="428"/>
      <c r="AU33" s="428"/>
      <c r="AV33" s="428"/>
      <c r="AW33" s="428"/>
      <c r="AX33" s="428"/>
      <c r="AY33" s="428"/>
      <c r="AZ33" s="428"/>
      <c r="BA33" s="428"/>
      <c r="BB33" s="428"/>
      <c r="BC33" s="428"/>
      <c r="BD33" s="428"/>
      <c r="BE33" s="428"/>
      <c r="BF33" s="428"/>
      <c r="BG33" s="428"/>
      <c r="BH33" s="428"/>
      <c r="BI33" s="428"/>
      <c r="BJ33" s="428"/>
      <c r="BK33" s="428"/>
      <c r="BL33" s="428"/>
      <c r="BM33" s="428"/>
      <c r="BN33" s="428"/>
      <c r="BO33" s="428"/>
      <c r="BP33" s="428"/>
      <c r="BQ33" s="428"/>
      <c r="BR33" s="428"/>
      <c r="BS33" s="483"/>
      <c r="BT33" s="428"/>
      <c r="BU33" s="437"/>
    </row>
    <row r="34" spans="1:73" x14ac:dyDescent="0.15">
      <c r="A34" s="434"/>
      <c r="B34" s="428"/>
      <c r="C34" s="482"/>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c r="AS34" s="428"/>
      <c r="AT34" s="428"/>
      <c r="AU34" s="428"/>
      <c r="AV34" s="428"/>
      <c r="AW34" s="428"/>
      <c r="AX34" s="428"/>
      <c r="AY34" s="428"/>
      <c r="AZ34" s="428"/>
      <c r="BA34" s="428"/>
      <c r="BB34" s="428"/>
      <c r="BC34" s="428"/>
      <c r="BD34" s="428"/>
      <c r="BE34" s="428"/>
      <c r="BF34" s="428"/>
      <c r="BG34" s="428"/>
      <c r="BH34" s="428"/>
      <c r="BI34" s="428"/>
      <c r="BJ34" s="428"/>
      <c r="BK34" s="428"/>
      <c r="BL34" s="428"/>
      <c r="BM34" s="428"/>
      <c r="BN34" s="428"/>
      <c r="BO34" s="428"/>
      <c r="BP34" s="428"/>
      <c r="BQ34" s="428"/>
      <c r="BR34" s="428"/>
      <c r="BS34" s="483"/>
      <c r="BT34" s="428"/>
      <c r="BU34" s="437"/>
    </row>
    <row r="35" spans="1:73" x14ac:dyDescent="0.15">
      <c r="A35" s="434"/>
      <c r="B35" s="428"/>
      <c r="C35" s="482"/>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c r="AZ35" s="428"/>
      <c r="BA35" s="428"/>
      <c r="BB35" s="428"/>
      <c r="BC35" s="428"/>
      <c r="BD35" s="428"/>
      <c r="BE35" s="428"/>
      <c r="BF35" s="428"/>
      <c r="BG35" s="428"/>
      <c r="BH35" s="428"/>
      <c r="BI35" s="428"/>
      <c r="BJ35" s="428"/>
      <c r="BK35" s="428"/>
      <c r="BL35" s="428"/>
      <c r="BM35" s="428"/>
      <c r="BN35" s="428"/>
      <c r="BO35" s="428"/>
      <c r="BP35" s="428"/>
      <c r="BQ35" s="428"/>
      <c r="BR35" s="428"/>
      <c r="BS35" s="483"/>
      <c r="BT35" s="428"/>
      <c r="BU35" s="437"/>
    </row>
    <row r="36" spans="1:73" x14ac:dyDescent="0.15">
      <c r="A36" s="434"/>
      <c r="B36" s="428"/>
      <c r="C36" s="482"/>
      <c r="D36" s="428"/>
      <c r="E36" s="428"/>
      <c r="F36" s="428"/>
      <c r="G36" s="428"/>
      <c r="H36" s="428"/>
      <c r="I36" s="428"/>
      <c r="J36" s="428"/>
      <c r="K36" s="428"/>
      <c r="L36" s="428"/>
      <c r="M36" s="428"/>
      <c r="N36" s="428"/>
      <c r="O36" s="428"/>
      <c r="P36" s="428"/>
      <c r="Q36" s="428"/>
      <c r="R36" s="428"/>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428"/>
      <c r="AT36" s="428"/>
      <c r="AU36" s="428"/>
      <c r="AV36" s="428"/>
      <c r="AW36" s="428"/>
      <c r="AX36" s="428"/>
      <c r="AY36" s="428"/>
      <c r="AZ36" s="428"/>
      <c r="BA36" s="428"/>
      <c r="BB36" s="428"/>
      <c r="BC36" s="428"/>
      <c r="BD36" s="428"/>
      <c r="BE36" s="428"/>
      <c r="BF36" s="428"/>
      <c r="BG36" s="428"/>
      <c r="BH36" s="428"/>
      <c r="BI36" s="428"/>
      <c r="BJ36" s="428"/>
      <c r="BK36" s="428"/>
      <c r="BL36" s="428"/>
      <c r="BM36" s="428"/>
      <c r="BN36" s="428"/>
      <c r="BO36" s="428"/>
      <c r="BP36" s="428"/>
      <c r="BQ36" s="428"/>
      <c r="BR36" s="428"/>
      <c r="BS36" s="483"/>
      <c r="BT36" s="428"/>
      <c r="BU36" s="437"/>
    </row>
    <row r="37" spans="1:73" x14ac:dyDescent="0.15">
      <c r="A37" s="434"/>
      <c r="B37" s="428"/>
      <c r="C37" s="482"/>
      <c r="D37" s="428"/>
      <c r="E37" s="428"/>
      <c r="F37" s="428"/>
      <c r="G37" s="428"/>
      <c r="H37" s="428"/>
      <c r="I37" s="428"/>
      <c r="J37" s="428"/>
      <c r="K37" s="428"/>
      <c r="L37" s="428"/>
      <c r="M37" s="428"/>
      <c r="N37" s="428"/>
      <c r="O37" s="428"/>
      <c r="P37" s="428"/>
      <c r="Q37" s="428"/>
      <c r="R37" s="428"/>
      <c r="S37" s="428"/>
      <c r="T37" s="428"/>
      <c r="U37" s="428"/>
      <c r="V37" s="428"/>
      <c r="W37" s="428"/>
      <c r="X37" s="428"/>
      <c r="Y37" s="428"/>
      <c r="Z37" s="428"/>
      <c r="AA37" s="428"/>
      <c r="AB37" s="428"/>
      <c r="AC37" s="428"/>
      <c r="AD37" s="428"/>
      <c r="AE37" s="428"/>
      <c r="AF37" s="428"/>
      <c r="AG37" s="428"/>
      <c r="AH37" s="428"/>
      <c r="AI37" s="428"/>
      <c r="AJ37" s="428"/>
      <c r="AK37" s="428"/>
      <c r="AL37" s="428"/>
      <c r="AM37" s="428"/>
      <c r="AN37" s="428"/>
      <c r="AO37" s="428"/>
      <c r="AP37" s="428"/>
      <c r="AQ37" s="428"/>
      <c r="AR37" s="428"/>
      <c r="AS37" s="428"/>
      <c r="AT37" s="428"/>
      <c r="AU37" s="428"/>
      <c r="AV37" s="428"/>
      <c r="AW37" s="428"/>
      <c r="AX37" s="428"/>
      <c r="AY37" s="428"/>
      <c r="AZ37" s="428"/>
      <c r="BA37" s="428"/>
      <c r="BB37" s="428"/>
      <c r="BC37" s="428"/>
      <c r="BD37" s="428"/>
      <c r="BE37" s="428"/>
      <c r="BF37" s="428"/>
      <c r="BG37" s="428"/>
      <c r="BH37" s="428"/>
      <c r="BI37" s="428"/>
      <c r="BJ37" s="428"/>
      <c r="BK37" s="428"/>
      <c r="BL37" s="428"/>
      <c r="BM37" s="428"/>
      <c r="BN37" s="428"/>
      <c r="BO37" s="428"/>
      <c r="BP37" s="428"/>
      <c r="BQ37" s="428"/>
      <c r="BR37" s="428"/>
      <c r="BS37" s="483"/>
      <c r="BT37" s="428"/>
      <c r="BU37" s="437"/>
    </row>
    <row r="38" spans="1:73" x14ac:dyDescent="0.15">
      <c r="A38" s="434"/>
      <c r="B38" s="428"/>
      <c r="C38" s="482"/>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428"/>
      <c r="AZ38" s="428"/>
      <c r="BA38" s="428"/>
      <c r="BB38" s="428"/>
      <c r="BC38" s="428"/>
      <c r="BD38" s="428"/>
      <c r="BE38" s="428"/>
      <c r="BF38" s="428"/>
      <c r="BG38" s="428"/>
      <c r="BH38" s="428"/>
      <c r="BI38" s="428"/>
      <c r="BJ38" s="428"/>
      <c r="BK38" s="428"/>
      <c r="BL38" s="428"/>
      <c r="BM38" s="428"/>
      <c r="BN38" s="428"/>
      <c r="BO38" s="428"/>
      <c r="BP38" s="428"/>
      <c r="BQ38" s="428"/>
      <c r="BR38" s="428"/>
      <c r="BS38" s="483"/>
      <c r="BT38" s="428"/>
      <c r="BU38" s="437"/>
    </row>
    <row r="39" spans="1:73" x14ac:dyDescent="0.15">
      <c r="A39" s="434"/>
      <c r="B39" s="428"/>
      <c r="C39" s="482"/>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428"/>
      <c r="AF39" s="428"/>
      <c r="AG39" s="428"/>
      <c r="AH39" s="428"/>
      <c r="AI39" s="428"/>
      <c r="AJ39" s="428"/>
      <c r="AK39" s="428"/>
      <c r="AL39" s="428"/>
      <c r="AM39" s="428"/>
      <c r="AN39" s="428"/>
      <c r="AO39" s="428"/>
      <c r="AP39" s="428"/>
      <c r="AQ39" s="428"/>
      <c r="AR39" s="428"/>
      <c r="AS39" s="428"/>
      <c r="AT39" s="428"/>
      <c r="AU39" s="428"/>
      <c r="AV39" s="428"/>
      <c r="AW39" s="428"/>
      <c r="AX39" s="428"/>
      <c r="AY39" s="428"/>
      <c r="AZ39" s="428"/>
      <c r="BA39" s="428"/>
      <c r="BB39" s="428"/>
      <c r="BC39" s="428"/>
      <c r="BD39" s="428"/>
      <c r="BE39" s="428"/>
      <c r="BF39" s="428"/>
      <c r="BG39" s="428"/>
      <c r="BH39" s="428"/>
      <c r="BI39" s="428"/>
      <c r="BJ39" s="428"/>
      <c r="BK39" s="428"/>
      <c r="BL39" s="428"/>
      <c r="BM39" s="428"/>
      <c r="BN39" s="428"/>
      <c r="BO39" s="428"/>
      <c r="BP39" s="428"/>
      <c r="BQ39" s="428"/>
      <c r="BR39" s="428"/>
      <c r="BS39" s="483"/>
      <c r="BT39" s="428"/>
      <c r="BU39" s="437"/>
    </row>
    <row r="40" spans="1:73" ht="15.75" x14ac:dyDescent="0.15">
      <c r="A40" s="434"/>
      <c r="B40" s="428"/>
      <c r="C40" s="482"/>
      <c r="D40" s="428"/>
      <c r="E40" s="428"/>
      <c r="F40" s="428"/>
      <c r="G40" s="428"/>
      <c r="H40" s="428"/>
      <c r="I40" s="428"/>
      <c r="J40" s="428"/>
      <c r="K40" s="428"/>
      <c r="L40" s="428"/>
      <c r="M40" s="428"/>
      <c r="N40" s="428"/>
      <c r="O40" s="428"/>
      <c r="P40" s="428"/>
      <c r="Q40" s="428"/>
      <c r="R40" s="428"/>
      <c r="S40" s="428"/>
      <c r="T40" s="428"/>
      <c r="U40" s="428"/>
      <c r="V40" s="428"/>
      <c r="W40" s="428"/>
      <c r="X40" s="428"/>
      <c r="Y40" s="428"/>
      <c r="Z40" s="428"/>
      <c r="AA40" s="428"/>
      <c r="AB40" s="428"/>
      <c r="AC40" s="428"/>
      <c r="AD40" s="428"/>
      <c r="AE40" s="428"/>
      <c r="AF40" s="428"/>
      <c r="AG40" s="428"/>
      <c r="AH40" s="428"/>
      <c r="AI40" s="428"/>
      <c r="AJ40" s="428"/>
      <c r="AK40" s="428"/>
      <c r="AL40" s="428"/>
      <c r="AM40" s="428"/>
      <c r="AN40" s="428"/>
      <c r="AO40" s="428"/>
      <c r="AP40" s="428"/>
      <c r="AQ40" s="428"/>
      <c r="AR40" s="428"/>
      <c r="AS40" s="428"/>
      <c r="AT40" s="428"/>
      <c r="AU40" s="428"/>
      <c r="AV40" s="428"/>
      <c r="AW40" s="428"/>
      <c r="AX40" s="428"/>
      <c r="AY40" s="428"/>
      <c r="AZ40" s="428"/>
      <c r="BA40" s="428"/>
      <c r="BB40" s="428"/>
      <c r="BC40" s="428"/>
      <c r="BD40" s="428"/>
      <c r="BE40" s="428"/>
      <c r="BF40" s="428"/>
      <c r="BG40" s="428"/>
      <c r="BH40" s="428"/>
      <c r="BI40" s="1"/>
      <c r="BJ40" s="428"/>
      <c r="BK40" s="428"/>
      <c r="BL40" s="428"/>
      <c r="BM40" s="428"/>
      <c r="BN40" s="428"/>
      <c r="BO40" s="428"/>
      <c r="BP40" s="428"/>
      <c r="BQ40" s="428"/>
      <c r="BR40" s="428"/>
      <c r="BS40" s="483"/>
      <c r="BT40" s="428"/>
      <c r="BU40" s="437"/>
    </row>
    <row r="41" spans="1:73" x14ac:dyDescent="0.15">
      <c r="A41" s="434"/>
      <c r="B41" s="428"/>
      <c r="C41" s="482"/>
      <c r="D41" s="428"/>
      <c r="E41" s="428"/>
      <c r="F41" s="428"/>
      <c r="G41" s="428"/>
      <c r="H41" s="428"/>
      <c r="I41" s="428"/>
      <c r="J41" s="428"/>
      <c r="K41" s="428"/>
      <c r="L41" s="428"/>
      <c r="M41" s="428"/>
      <c r="N41" s="428"/>
      <c r="O41" s="428"/>
      <c r="P41" s="428"/>
      <c r="Q41" s="428"/>
      <c r="R41" s="428"/>
      <c r="S41" s="428"/>
      <c r="T41" s="428"/>
      <c r="U41" s="428"/>
      <c r="V41" s="428"/>
      <c r="W41" s="428"/>
      <c r="X41" s="428"/>
      <c r="Y41" s="428"/>
      <c r="Z41" s="428"/>
      <c r="AA41" s="428"/>
      <c r="AB41" s="428"/>
      <c r="AC41" s="428"/>
      <c r="AD41" s="428"/>
      <c r="AE41" s="428"/>
      <c r="AF41" s="428"/>
      <c r="AG41" s="428"/>
      <c r="AH41" s="428"/>
      <c r="AI41" s="428"/>
      <c r="AJ41" s="428"/>
      <c r="AK41" s="428"/>
      <c r="AL41" s="428"/>
      <c r="AM41" s="428"/>
      <c r="AN41" s="428"/>
      <c r="AO41" s="428"/>
      <c r="AP41" s="428"/>
      <c r="AQ41" s="428"/>
      <c r="AR41" s="428"/>
      <c r="AS41" s="428"/>
      <c r="AT41" s="428"/>
      <c r="AU41" s="428"/>
      <c r="AV41" s="428"/>
      <c r="AW41" s="428"/>
      <c r="AX41" s="428"/>
      <c r="AY41" s="428"/>
      <c r="AZ41" s="428"/>
      <c r="BA41" s="428"/>
      <c r="BB41" s="428"/>
      <c r="BC41" s="428"/>
      <c r="BD41" s="428"/>
      <c r="BE41" s="428"/>
      <c r="BF41" s="428"/>
      <c r="BG41" s="428"/>
      <c r="BH41" s="428"/>
      <c r="BI41" s="428"/>
      <c r="BJ41" s="428"/>
      <c r="BK41" s="428"/>
      <c r="BL41" s="428"/>
      <c r="BM41" s="428"/>
      <c r="BN41" s="428"/>
      <c r="BO41" s="428"/>
      <c r="BP41" s="428"/>
      <c r="BQ41" s="428"/>
      <c r="BR41" s="428"/>
      <c r="BS41" s="483"/>
      <c r="BT41" s="428"/>
      <c r="BU41" s="437"/>
    </row>
    <row r="42" spans="1:73" x14ac:dyDescent="0.15">
      <c r="A42" s="434"/>
      <c r="B42" s="428"/>
      <c r="C42" s="482"/>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428"/>
      <c r="AD42" s="428"/>
      <c r="AE42" s="428"/>
      <c r="AF42" s="428"/>
      <c r="AG42" s="428"/>
      <c r="AH42" s="428"/>
      <c r="AI42" s="428"/>
      <c r="AJ42" s="428"/>
      <c r="AK42" s="428"/>
      <c r="AL42" s="428"/>
      <c r="AM42" s="428"/>
      <c r="AN42" s="428"/>
      <c r="AO42" s="428"/>
      <c r="AP42" s="428"/>
      <c r="AQ42" s="428"/>
      <c r="AR42" s="428"/>
      <c r="AS42" s="428"/>
      <c r="AT42" s="428"/>
      <c r="AU42" s="428"/>
      <c r="AV42" s="428"/>
      <c r="AW42" s="428"/>
      <c r="AX42" s="428"/>
      <c r="AY42" s="428"/>
      <c r="AZ42" s="428"/>
      <c r="BA42" s="428"/>
      <c r="BB42" s="428"/>
      <c r="BC42" s="428"/>
      <c r="BD42" s="428"/>
      <c r="BE42" s="428"/>
      <c r="BF42" s="428"/>
      <c r="BG42" s="428"/>
      <c r="BH42" s="428"/>
      <c r="BI42" s="428"/>
      <c r="BJ42" s="428"/>
      <c r="BK42" s="428"/>
      <c r="BL42" s="428"/>
      <c r="BM42" s="428"/>
      <c r="BN42" s="428"/>
      <c r="BO42" s="428"/>
      <c r="BP42" s="428"/>
      <c r="BQ42" s="428"/>
      <c r="BR42" s="428"/>
      <c r="BS42" s="483"/>
      <c r="BT42" s="428"/>
      <c r="BU42" s="437"/>
    </row>
    <row r="43" spans="1:73" x14ac:dyDescent="0.15">
      <c r="A43" s="434"/>
      <c r="B43" s="428"/>
      <c r="C43" s="482"/>
      <c r="D43" s="428"/>
      <c r="E43" s="428"/>
      <c r="F43" s="428"/>
      <c r="G43" s="428"/>
      <c r="H43" s="428"/>
      <c r="I43" s="428"/>
      <c r="J43" s="428"/>
      <c r="K43" s="428"/>
      <c r="L43" s="428"/>
      <c r="M43" s="428"/>
      <c r="N43" s="428"/>
      <c r="O43" s="428"/>
      <c r="P43" s="428"/>
      <c r="Q43" s="428"/>
      <c r="R43" s="428"/>
      <c r="S43" s="428"/>
      <c r="T43" s="428"/>
      <c r="U43" s="428"/>
      <c r="V43" s="428"/>
      <c r="W43" s="428"/>
      <c r="X43" s="428"/>
      <c r="Y43" s="428"/>
      <c r="Z43" s="428"/>
      <c r="AA43" s="428"/>
      <c r="AB43" s="428"/>
      <c r="AC43" s="428"/>
      <c r="AD43" s="428"/>
      <c r="AE43" s="428"/>
      <c r="AF43" s="428"/>
      <c r="AG43" s="428"/>
      <c r="AH43" s="428"/>
      <c r="AI43" s="428"/>
      <c r="AJ43" s="428"/>
      <c r="AK43" s="428"/>
      <c r="AL43" s="428"/>
      <c r="AM43" s="428"/>
      <c r="AN43" s="428"/>
      <c r="AO43" s="428"/>
      <c r="AP43" s="428"/>
      <c r="AQ43" s="428"/>
      <c r="AR43" s="428"/>
      <c r="AS43" s="428"/>
      <c r="AT43" s="428"/>
      <c r="AU43" s="428"/>
      <c r="AV43" s="428"/>
      <c r="AW43" s="428"/>
      <c r="AX43" s="428"/>
      <c r="AY43" s="428"/>
      <c r="AZ43" s="428"/>
      <c r="BA43" s="428"/>
      <c r="BB43" s="428"/>
      <c r="BC43" s="428"/>
      <c r="BD43" s="428"/>
      <c r="BE43" s="428"/>
      <c r="BF43" s="428"/>
      <c r="BG43" s="428"/>
      <c r="BH43" s="428"/>
      <c r="BI43" s="428"/>
      <c r="BJ43" s="428"/>
      <c r="BK43" s="428"/>
      <c r="BL43" s="428"/>
      <c r="BM43" s="428"/>
      <c r="BN43" s="428"/>
      <c r="BO43" s="428"/>
      <c r="BP43" s="428"/>
      <c r="BQ43" s="428"/>
      <c r="BR43" s="428"/>
      <c r="BS43" s="483"/>
      <c r="BT43" s="428"/>
      <c r="BU43" s="437"/>
    </row>
    <row r="44" spans="1:73" x14ac:dyDescent="0.15">
      <c r="A44" s="434"/>
      <c r="B44" s="428"/>
      <c r="C44" s="482"/>
      <c r="D44" s="428"/>
      <c r="E44" s="428"/>
      <c r="F44" s="428"/>
      <c r="G44" s="428"/>
      <c r="H44" s="428"/>
      <c r="I44" s="428"/>
      <c r="J44" s="428"/>
      <c r="K44" s="428"/>
      <c r="L44" s="428"/>
      <c r="M44" s="428"/>
      <c r="N44" s="428"/>
      <c r="O44" s="428"/>
      <c r="P44" s="428"/>
      <c r="Q44" s="428"/>
      <c r="R44" s="428"/>
      <c r="S44" s="428"/>
      <c r="T44" s="428"/>
      <c r="U44" s="428"/>
      <c r="V44" s="428"/>
      <c r="W44" s="428"/>
      <c r="X44" s="428"/>
      <c r="Y44" s="428"/>
      <c r="Z44" s="428"/>
      <c r="AA44" s="428"/>
      <c r="AB44" s="428"/>
      <c r="AC44" s="428"/>
      <c r="AD44" s="428"/>
      <c r="AE44" s="428"/>
      <c r="AF44" s="428"/>
      <c r="AG44" s="428"/>
      <c r="AH44" s="428"/>
      <c r="AI44" s="428"/>
      <c r="AJ44" s="428"/>
      <c r="AK44" s="428"/>
      <c r="AL44" s="428"/>
      <c r="AM44" s="428"/>
      <c r="AN44" s="428"/>
      <c r="AO44" s="428"/>
      <c r="AP44" s="428"/>
      <c r="AQ44" s="428"/>
      <c r="AR44" s="428"/>
      <c r="AS44" s="428"/>
      <c r="AT44" s="428"/>
      <c r="AU44" s="428"/>
      <c r="AV44" s="428"/>
      <c r="AW44" s="428"/>
      <c r="AX44" s="428"/>
      <c r="AY44" s="428"/>
      <c r="AZ44" s="428"/>
      <c r="BA44" s="428"/>
      <c r="BB44" s="428"/>
      <c r="BC44" s="428"/>
      <c r="BD44" s="428"/>
      <c r="BE44" s="428"/>
      <c r="BF44" s="428"/>
      <c r="BG44" s="428"/>
      <c r="BH44" s="428"/>
      <c r="BI44" s="428"/>
      <c r="BJ44" s="428"/>
      <c r="BK44" s="428"/>
      <c r="BL44" s="428"/>
      <c r="BM44" s="428"/>
      <c r="BN44" s="428"/>
      <c r="BO44" s="428"/>
      <c r="BP44" s="428"/>
      <c r="BQ44" s="428"/>
      <c r="BR44" s="428"/>
      <c r="BS44" s="483"/>
      <c r="BT44" s="428"/>
      <c r="BU44" s="437"/>
    </row>
    <row r="45" spans="1:73" x14ac:dyDescent="0.15">
      <c r="A45" s="434"/>
      <c r="B45" s="428"/>
      <c r="C45" s="482"/>
      <c r="D45" s="428"/>
      <c r="E45" s="428"/>
      <c r="F45" s="428"/>
      <c r="G45" s="428"/>
      <c r="H45" s="428"/>
      <c r="I45" s="428"/>
      <c r="J45" s="428"/>
      <c r="K45" s="428"/>
      <c r="L45" s="428"/>
      <c r="M45" s="428"/>
      <c r="N45" s="428"/>
      <c r="O45" s="428"/>
      <c r="P45" s="428"/>
      <c r="Q45" s="428"/>
      <c r="R45" s="428"/>
      <c r="S45" s="428"/>
      <c r="T45" s="428"/>
      <c r="U45" s="428"/>
      <c r="V45" s="428"/>
      <c r="W45" s="428"/>
      <c r="X45" s="428"/>
      <c r="Y45" s="428"/>
      <c r="Z45" s="428"/>
      <c r="AA45" s="428"/>
      <c r="AB45" s="428"/>
      <c r="AC45" s="428"/>
      <c r="AD45" s="428"/>
      <c r="AE45" s="428"/>
      <c r="AF45" s="428"/>
      <c r="AG45" s="428"/>
      <c r="AH45" s="428"/>
      <c r="AI45" s="428"/>
      <c r="AJ45" s="428"/>
      <c r="AK45" s="428"/>
      <c r="AL45" s="428"/>
      <c r="AM45" s="428"/>
      <c r="AN45" s="428"/>
      <c r="AO45" s="428"/>
      <c r="AP45" s="428"/>
      <c r="AQ45" s="428"/>
      <c r="AR45" s="428"/>
      <c r="AS45" s="428"/>
      <c r="AT45" s="428"/>
      <c r="AU45" s="428"/>
      <c r="AV45" s="428"/>
      <c r="AW45" s="428"/>
      <c r="AX45" s="428"/>
      <c r="AY45" s="428"/>
      <c r="AZ45" s="428"/>
      <c r="BA45" s="428"/>
      <c r="BB45" s="428"/>
      <c r="BC45" s="428"/>
      <c r="BD45" s="428"/>
      <c r="BE45" s="428"/>
      <c r="BF45" s="428"/>
      <c r="BG45" s="428"/>
      <c r="BH45" s="428"/>
      <c r="BI45" s="428"/>
      <c r="BJ45" s="428"/>
      <c r="BK45" s="428"/>
      <c r="BL45" s="428"/>
      <c r="BM45" s="428"/>
      <c r="BN45" s="428"/>
      <c r="BO45" s="428"/>
      <c r="BP45" s="428"/>
      <c r="BQ45" s="428"/>
      <c r="BR45" s="428"/>
      <c r="BS45" s="483"/>
      <c r="BT45" s="428"/>
      <c r="BU45" s="437"/>
    </row>
    <row r="46" spans="1:73" x14ac:dyDescent="0.15">
      <c r="A46" s="434"/>
      <c r="B46" s="428"/>
      <c r="C46" s="482"/>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c r="AM46" s="428"/>
      <c r="AN46" s="428"/>
      <c r="AO46" s="428"/>
      <c r="AP46" s="428"/>
      <c r="AQ46" s="428"/>
      <c r="AR46" s="428"/>
      <c r="AS46" s="428"/>
      <c r="AT46" s="428"/>
      <c r="AU46" s="428"/>
      <c r="AV46" s="428"/>
      <c r="AW46" s="428"/>
      <c r="AX46" s="428"/>
      <c r="AY46" s="428"/>
      <c r="AZ46" s="428"/>
      <c r="BA46" s="428"/>
      <c r="BB46" s="428"/>
      <c r="BC46" s="428"/>
      <c r="BD46" s="428"/>
      <c r="BE46" s="428"/>
      <c r="BF46" s="428"/>
      <c r="BG46" s="428"/>
      <c r="BH46" s="428"/>
      <c r="BI46" s="428"/>
      <c r="BJ46" s="428"/>
      <c r="BK46" s="428"/>
      <c r="BL46" s="428"/>
      <c r="BM46" s="428"/>
      <c r="BN46" s="428"/>
      <c r="BO46" s="428"/>
      <c r="BP46" s="428"/>
      <c r="BQ46" s="428"/>
      <c r="BR46" s="428"/>
      <c r="BS46" s="483"/>
      <c r="BT46" s="428"/>
      <c r="BU46" s="437"/>
    </row>
    <row r="47" spans="1:73" x14ac:dyDescent="0.15">
      <c r="A47" s="434"/>
      <c r="B47" s="428"/>
      <c r="C47" s="482"/>
      <c r="D47" s="428"/>
      <c r="E47" s="428"/>
      <c r="F47" s="428"/>
      <c r="G47" s="428"/>
      <c r="H47" s="428"/>
      <c r="I47" s="428"/>
      <c r="J47" s="428"/>
      <c r="K47" s="428"/>
      <c r="L47" s="428"/>
      <c r="M47" s="428"/>
      <c r="N47" s="428"/>
      <c r="O47" s="428"/>
      <c r="P47" s="428"/>
      <c r="Q47" s="428"/>
      <c r="R47" s="428"/>
      <c r="S47" s="428"/>
      <c r="T47" s="428"/>
      <c r="U47" s="428"/>
      <c r="V47" s="428"/>
      <c r="W47" s="428"/>
      <c r="X47" s="428"/>
      <c r="Y47" s="428"/>
      <c r="Z47" s="428"/>
      <c r="AA47" s="428"/>
      <c r="AB47" s="428"/>
      <c r="AC47" s="428"/>
      <c r="AD47" s="428"/>
      <c r="AE47" s="428"/>
      <c r="AF47" s="428"/>
      <c r="AG47" s="428"/>
      <c r="AH47" s="428"/>
      <c r="AI47" s="428"/>
      <c r="AJ47" s="428"/>
      <c r="AK47" s="428"/>
      <c r="AL47" s="428"/>
      <c r="AM47" s="428"/>
      <c r="AN47" s="428"/>
      <c r="AO47" s="428"/>
      <c r="AP47" s="428"/>
      <c r="AQ47" s="428"/>
      <c r="AR47" s="428"/>
      <c r="AS47" s="428"/>
      <c r="AT47" s="428"/>
      <c r="AU47" s="428"/>
      <c r="AV47" s="428"/>
      <c r="AW47" s="428"/>
      <c r="AX47" s="428"/>
      <c r="AY47" s="428"/>
      <c r="AZ47" s="428"/>
      <c r="BA47" s="428"/>
      <c r="BB47" s="428"/>
      <c r="BC47" s="428"/>
      <c r="BD47" s="428"/>
      <c r="BE47" s="428"/>
      <c r="BF47" s="428"/>
      <c r="BG47" s="428"/>
      <c r="BH47" s="428"/>
      <c r="BI47" s="1621"/>
      <c r="BJ47" s="1621"/>
      <c r="BK47" s="1621"/>
      <c r="BL47" s="428"/>
      <c r="BM47" s="428"/>
      <c r="BN47" s="428"/>
      <c r="BO47" s="428"/>
      <c r="BP47" s="428"/>
      <c r="BQ47" s="428"/>
      <c r="BR47" s="428"/>
      <c r="BS47" s="483"/>
      <c r="BT47" s="428"/>
      <c r="BU47" s="437"/>
    </row>
    <row r="48" spans="1:73" x14ac:dyDescent="0.15">
      <c r="A48" s="434"/>
      <c r="B48" s="428"/>
      <c r="C48" s="482"/>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428"/>
      <c r="AE48" s="428"/>
      <c r="AF48" s="428"/>
      <c r="AG48" s="428"/>
      <c r="AH48" s="428"/>
      <c r="AI48" s="428"/>
      <c r="AJ48" s="428"/>
      <c r="AK48" s="428"/>
      <c r="AL48" s="428"/>
      <c r="AM48" s="428"/>
      <c r="AN48" s="428"/>
      <c r="AO48" s="428"/>
      <c r="AP48" s="428"/>
      <c r="AQ48" s="428"/>
      <c r="AR48" s="428"/>
      <c r="AS48" s="428"/>
      <c r="AT48" s="428"/>
      <c r="AU48" s="428"/>
      <c r="AV48" s="428"/>
      <c r="AW48" s="428"/>
      <c r="AX48" s="428"/>
      <c r="AY48" s="428"/>
      <c r="AZ48" s="428"/>
      <c r="BA48" s="428"/>
      <c r="BB48" s="428"/>
      <c r="BC48" s="428"/>
      <c r="BD48" s="428"/>
      <c r="BE48" s="428"/>
      <c r="BF48" s="428"/>
      <c r="BG48" s="428"/>
      <c r="BH48" s="428"/>
      <c r="BI48" s="1621"/>
      <c r="BJ48" s="1621"/>
      <c r="BK48" s="1621"/>
      <c r="BL48" s="428"/>
      <c r="BM48" s="428"/>
      <c r="BN48" s="428"/>
      <c r="BO48" s="428"/>
      <c r="BP48" s="428"/>
      <c r="BQ48" s="428"/>
      <c r="BR48" s="428"/>
      <c r="BS48" s="483"/>
      <c r="BT48" s="428"/>
      <c r="BU48" s="437"/>
    </row>
    <row r="49" spans="1:73" x14ac:dyDescent="0.15">
      <c r="A49" s="434"/>
      <c r="B49" s="428"/>
      <c r="C49" s="482"/>
      <c r="D49" s="428"/>
      <c r="E49" s="428"/>
      <c r="F49" s="428"/>
      <c r="G49" s="428"/>
      <c r="H49" s="428"/>
      <c r="I49" s="428"/>
      <c r="J49" s="428"/>
      <c r="K49" s="428"/>
      <c r="L49" s="428"/>
      <c r="M49" s="428"/>
      <c r="N49" s="428"/>
      <c r="O49" s="428"/>
      <c r="P49" s="428"/>
      <c r="Q49" s="428"/>
      <c r="R49" s="428"/>
      <c r="S49" s="428"/>
      <c r="T49" s="428"/>
      <c r="U49" s="428"/>
      <c r="V49" s="428"/>
      <c r="W49" s="428"/>
      <c r="X49" s="428"/>
      <c r="Y49" s="428"/>
      <c r="Z49" s="428"/>
      <c r="AA49" s="428"/>
      <c r="AB49" s="428"/>
      <c r="AC49" s="428"/>
      <c r="AD49" s="428"/>
      <c r="AE49" s="428"/>
      <c r="AF49" s="428"/>
      <c r="AG49" s="428"/>
      <c r="AH49" s="428"/>
      <c r="AI49" s="428"/>
      <c r="AJ49" s="428"/>
      <c r="AK49" s="428"/>
      <c r="AL49" s="428"/>
      <c r="AM49" s="428"/>
      <c r="AN49" s="428"/>
      <c r="AO49" s="428"/>
      <c r="AP49" s="428"/>
      <c r="AQ49" s="428"/>
      <c r="AR49" s="428"/>
      <c r="AS49" s="428"/>
      <c r="AT49" s="428"/>
      <c r="AU49" s="428"/>
      <c r="AV49" s="428"/>
      <c r="AW49" s="428"/>
      <c r="AX49" s="428"/>
      <c r="AY49" s="428"/>
      <c r="AZ49" s="428"/>
      <c r="BA49" s="428"/>
      <c r="BB49" s="428"/>
      <c r="BC49" s="428"/>
      <c r="BD49" s="428"/>
      <c r="BE49" s="428"/>
      <c r="BF49" s="428"/>
      <c r="BG49" s="428"/>
      <c r="BH49" s="428"/>
      <c r="BI49" s="1621"/>
      <c r="BJ49" s="1621"/>
      <c r="BK49" s="1621"/>
      <c r="BL49" s="428"/>
      <c r="BM49" s="428"/>
      <c r="BN49" s="428"/>
      <c r="BO49" s="428"/>
      <c r="BP49" s="428"/>
      <c r="BQ49" s="428"/>
      <c r="BR49" s="428"/>
      <c r="BS49" s="483"/>
      <c r="BT49" s="428"/>
      <c r="BU49" s="437"/>
    </row>
    <row r="50" spans="1:73" x14ac:dyDescent="0.15">
      <c r="A50" s="434"/>
      <c r="B50" s="428"/>
      <c r="C50" s="482"/>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28"/>
      <c r="AJ50" s="428"/>
      <c r="AK50" s="428"/>
      <c r="AL50" s="428"/>
      <c r="AM50" s="428"/>
      <c r="AN50" s="428"/>
      <c r="AO50" s="428"/>
      <c r="AP50" s="428"/>
      <c r="AQ50" s="428"/>
      <c r="AR50" s="428"/>
      <c r="AS50" s="428"/>
      <c r="AT50" s="428"/>
      <c r="AU50" s="428"/>
      <c r="AV50" s="428"/>
      <c r="AW50" s="428"/>
      <c r="AX50" s="428"/>
      <c r="AY50" s="428"/>
      <c r="AZ50" s="428"/>
      <c r="BA50" s="428"/>
      <c r="BB50" s="428"/>
      <c r="BC50" s="428"/>
      <c r="BD50" s="428"/>
      <c r="BE50" s="428"/>
      <c r="BF50" s="428"/>
      <c r="BG50" s="428"/>
      <c r="BH50" s="428"/>
      <c r="BI50" s="1621"/>
      <c r="BJ50" s="1621"/>
      <c r="BK50" s="1621"/>
      <c r="BL50" s="428"/>
      <c r="BM50" s="428"/>
      <c r="BN50" s="428"/>
      <c r="BO50" s="428"/>
      <c r="BP50" s="428"/>
      <c r="BQ50" s="428"/>
      <c r="BR50" s="428"/>
      <c r="BS50" s="483"/>
      <c r="BT50" s="428"/>
      <c r="BU50" s="437"/>
    </row>
    <row r="51" spans="1:73" x14ac:dyDescent="0.15">
      <c r="A51" s="422"/>
      <c r="C51" s="469"/>
      <c r="BS51" s="470"/>
      <c r="BU51" s="453"/>
    </row>
    <row r="52" spans="1:73" x14ac:dyDescent="0.15">
      <c r="A52" s="422"/>
      <c r="C52" s="469"/>
      <c r="BS52" s="470"/>
      <c r="BU52" s="453"/>
    </row>
    <row r="53" spans="1:73" x14ac:dyDescent="0.15">
      <c r="A53" s="422"/>
      <c r="C53" s="469"/>
      <c r="BS53" s="470"/>
      <c r="BU53" s="453"/>
    </row>
    <row r="54" spans="1:73" x14ac:dyDescent="0.15">
      <c r="A54" s="422"/>
      <c r="C54" s="469"/>
      <c r="BS54" s="470"/>
      <c r="BU54" s="453"/>
    </row>
    <row r="55" spans="1:73" x14ac:dyDescent="0.15">
      <c r="A55" s="422"/>
      <c r="C55" s="469"/>
      <c r="BS55" s="470"/>
      <c r="BU55" s="453"/>
    </row>
    <row r="56" spans="1:73" x14ac:dyDescent="0.15">
      <c r="A56" s="422"/>
      <c r="C56" s="469"/>
      <c r="BS56" s="470"/>
      <c r="BU56" s="453"/>
    </row>
    <row r="57" spans="1:73" x14ac:dyDescent="0.15">
      <c r="A57" s="422"/>
      <c r="C57" s="469"/>
      <c r="BS57" s="470"/>
      <c r="BU57" s="453"/>
    </row>
    <row r="58" spans="1:73" x14ac:dyDescent="0.15">
      <c r="A58" s="422"/>
      <c r="C58" s="469"/>
      <c r="BS58" s="470"/>
      <c r="BU58" s="453"/>
    </row>
    <row r="59" spans="1:73" x14ac:dyDescent="0.15">
      <c r="A59" s="422"/>
      <c r="C59" s="469"/>
      <c r="BS59" s="470"/>
      <c r="BU59" s="453"/>
    </row>
    <row r="60" spans="1:73" x14ac:dyDescent="0.15">
      <c r="A60" s="422"/>
      <c r="C60" s="469"/>
      <c r="BS60" s="470"/>
      <c r="BU60" s="453"/>
    </row>
    <row r="61" spans="1:73" x14ac:dyDescent="0.15">
      <c r="A61" s="422"/>
      <c r="C61" s="469"/>
      <c r="BS61" s="470"/>
      <c r="BU61" s="453"/>
    </row>
    <row r="62" spans="1:73" x14ac:dyDescent="0.15">
      <c r="A62" s="422"/>
      <c r="C62" s="469"/>
      <c r="BS62" s="470"/>
      <c r="BU62" s="453"/>
    </row>
    <row r="63" spans="1:73" x14ac:dyDescent="0.15">
      <c r="A63" s="422"/>
      <c r="C63" s="469"/>
      <c r="BS63" s="470"/>
      <c r="BU63" s="453"/>
    </row>
    <row r="64" spans="1:73" x14ac:dyDescent="0.15">
      <c r="A64" s="422"/>
      <c r="C64" s="469"/>
      <c r="BS64" s="470"/>
      <c r="BU64" s="453"/>
    </row>
    <row r="65" spans="1:73" x14ac:dyDescent="0.15">
      <c r="A65" s="422"/>
      <c r="C65" s="469"/>
      <c r="BS65" s="470"/>
      <c r="BU65" s="453"/>
    </row>
    <row r="66" spans="1:73" x14ac:dyDescent="0.15">
      <c r="A66" s="422"/>
      <c r="C66" s="472"/>
      <c r="D66" s="473"/>
      <c r="E66" s="473"/>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c r="AK66" s="473"/>
      <c r="AL66" s="473"/>
      <c r="AM66" s="473"/>
      <c r="AN66" s="473"/>
      <c r="AO66" s="473"/>
      <c r="AP66" s="473"/>
      <c r="AQ66" s="473"/>
      <c r="AR66" s="473"/>
      <c r="AS66" s="473"/>
      <c r="AT66" s="473"/>
      <c r="AU66" s="473"/>
      <c r="AV66" s="473"/>
      <c r="AW66" s="473"/>
      <c r="AX66" s="473"/>
      <c r="AY66" s="473"/>
      <c r="AZ66" s="473"/>
      <c r="BA66" s="473"/>
      <c r="BB66" s="473"/>
      <c r="BC66" s="473"/>
      <c r="BD66" s="473"/>
      <c r="BE66" s="473"/>
      <c r="BF66" s="473"/>
      <c r="BG66" s="473"/>
      <c r="BH66" s="473"/>
      <c r="BI66" s="473"/>
      <c r="BJ66" s="473"/>
      <c r="BK66" s="473"/>
      <c r="BL66" s="473"/>
      <c r="BM66" s="473"/>
      <c r="BN66" s="473"/>
      <c r="BO66" s="473"/>
      <c r="BP66" s="473"/>
      <c r="BQ66" s="473"/>
      <c r="BR66" s="473"/>
      <c r="BS66" s="474"/>
      <c r="BU66" s="453"/>
    </row>
    <row r="67" spans="1:73" x14ac:dyDescent="0.15">
      <c r="A67" s="422"/>
      <c r="BU67" s="453"/>
    </row>
    <row r="68" spans="1:73" ht="14.25" thickBot="1" x14ac:dyDescent="0.2">
      <c r="A68" s="422"/>
      <c r="BU68" s="453"/>
    </row>
    <row r="69" spans="1:73" ht="13.15" customHeight="1" x14ac:dyDescent="0.15">
      <c r="A69" s="434"/>
      <c r="B69" s="428"/>
      <c r="C69" s="428"/>
      <c r="D69" s="428"/>
      <c r="E69" s="428"/>
      <c r="F69" s="428"/>
      <c r="G69" s="428"/>
      <c r="H69" s="428"/>
      <c r="I69" s="428"/>
      <c r="J69" s="428"/>
      <c r="K69" s="428"/>
      <c r="L69" s="428"/>
      <c r="M69" s="428"/>
      <c r="N69" s="428"/>
      <c r="O69" s="428"/>
      <c r="P69" s="428"/>
      <c r="Q69" s="428"/>
      <c r="R69" s="428"/>
      <c r="S69" s="428"/>
      <c r="T69" s="428"/>
      <c r="U69" s="428"/>
      <c r="V69" s="428"/>
      <c r="W69" s="428"/>
      <c r="X69" s="428"/>
      <c r="Y69" s="428"/>
      <c r="Z69" s="428"/>
      <c r="AA69" s="428"/>
      <c r="AB69" s="428"/>
      <c r="AC69" s="428"/>
      <c r="AD69" s="428"/>
      <c r="AE69" s="428"/>
      <c r="AF69" s="428"/>
      <c r="AG69" s="428"/>
      <c r="AH69" s="428"/>
      <c r="AI69" s="428"/>
      <c r="AJ69" s="428"/>
      <c r="AK69" s="428"/>
      <c r="AL69" s="428"/>
      <c r="AM69" s="428"/>
      <c r="AN69" s="428"/>
      <c r="AO69" s="428"/>
      <c r="AP69" s="428"/>
      <c r="AQ69" s="428"/>
      <c r="AR69" s="428"/>
      <c r="AS69" s="428"/>
      <c r="AT69" s="1611" t="s">
        <v>221</v>
      </c>
      <c r="AU69" s="1612"/>
      <c r="AV69" s="1612"/>
      <c r="AW69" s="1612"/>
      <c r="AX69" s="1612"/>
      <c r="AY69" s="1612"/>
      <c r="AZ69" s="1612"/>
      <c r="BA69" s="1612"/>
      <c r="BB69" s="1612"/>
      <c r="BC69" s="1613"/>
      <c r="BD69" s="1612"/>
      <c r="BE69" s="1612"/>
      <c r="BF69" s="1612"/>
      <c r="BG69" s="1612"/>
      <c r="BH69" s="1612"/>
      <c r="BI69" s="1612"/>
      <c r="BJ69" s="1612"/>
      <c r="BK69" s="1612"/>
      <c r="BL69" s="1612"/>
      <c r="BM69" s="1612"/>
      <c r="BN69" s="1612"/>
      <c r="BO69" s="1612"/>
      <c r="BP69" s="1612"/>
      <c r="BQ69" s="1612"/>
      <c r="BR69" s="1612"/>
      <c r="BS69" s="1612"/>
      <c r="BT69" s="1612"/>
      <c r="BU69" s="1613"/>
    </row>
    <row r="70" spans="1:73" ht="11.65" customHeight="1" x14ac:dyDescent="0.15">
      <c r="A70" s="434"/>
      <c r="B70" s="428"/>
      <c r="C70" s="428"/>
      <c r="D70" s="428"/>
      <c r="E70" s="428"/>
      <c r="F70" s="428"/>
      <c r="G70" s="428"/>
      <c r="H70" s="428"/>
      <c r="I70" s="428"/>
      <c r="J70" s="428"/>
      <c r="K70" s="428"/>
      <c r="L70" s="428"/>
      <c r="M70" s="428"/>
      <c r="N70" s="428"/>
      <c r="O70" s="428"/>
      <c r="P70" s="428"/>
      <c r="Q70" s="428"/>
      <c r="R70" s="428"/>
      <c r="S70" s="428"/>
      <c r="T70" s="428"/>
      <c r="U70" s="428"/>
      <c r="V70" s="428"/>
      <c r="W70" s="428"/>
      <c r="X70" s="428"/>
      <c r="Y70" s="428"/>
      <c r="Z70" s="428"/>
      <c r="AA70" s="428"/>
      <c r="AB70" s="428"/>
      <c r="AC70" s="428"/>
      <c r="AD70" s="428"/>
      <c r="AE70" s="428"/>
      <c r="AF70" s="428"/>
      <c r="AG70" s="428"/>
      <c r="AH70" s="428"/>
      <c r="AI70" s="428"/>
      <c r="AJ70" s="428"/>
      <c r="AK70" s="428"/>
      <c r="AL70" s="428"/>
      <c r="AM70" s="428"/>
      <c r="AN70" s="428"/>
      <c r="AO70" s="428"/>
      <c r="AP70" s="428"/>
      <c r="AQ70" s="428"/>
      <c r="AR70" s="428"/>
      <c r="AS70" s="428"/>
      <c r="AT70" s="1605"/>
      <c r="AU70" s="1606"/>
      <c r="AV70" s="1606"/>
      <c r="AW70" s="1606"/>
      <c r="AX70" s="1606"/>
      <c r="AY70" s="1606"/>
      <c r="AZ70" s="1606"/>
      <c r="BA70" s="1606"/>
      <c r="BB70" s="1606"/>
      <c r="BC70" s="1614"/>
      <c r="BD70" s="444"/>
      <c r="BE70" s="444"/>
      <c r="BF70" s="444"/>
      <c r="BG70" s="490"/>
      <c r="BH70" s="1618">
        <v>1</v>
      </c>
      <c r="BI70" s="1618"/>
      <c r="BJ70" s="1618"/>
      <c r="BK70" s="1619" t="s">
        <v>153</v>
      </c>
      <c r="BL70" s="1619"/>
      <c r="BM70" s="1619"/>
      <c r="BN70" s="1620"/>
      <c r="BO70" s="1620"/>
      <c r="BP70" s="1620"/>
      <c r="BQ70" s="1620"/>
      <c r="BR70" s="1620"/>
      <c r="BS70" s="490"/>
      <c r="BT70" s="490"/>
      <c r="BU70" s="506"/>
    </row>
    <row r="71" spans="1:73" ht="11.65" customHeight="1" x14ac:dyDescent="0.15">
      <c r="A71" s="434"/>
      <c r="B71" s="428"/>
      <c r="C71" s="428"/>
      <c r="D71" s="428"/>
      <c r="E71" s="428"/>
      <c r="F71" s="428"/>
      <c r="G71" s="428"/>
      <c r="H71" s="428"/>
      <c r="I71" s="428"/>
      <c r="J71" s="428"/>
      <c r="K71" s="428"/>
      <c r="L71" s="428"/>
      <c r="M71" s="428"/>
      <c r="N71" s="428"/>
      <c r="O71" s="428"/>
      <c r="P71" s="428"/>
      <c r="Q71" s="428"/>
      <c r="R71" s="428"/>
      <c r="S71" s="428"/>
      <c r="T71" s="428"/>
      <c r="U71" s="428"/>
      <c r="V71" s="428"/>
      <c r="W71" s="428"/>
      <c r="X71" s="428"/>
      <c r="Y71" s="428"/>
      <c r="Z71" s="428"/>
      <c r="AA71" s="428"/>
      <c r="AB71" s="428"/>
      <c r="AC71" s="428"/>
      <c r="AD71" s="428"/>
      <c r="AE71" s="428"/>
      <c r="AF71" s="428"/>
      <c r="AG71" s="428"/>
      <c r="AH71" s="428"/>
      <c r="AI71" s="428"/>
      <c r="AJ71" s="428"/>
      <c r="AK71" s="428"/>
      <c r="AL71" s="428"/>
      <c r="AM71" s="428"/>
      <c r="AN71" s="428"/>
      <c r="AO71" s="428"/>
      <c r="AP71" s="428"/>
      <c r="AQ71" s="428"/>
      <c r="AR71" s="428"/>
      <c r="AS71" s="428"/>
      <c r="AT71" s="1605"/>
      <c r="AU71" s="1606"/>
      <c r="AV71" s="1606"/>
      <c r="AW71" s="1606"/>
      <c r="AX71" s="1606"/>
      <c r="AY71" s="1606"/>
      <c r="AZ71" s="1606"/>
      <c r="BA71" s="1606"/>
      <c r="BB71" s="1606"/>
      <c r="BC71" s="1614"/>
      <c r="BD71" s="444"/>
      <c r="BE71" s="444"/>
      <c r="BF71" s="444"/>
      <c r="BG71" s="490"/>
      <c r="BH71" s="1618"/>
      <c r="BI71" s="1618"/>
      <c r="BJ71" s="1618"/>
      <c r="BK71" s="1619"/>
      <c r="BL71" s="1619"/>
      <c r="BM71" s="1619"/>
      <c r="BN71" s="1620"/>
      <c r="BO71" s="1620"/>
      <c r="BP71" s="1620"/>
      <c r="BQ71" s="1620"/>
      <c r="BR71" s="1620"/>
      <c r="BS71" s="490"/>
      <c r="BT71" s="490"/>
      <c r="BU71" s="506"/>
    </row>
    <row r="72" spans="1:73" ht="11.65" customHeight="1" x14ac:dyDescent="0.15">
      <c r="A72" s="434"/>
      <c r="B72" s="428"/>
      <c r="C72" s="428"/>
      <c r="D72" s="428"/>
      <c r="E72" s="428"/>
      <c r="F72" s="428"/>
      <c r="G72" s="428"/>
      <c r="H72" s="428"/>
      <c r="I72" s="428"/>
      <c r="J72" s="428"/>
      <c r="K72" s="428"/>
      <c r="L72" s="428"/>
      <c r="M72" s="428"/>
      <c r="N72" s="428"/>
      <c r="O72" s="428"/>
      <c r="P72" s="428"/>
      <c r="Q72" s="428"/>
      <c r="R72" s="428"/>
      <c r="S72" s="428"/>
      <c r="T72" s="428"/>
      <c r="U72" s="428"/>
      <c r="V72" s="428"/>
      <c r="W72" s="428"/>
      <c r="X72" s="428"/>
      <c r="Y72" s="428"/>
      <c r="Z72" s="428"/>
      <c r="AA72" s="428"/>
      <c r="AB72" s="428"/>
      <c r="AC72" s="428"/>
      <c r="AD72" s="428"/>
      <c r="AE72" s="428"/>
      <c r="AF72" s="428"/>
      <c r="AG72" s="428"/>
      <c r="AH72" s="428"/>
      <c r="AI72" s="428"/>
      <c r="AJ72" s="428"/>
      <c r="AK72" s="428"/>
      <c r="AL72" s="428"/>
      <c r="AM72" s="428"/>
      <c r="AN72" s="428"/>
      <c r="AO72" s="428"/>
      <c r="AP72" s="428"/>
      <c r="AQ72" s="428"/>
      <c r="AR72" s="428"/>
      <c r="AS72" s="428"/>
      <c r="AT72" s="1605"/>
      <c r="AU72" s="1606"/>
      <c r="AV72" s="1606"/>
      <c r="AW72" s="1606"/>
      <c r="AX72" s="1606"/>
      <c r="AY72" s="1606"/>
      <c r="AZ72" s="1606"/>
      <c r="BA72" s="1606"/>
      <c r="BB72" s="1606"/>
      <c r="BC72" s="1614"/>
      <c r="BD72" s="444"/>
      <c r="BE72" s="444"/>
      <c r="BF72" s="444"/>
      <c r="BG72" s="490"/>
      <c r="BH72" s="490"/>
      <c r="BI72" s="490"/>
      <c r="BJ72" s="490"/>
      <c r="BK72" s="490"/>
      <c r="BL72" s="490"/>
      <c r="BM72" s="490"/>
      <c r="BN72" s="490"/>
      <c r="BO72" s="490"/>
      <c r="BP72" s="490"/>
      <c r="BQ72" s="490"/>
      <c r="BR72" s="490"/>
      <c r="BS72" s="490"/>
      <c r="BT72" s="490"/>
      <c r="BU72" s="506"/>
    </row>
    <row r="73" spans="1:73" ht="13.15" customHeight="1" x14ac:dyDescent="0.15">
      <c r="A73" s="434"/>
      <c r="B73" s="428"/>
      <c r="C73" s="428"/>
      <c r="D73" s="428"/>
      <c r="E73" s="428"/>
      <c r="F73" s="428"/>
      <c r="G73" s="428"/>
      <c r="H73" s="428"/>
      <c r="I73" s="428"/>
      <c r="J73" s="428"/>
      <c r="K73" s="428"/>
      <c r="L73" s="428"/>
      <c r="M73" s="428"/>
      <c r="N73" s="428"/>
      <c r="O73" s="428"/>
      <c r="P73" s="428"/>
      <c r="Q73" s="428"/>
      <c r="R73" s="428"/>
      <c r="S73" s="428"/>
      <c r="T73" s="428"/>
      <c r="U73" s="428"/>
      <c r="V73" s="428"/>
      <c r="W73" s="428"/>
      <c r="X73" s="428"/>
      <c r="Y73" s="428"/>
      <c r="Z73" s="428"/>
      <c r="AA73" s="428"/>
      <c r="AB73" s="428"/>
      <c r="AC73" s="428"/>
      <c r="AD73" s="428"/>
      <c r="AE73" s="428"/>
      <c r="AF73" s="428"/>
      <c r="AG73" s="428"/>
      <c r="AH73" s="428"/>
      <c r="AI73" s="428"/>
      <c r="AJ73" s="428"/>
      <c r="AK73" s="428"/>
      <c r="AL73" s="428"/>
      <c r="AM73" s="428"/>
      <c r="AN73" s="428"/>
      <c r="AO73" s="428"/>
      <c r="AP73" s="428"/>
      <c r="AQ73" s="428"/>
      <c r="AR73" s="428"/>
      <c r="AS73" s="428"/>
      <c r="AT73" s="1605"/>
      <c r="AU73" s="1606"/>
      <c r="AV73" s="1606"/>
      <c r="AW73" s="1606"/>
      <c r="AX73" s="1606"/>
      <c r="AY73" s="1606"/>
      <c r="AZ73" s="1606"/>
      <c r="BA73" s="1606"/>
      <c r="BB73" s="1606"/>
      <c r="BC73" s="1614"/>
      <c r="BD73" s="444"/>
      <c r="BE73" s="444"/>
      <c r="BF73" s="444"/>
      <c r="BG73" s="490"/>
      <c r="BH73" s="490"/>
      <c r="BI73" s="490"/>
      <c r="BJ73" s="490"/>
      <c r="BK73" s="490"/>
      <c r="BL73" s="490"/>
      <c r="BM73" s="490"/>
      <c r="BN73" s="490"/>
      <c r="BO73" s="490"/>
      <c r="BP73" s="490"/>
      <c r="BQ73" s="490"/>
      <c r="BR73" s="490"/>
      <c r="BS73" s="490"/>
      <c r="BT73" s="490"/>
      <c r="BU73" s="506"/>
    </row>
    <row r="74" spans="1:73" ht="13.15" customHeight="1" x14ac:dyDescent="0.15">
      <c r="A74" s="434"/>
      <c r="B74" s="428"/>
      <c r="C74" s="428"/>
      <c r="D74" s="428"/>
      <c r="E74" s="428"/>
      <c r="F74" s="428"/>
      <c r="G74" s="428"/>
      <c r="H74" s="428"/>
      <c r="I74" s="428"/>
      <c r="J74" s="428"/>
      <c r="K74" s="428"/>
      <c r="L74" s="428"/>
      <c r="M74" s="428"/>
      <c r="N74" s="428"/>
      <c r="O74" s="428"/>
      <c r="P74" s="428"/>
      <c r="Q74" s="428"/>
      <c r="R74" s="428"/>
      <c r="S74" s="428"/>
      <c r="T74" s="428"/>
      <c r="U74" s="428"/>
      <c r="V74" s="428"/>
      <c r="W74" s="428"/>
      <c r="X74" s="428"/>
      <c r="Y74" s="428"/>
      <c r="Z74" s="428"/>
      <c r="AA74" s="428"/>
      <c r="AB74" s="428"/>
      <c r="AC74" s="428"/>
      <c r="AD74" s="428"/>
      <c r="AE74" s="428"/>
      <c r="AF74" s="428"/>
      <c r="AG74" s="428"/>
      <c r="AH74" s="428"/>
      <c r="AI74" s="428"/>
      <c r="AJ74" s="428"/>
      <c r="AK74" s="428"/>
      <c r="AL74" s="428"/>
      <c r="AM74" s="428"/>
      <c r="AN74" s="428"/>
      <c r="AO74" s="428"/>
      <c r="AP74" s="428"/>
      <c r="AQ74" s="428"/>
      <c r="AR74" s="428"/>
      <c r="AS74" s="428"/>
      <c r="AT74" s="1605"/>
      <c r="AU74" s="1606"/>
      <c r="AV74" s="1606"/>
      <c r="AW74" s="1606"/>
      <c r="AX74" s="1606"/>
      <c r="AY74" s="1606"/>
      <c r="AZ74" s="1606"/>
      <c r="BA74" s="1606"/>
      <c r="BB74" s="1606"/>
      <c r="BC74" s="1614"/>
      <c r="BD74" s="444"/>
      <c r="BE74" s="444"/>
      <c r="BF74" s="444"/>
      <c r="BG74" s="490"/>
      <c r="BH74" s="1606"/>
      <c r="BI74" s="1606"/>
      <c r="BJ74" s="1606"/>
      <c r="BK74" s="1606"/>
      <c r="BL74" s="1606"/>
      <c r="BM74" s="1606"/>
      <c r="BN74" s="1606"/>
      <c r="BO74" s="1606"/>
      <c r="BP74" s="1606"/>
      <c r="BQ74" s="1606"/>
      <c r="BR74" s="1606"/>
      <c r="BS74" s="490"/>
      <c r="BT74" s="490"/>
      <c r="BU74" s="506"/>
    </row>
    <row r="75" spans="1:73" ht="13.15" customHeight="1" x14ac:dyDescent="0.15">
      <c r="A75" s="434" t="s">
        <v>222</v>
      </c>
      <c r="B75" s="428"/>
      <c r="C75" s="428"/>
      <c r="D75" s="428"/>
      <c r="E75" s="428"/>
      <c r="F75" s="428"/>
      <c r="G75" s="428"/>
      <c r="H75" s="428"/>
      <c r="I75" s="428"/>
      <c r="J75" s="428"/>
      <c r="K75" s="428"/>
      <c r="L75" s="428"/>
      <c r="M75" s="428"/>
      <c r="N75" s="428"/>
      <c r="O75" s="428"/>
      <c r="P75" s="428"/>
      <c r="Q75" s="428"/>
      <c r="R75" s="428"/>
      <c r="S75" s="428"/>
      <c r="T75" s="428"/>
      <c r="U75" s="428"/>
      <c r="V75" s="428"/>
      <c r="W75" s="428"/>
      <c r="X75" s="428"/>
      <c r="Y75" s="428"/>
      <c r="Z75" s="428"/>
      <c r="AA75" s="428"/>
      <c r="AB75" s="428"/>
      <c r="AC75" s="428"/>
      <c r="AD75" s="428"/>
      <c r="AE75" s="428"/>
      <c r="AF75" s="428"/>
      <c r="AG75" s="428"/>
      <c r="AH75" s="428"/>
      <c r="AI75" s="428"/>
      <c r="AJ75" s="428"/>
      <c r="AK75" s="428"/>
      <c r="AL75" s="428"/>
      <c r="AM75" s="428"/>
      <c r="AN75" s="428"/>
      <c r="AO75" s="428"/>
      <c r="AP75" s="428"/>
      <c r="AQ75" s="428"/>
      <c r="AR75" s="428"/>
      <c r="AS75" s="428"/>
      <c r="AT75" s="1605"/>
      <c r="AU75" s="1606"/>
      <c r="AV75" s="1606"/>
      <c r="AW75" s="1606"/>
      <c r="AX75" s="1606"/>
      <c r="AY75" s="1606"/>
      <c r="AZ75" s="1606"/>
      <c r="BA75" s="1606"/>
      <c r="BB75" s="1606"/>
      <c r="BC75" s="1614"/>
      <c r="BD75" s="444"/>
      <c r="BE75" s="444"/>
      <c r="BF75" s="1606" t="s">
        <v>223</v>
      </c>
      <c r="BG75" s="1606"/>
      <c r="BH75" s="1606"/>
      <c r="BI75" s="1606"/>
      <c r="BJ75" s="1606"/>
      <c r="BK75" s="1606"/>
      <c r="BL75" s="1606"/>
      <c r="BM75" s="1606"/>
      <c r="BN75" s="1606"/>
      <c r="BO75" s="1606"/>
      <c r="BP75" s="1606"/>
      <c r="BQ75" s="1606"/>
      <c r="BR75" s="1606"/>
      <c r="BS75" s="1606"/>
      <c r="BT75" s="1606"/>
      <c r="BU75" s="1614"/>
    </row>
    <row r="76" spans="1:73" ht="13.5" customHeight="1" thickBot="1" x14ac:dyDescent="0.2">
      <c r="A76" s="492" t="s">
        <v>224</v>
      </c>
      <c r="B76" s="493"/>
      <c r="C76" s="493"/>
      <c r="D76" s="493"/>
      <c r="E76" s="493"/>
      <c r="F76" s="493"/>
      <c r="G76" s="493"/>
      <c r="H76" s="493"/>
      <c r="I76" s="493"/>
      <c r="J76" s="493"/>
      <c r="K76" s="493"/>
      <c r="L76" s="493"/>
      <c r="M76" s="493"/>
      <c r="N76" s="493"/>
      <c r="O76" s="493"/>
      <c r="P76" s="493"/>
      <c r="Q76" s="493"/>
      <c r="R76" s="493"/>
      <c r="S76" s="493"/>
      <c r="T76" s="493"/>
      <c r="U76" s="493"/>
      <c r="V76" s="493"/>
      <c r="W76" s="493"/>
      <c r="X76" s="493"/>
      <c r="Y76" s="493"/>
      <c r="Z76" s="493"/>
      <c r="AA76" s="493"/>
      <c r="AB76" s="493"/>
      <c r="AC76" s="493"/>
      <c r="AD76" s="493"/>
      <c r="AE76" s="493"/>
      <c r="AF76" s="493"/>
      <c r="AG76" s="493"/>
      <c r="AH76" s="493"/>
      <c r="AI76" s="493"/>
      <c r="AJ76" s="493"/>
      <c r="AK76" s="493"/>
      <c r="AL76" s="493"/>
      <c r="AM76" s="493"/>
      <c r="AN76" s="493"/>
      <c r="AO76" s="493"/>
      <c r="AP76" s="493"/>
      <c r="AQ76" s="493"/>
      <c r="AR76" s="493"/>
      <c r="AS76" s="493"/>
      <c r="AT76" s="1615"/>
      <c r="AU76" s="1616"/>
      <c r="AV76" s="1616"/>
      <c r="AW76" s="1616"/>
      <c r="AX76" s="1616"/>
      <c r="AY76" s="1616"/>
      <c r="AZ76" s="1616"/>
      <c r="BA76" s="1616"/>
      <c r="BB76" s="1616"/>
      <c r="BC76" s="1617"/>
      <c r="BD76" s="507"/>
      <c r="BE76" s="507"/>
      <c r="BF76" s="507"/>
      <c r="BG76" s="508"/>
      <c r="BH76" s="508"/>
      <c r="BI76" s="508"/>
      <c r="BJ76" s="508"/>
      <c r="BK76" s="508"/>
      <c r="BL76" s="508"/>
      <c r="BM76" s="508"/>
      <c r="BN76" s="508"/>
      <c r="BO76" s="508"/>
      <c r="BP76" s="508"/>
      <c r="BQ76" s="508"/>
      <c r="BR76" s="508"/>
      <c r="BS76" s="508"/>
      <c r="BT76" s="508"/>
      <c r="BU76" s="509"/>
    </row>
  </sheetData>
  <sheetProtection algorithmName="SHA-512" hashValue="N3MEmQHryE+c+LKnt17Yztt4JREFtctH+vmZ+/tK48IvC6LbReRjH+mrP8mCaUgZi2i4++/yLcVtQCfs6iEbAw==" saltValue="sNnsnBbC0/8eCZ5umRfFNw==" spinCount="100000" sheet="1" scenarios="1" formatColumns="0" formatRows="0" insertColumns="0" insertRows="0" deleteColumns="0" deleteRows="0"/>
  <mergeCells count="37">
    <mergeCell ref="J18:J19"/>
    <mergeCell ref="AS15:BH15"/>
    <mergeCell ref="AS18:BH19"/>
    <mergeCell ref="AS20:BH20"/>
    <mergeCell ref="AS21:BH21"/>
    <mergeCell ref="K15:AR15"/>
    <mergeCell ref="K18:AR18"/>
    <mergeCell ref="K20:AR20"/>
    <mergeCell ref="K21:AR21"/>
    <mergeCell ref="AS17:BH17"/>
    <mergeCell ref="K17:AR17"/>
    <mergeCell ref="V19:AB19"/>
    <mergeCell ref="K19:U19"/>
    <mergeCell ref="K16:AR16"/>
    <mergeCell ref="AS16:BH16"/>
    <mergeCell ref="K22:AR22"/>
    <mergeCell ref="AS22:BH22"/>
    <mergeCell ref="BI50:BK50"/>
    <mergeCell ref="BI48:BK49"/>
    <mergeCell ref="BI47:BK47"/>
    <mergeCell ref="AT69:BC76"/>
    <mergeCell ref="BD69:BU69"/>
    <mergeCell ref="BH70:BJ71"/>
    <mergeCell ref="BK70:BM71"/>
    <mergeCell ref="BN70:BR71"/>
    <mergeCell ref="BH74:BR74"/>
    <mergeCell ref="BF75:BU75"/>
    <mergeCell ref="BR1:BU1"/>
    <mergeCell ref="A7:BT7"/>
    <mergeCell ref="A8:BT8"/>
    <mergeCell ref="A9:BT9"/>
    <mergeCell ref="BO6:BT6"/>
    <mergeCell ref="BI6:BN6"/>
    <mergeCell ref="AL1:AM1"/>
    <mergeCell ref="BI5:BT5"/>
    <mergeCell ref="A1:E1"/>
    <mergeCell ref="F1:L1"/>
  </mergeCells>
  <phoneticPr fontId="2"/>
  <conditionalFormatting sqref="AS18">
    <cfRule type="cellIs" dxfId="13" priority="21" operator="equal">
      <formula>"確認して✓をご選択ください"</formula>
    </cfRule>
    <cfRule type="containsBlanks" dxfId="12" priority="22">
      <formula>LEN(TRIM(AS18))=0</formula>
    </cfRule>
  </conditionalFormatting>
  <conditionalFormatting sqref="AS15:BD17">
    <cfRule type="cellIs" dxfId="11" priority="31" operator="equal">
      <formula>"確認して✓をご選択ください"</formula>
    </cfRule>
    <cfRule type="containsBlanks" dxfId="10" priority="1854">
      <formula>LEN(TRIM(AS15))=0</formula>
    </cfRule>
  </conditionalFormatting>
  <conditionalFormatting sqref="AS20:BH22">
    <cfRule type="cellIs" dxfId="9" priority="3" operator="equal">
      <formula>"確認して✓をご選択ください"</formula>
    </cfRule>
    <cfRule type="containsBlanks" dxfId="8" priority="4">
      <formula>LEN(TRIM(AS20))=0</formula>
    </cfRule>
  </conditionalFormatting>
  <conditionalFormatting sqref="BN70:BR71">
    <cfRule type="containsBlanks" dxfId="7" priority="2">
      <formula>LEN(TRIM(BN70))=0</formula>
    </cfRule>
  </conditionalFormatting>
  <dataValidations count="2">
    <dataValidation type="list" allowBlank="1" showInputMessage="1" showErrorMessage="1" sqref="AV20:BD22 AX15:BD17" xr:uid="{00000000-0002-0000-1300-000000000000}">
      <formula1>#REF!</formula1>
    </dataValidation>
    <dataValidation type="list" allowBlank="1" showInputMessage="1" showErrorMessage="1" sqref="AS20:AU22 AS18:BH19 AS15:AW17" xr:uid="{00000000-0002-0000-1300-000001000000}">
      <formula1>"確認して✓をご選択ください,✓"</formula1>
    </dataValidation>
  </dataValidations>
  <hyperlinks>
    <hyperlink ref="BR1:BU1" location="'おわりに '!Print_Area" display="おわりに＞" xr:uid="{00000000-0004-0000-1300-000000000000}"/>
    <hyperlink ref="A1:B1" location="入力シート!Print_Area" display="＜入力シートへ" xr:uid="{00000000-0004-0000-1300-000001000000}"/>
    <hyperlink ref="A1" location="はじめに!A1" display="＜はじめにへ" xr:uid="{00000000-0004-0000-1300-000002000000}"/>
    <hyperlink ref="A1:C1" location="入力シート!A1" display="＜入力シートへ" xr:uid="{00000000-0004-0000-1300-000003000000}"/>
  </hyperlinks>
  <pageMargins left="0.74803149606299213" right="0.27559055118110237" top="0.27559055118110237" bottom="0.31496062992125984" header="0.19685039370078741" footer="0.19685039370078741"/>
  <pageSetup paperSize="9" scale="57"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17655DE3-AF4F-4869-8DB1-4A14FFDDE644}">
            <xm:f>'はじめに  '!$AV$53&lt;&gt;"はい"</xm:f>
            <x14:dxf>
              <fill>
                <patternFill>
                  <bgColor theme="0" tint="-0.24994659260841701"/>
                </patternFill>
              </fill>
            </x14:dxf>
          </x14:cfRule>
          <xm:sqref>A2:BU76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AB61"/>
  <sheetViews>
    <sheetView showGridLines="0" view="pageBreakPreview" zoomScale="70" zoomScaleNormal="70" zoomScaleSheetLayoutView="70" zoomScalePageLayoutView="55" workbookViewId="0">
      <pane ySplit="1" topLeftCell="A2" activePane="bottomLeft" state="frozen"/>
      <selection activeCell="AA17" sqref="AA17:AN17"/>
      <selection pane="bottomLeft" sqref="A1:C1"/>
    </sheetView>
  </sheetViews>
  <sheetFormatPr defaultColWidth="9" defaultRowHeight="13.5" x14ac:dyDescent="0.15"/>
  <cols>
    <col min="1" max="1" width="7.125" style="419" customWidth="1"/>
    <col min="2" max="2" width="13.125" style="419" customWidth="1"/>
    <col min="3" max="4" width="2.5" style="419" customWidth="1"/>
    <col min="5" max="11" width="10.875" style="419" customWidth="1"/>
    <col min="12" max="18" width="9" style="419"/>
    <col min="19" max="19" width="6.875" style="419" customWidth="1"/>
    <col min="20" max="20" width="2.625" style="419" customWidth="1"/>
    <col min="21" max="25" width="9" style="419"/>
    <col min="26" max="27" width="9" style="419" hidden="1" customWidth="1"/>
    <col min="28" max="28" width="10" style="419" hidden="1" customWidth="1"/>
    <col min="29" max="16384" width="9" style="419"/>
  </cols>
  <sheetData>
    <row r="1" spans="1:28" ht="20.100000000000001" customHeight="1" x14ac:dyDescent="0.15">
      <c r="A1" s="1047" t="s">
        <v>212</v>
      </c>
      <c r="B1" s="1047"/>
      <c r="C1" s="1047"/>
      <c r="D1" s="421"/>
      <c r="E1" s="421"/>
      <c r="G1" s="129" t="s">
        <v>250</v>
      </c>
      <c r="H1" s="497"/>
      <c r="I1" s="129"/>
      <c r="J1" s="427">
        <f>SUM(AB14:AB16)</f>
        <v>3</v>
      </c>
      <c r="K1" s="129" t="s">
        <v>1</v>
      </c>
      <c r="L1" s="414"/>
      <c r="M1" s="414"/>
      <c r="R1" s="1575" t="s">
        <v>154</v>
      </c>
      <c r="S1" s="1575"/>
      <c r="T1" s="1575"/>
    </row>
    <row r="2" spans="1:28" x14ac:dyDescent="0.15">
      <c r="A2" s="428"/>
      <c r="B2" s="428"/>
      <c r="C2" s="428"/>
      <c r="D2" s="428"/>
      <c r="E2" s="428"/>
      <c r="F2" s="428"/>
      <c r="G2" s="428"/>
      <c r="H2" s="428"/>
      <c r="I2" s="428"/>
      <c r="J2" s="428"/>
      <c r="K2" s="428"/>
      <c r="L2" s="428"/>
      <c r="M2" s="428"/>
      <c r="N2" s="428"/>
      <c r="O2" s="428"/>
      <c r="P2" s="428"/>
      <c r="Q2" s="428"/>
      <c r="R2" s="428"/>
      <c r="S2" s="428"/>
      <c r="T2" s="429" t="s">
        <v>225</v>
      </c>
    </row>
    <row r="3" spans="1:28" x14ac:dyDescent="0.15">
      <c r="A3" s="428"/>
      <c r="B3" s="428"/>
      <c r="C3" s="428"/>
      <c r="D3" s="428"/>
      <c r="E3" s="428"/>
      <c r="F3" s="428"/>
      <c r="G3" s="428"/>
      <c r="H3" s="428"/>
      <c r="I3" s="428"/>
      <c r="J3" s="428"/>
      <c r="K3" s="428"/>
      <c r="L3" s="428"/>
      <c r="M3" s="428"/>
      <c r="N3" s="428"/>
      <c r="O3" s="428"/>
      <c r="P3" s="428"/>
      <c r="Q3" s="428"/>
      <c r="R3" s="428"/>
      <c r="S3" s="428"/>
      <c r="T3" s="428"/>
    </row>
    <row r="4" spans="1:28" ht="14.25" thickBot="1" x14ac:dyDescent="0.2">
      <c r="A4" s="428"/>
      <c r="B4" s="428"/>
      <c r="C4" s="428"/>
      <c r="D4" s="428"/>
      <c r="E4" s="428"/>
      <c r="F4" s="428"/>
      <c r="G4" s="428"/>
      <c r="H4" s="428"/>
      <c r="I4" s="428"/>
      <c r="J4" s="428"/>
      <c r="K4" s="428"/>
      <c r="L4" s="428"/>
      <c r="M4" s="430" t="s">
        <v>161</v>
      </c>
      <c r="N4" s="428"/>
      <c r="O4" s="428"/>
      <c r="P4" s="428"/>
      <c r="Q4" s="428"/>
      <c r="R4" s="428"/>
      <c r="S4" s="428"/>
      <c r="T4" s="428"/>
    </row>
    <row r="5" spans="1:28" ht="18.75" customHeight="1" x14ac:dyDescent="0.15">
      <c r="A5" s="431"/>
      <c r="B5" s="432"/>
      <c r="C5" s="432"/>
      <c r="D5" s="432"/>
      <c r="E5" s="432"/>
      <c r="F5" s="432"/>
      <c r="G5" s="432"/>
      <c r="H5" s="432"/>
      <c r="I5" s="432"/>
      <c r="J5" s="432"/>
      <c r="K5" s="432"/>
      <c r="L5" s="432"/>
      <c r="M5" s="432"/>
      <c r="N5" s="457"/>
      <c r="O5" s="1576" t="str">
        <f>IF(入力シート!E10="","",入力シート!E10)</f>
        <v/>
      </c>
      <c r="P5" s="1576"/>
      <c r="Q5" s="1576"/>
      <c r="R5" s="1576"/>
      <c r="S5" s="1576"/>
      <c r="T5" s="433"/>
    </row>
    <row r="6" spans="1:28" ht="22.5" customHeight="1" x14ac:dyDescent="0.2">
      <c r="A6" s="434"/>
      <c r="B6" s="428"/>
      <c r="C6" s="428"/>
      <c r="D6" s="428"/>
      <c r="E6" s="428"/>
      <c r="F6" s="428"/>
      <c r="G6" s="428"/>
      <c r="H6" s="428"/>
      <c r="I6" s="428"/>
      <c r="J6" s="428"/>
      <c r="K6" s="428"/>
      <c r="L6" s="428"/>
      <c r="M6" s="428"/>
      <c r="N6" s="428"/>
      <c r="O6" s="435" t="s">
        <v>162</v>
      </c>
      <c r="P6" s="436"/>
      <c r="Q6" s="1577" t="str">
        <f>IF(入力シート!E19="","",入力シート!E19)</f>
        <v/>
      </c>
      <c r="R6" s="1577"/>
      <c r="S6" s="1577"/>
      <c r="T6" s="437"/>
    </row>
    <row r="7" spans="1:28" ht="14.25" x14ac:dyDescent="0.15">
      <c r="A7" s="1578" t="s">
        <v>226</v>
      </c>
      <c r="B7" s="1579"/>
      <c r="C7" s="1579"/>
      <c r="D7" s="1579"/>
      <c r="E7" s="1579"/>
      <c r="F7" s="1579"/>
      <c r="G7" s="1579"/>
      <c r="H7" s="1579"/>
      <c r="I7" s="1579"/>
      <c r="J7" s="1579"/>
      <c r="K7" s="1579"/>
      <c r="L7" s="1579"/>
      <c r="M7" s="1579"/>
      <c r="N7" s="1579"/>
      <c r="O7" s="1579"/>
      <c r="P7" s="1579"/>
      <c r="Q7" s="1579"/>
      <c r="R7" s="1579"/>
      <c r="S7" s="1579"/>
      <c r="T7" s="437"/>
    </row>
    <row r="8" spans="1:28" ht="14.25" x14ac:dyDescent="0.15">
      <c r="A8" s="439"/>
      <c r="B8" s="440"/>
      <c r="C8" s="440"/>
      <c r="D8" s="440"/>
      <c r="E8" s="440"/>
      <c r="F8" s="440"/>
      <c r="G8" s="440"/>
      <c r="H8" s="440"/>
      <c r="I8" s="440"/>
      <c r="J8" s="440"/>
      <c r="K8" s="440"/>
      <c r="L8" s="440"/>
      <c r="M8" s="440"/>
      <c r="N8" s="440"/>
      <c r="O8" s="440"/>
      <c r="P8" s="440"/>
      <c r="Q8" s="440"/>
      <c r="R8" s="440"/>
      <c r="S8" s="440"/>
      <c r="T8" s="437"/>
    </row>
    <row r="9" spans="1:28" ht="16.5" x14ac:dyDescent="0.15">
      <c r="A9" s="477"/>
      <c r="B9" s="444"/>
      <c r="C9" s="444"/>
      <c r="D9" s="443" t="s">
        <v>227</v>
      </c>
      <c r="E9" s="428"/>
      <c r="F9" s="444"/>
      <c r="G9" s="444"/>
      <c r="H9" s="444"/>
      <c r="I9" s="444"/>
      <c r="J9" s="444"/>
      <c r="K9" s="444"/>
      <c r="L9" s="444"/>
      <c r="M9" s="444"/>
      <c r="N9" s="444"/>
      <c r="O9" s="444"/>
      <c r="P9" s="444"/>
      <c r="Q9" s="444"/>
      <c r="R9" s="444"/>
      <c r="S9" s="444"/>
      <c r="T9" s="437"/>
      <c r="Z9" s="460" t="s">
        <v>151</v>
      </c>
      <c r="AA9" s="460" t="s">
        <v>228</v>
      </c>
      <c r="AB9" s="460" t="s">
        <v>152</v>
      </c>
    </row>
    <row r="10" spans="1:28" ht="16.5" x14ac:dyDescent="0.15">
      <c r="A10" s="477"/>
      <c r="B10" s="444"/>
      <c r="C10" s="444"/>
      <c r="D10" s="459" t="s">
        <v>370</v>
      </c>
      <c r="E10" s="428"/>
      <c r="F10" s="444"/>
      <c r="G10" s="444"/>
      <c r="H10" s="444"/>
      <c r="I10" s="444"/>
      <c r="J10" s="444"/>
      <c r="K10" s="444"/>
      <c r="L10" s="444"/>
      <c r="M10" s="444"/>
      <c r="N10" s="444"/>
      <c r="O10" s="444"/>
      <c r="P10" s="444"/>
      <c r="Q10" s="444"/>
      <c r="R10" s="444"/>
      <c r="S10" s="444"/>
      <c r="T10" s="437"/>
      <c r="Z10" s="460"/>
      <c r="AA10" s="460"/>
      <c r="AB10" s="460"/>
    </row>
    <row r="11" spans="1:28" ht="16.5" x14ac:dyDescent="0.15">
      <c r="A11" s="477"/>
      <c r="B11" s="444"/>
      <c r="C11" s="444"/>
      <c r="D11" s="442" t="s">
        <v>253</v>
      </c>
      <c r="E11" s="428"/>
      <c r="F11" s="444"/>
      <c r="G11" s="444"/>
      <c r="H11" s="444"/>
      <c r="I11" s="444"/>
      <c r="J11" s="444"/>
      <c r="K11" s="444"/>
      <c r="L11" s="444"/>
      <c r="M11" s="444"/>
      <c r="N11" s="444"/>
      <c r="O11" s="444"/>
      <c r="P11" s="444"/>
      <c r="Q11" s="444"/>
      <c r="R11" s="444"/>
      <c r="S11" s="444"/>
      <c r="T11" s="437"/>
      <c r="Z11" s="460"/>
      <c r="AA11" s="460"/>
      <c r="AB11" s="460"/>
    </row>
    <row r="12" spans="1:28" ht="16.5" x14ac:dyDescent="0.15">
      <c r="A12" s="477"/>
      <c r="B12" s="444"/>
      <c r="C12" s="444"/>
      <c r="D12" s="443"/>
      <c r="E12" s="428"/>
      <c r="F12" s="444"/>
      <c r="G12" s="444"/>
      <c r="H12" s="444"/>
      <c r="I12" s="444"/>
      <c r="J12" s="444"/>
      <c r="K12" s="444"/>
      <c r="L12" s="444"/>
      <c r="M12" s="444"/>
      <c r="N12" s="444"/>
      <c r="O12" s="444"/>
      <c r="P12" s="444"/>
      <c r="Q12" s="444"/>
      <c r="R12" s="444"/>
      <c r="S12" s="444"/>
      <c r="T12" s="437"/>
      <c r="Z12" s="460"/>
      <c r="AA12" s="460"/>
      <c r="AB12" s="460"/>
    </row>
    <row r="13" spans="1:28" ht="20.25" thickBot="1" x14ac:dyDescent="0.2">
      <c r="A13" s="434"/>
      <c r="B13" s="428"/>
      <c r="C13" s="428"/>
      <c r="D13" s="442" t="s">
        <v>371</v>
      </c>
      <c r="E13" s="428"/>
      <c r="F13" s="428"/>
      <c r="G13" s="428"/>
      <c r="H13" s="428"/>
      <c r="I13" s="428"/>
      <c r="J13" s="428"/>
      <c r="K13" s="428"/>
      <c r="L13" s="444"/>
      <c r="M13" s="444"/>
      <c r="N13" s="444"/>
      <c r="O13" s="444"/>
      <c r="P13" s="428"/>
      <c r="Q13" s="428"/>
      <c r="R13" s="428"/>
      <c r="S13" s="428"/>
      <c r="T13" s="437"/>
    </row>
    <row r="14" spans="1:28" ht="15.6" customHeight="1" x14ac:dyDescent="0.15">
      <c r="A14" s="434"/>
      <c r="D14" s="463">
        <v>1</v>
      </c>
      <c r="E14" s="561" t="s">
        <v>356</v>
      </c>
      <c r="F14" s="562"/>
      <c r="G14" s="562"/>
      <c r="H14" s="562"/>
      <c r="I14" s="562"/>
      <c r="J14" s="562"/>
      <c r="K14" s="562"/>
      <c r="L14" s="565"/>
      <c r="M14" s="566"/>
      <c r="N14" s="1643" t="s">
        <v>367</v>
      </c>
      <c r="O14" s="1644"/>
      <c r="P14" s="1644"/>
      <c r="Q14" s="1645"/>
      <c r="R14" s="428"/>
      <c r="S14" s="428"/>
      <c r="T14" s="437"/>
      <c r="Z14" s="419">
        <v>1</v>
      </c>
      <c r="AA14" s="419">
        <f>IF(OR(N14="",N14="確認して✓をご選択ください"),0,1)</f>
        <v>0</v>
      </c>
      <c r="AB14" s="419">
        <f>Z14-AA14</f>
        <v>1</v>
      </c>
    </row>
    <row r="15" spans="1:28" ht="15.6" customHeight="1" x14ac:dyDescent="0.15">
      <c r="A15" s="434"/>
      <c r="D15" s="464">
        <v>2</v>
      </c>
      <c r="E15" s="563" t="s">
        <v>229</v>
      </c>
      <c r="F15" s="564"/>
      <c r="G15" s="564"/>
      <c r="H15" s="564"/>
      <c r="I15" s="564"/>
      <c r="J15" s="564"/>
      <c r="K15" s="564"/>
      <c r="L15" s="567"/>
      <c r="M15" s="568"/>
      <c r="N15" s="1646" t="s">
        <v>367</v>
      </c>
      <c r="O15" s="1647"/>
      <c r="P15" s="1647"/>
      <c r="Q15" s="1648"/>
      <c r="R15" s="428"/>
      <c r="S15" s="428"/>
      <c r="T15" s="437"/>
      <c r="Z15" s="419">
        <v>1</v>
      </c>
      <c r="AA15" s="419">
        <f>IF(OR(N15="",N15="確認して✓をご選択ください"),0,1)</f>
        <v>0</v>
      </c>
      <c r="AB15" s="419">
        <f>Z15-AA15</f>
        <v>1</v>
      </c>
    </row>
    <row r="16" spans="1:28" ht="15.6" customHeight="1" thickBot="1" x14ac:dyDescent="0.2">
      <c r="A16" s="434"/>
      <c r="D16" s="465">
        <v>3</v>
      </c>
      <c r="E16" s="559" t="s">
        <v>338</v>
      </c>
      <c r="F16" s="560"/>
      <c r="G16" s="560"/>
      <c r="H16" s="560"/>
      <c r="I16" s="560"/>
      <c r="J16" s="560"/>
      <c r="K16" s="560"/>
      <c r="L16" s="570"/>
      <c r="M16" s="569"/>
      <c r="N16" s="1649" t="s">
        <v>367</v>
      </c>
      <c r="O16" s="1650"/>
      <c r="P16" s="1650"/>
      <c r="Q16" s="1651"/>
      <c r="R16" s="428"/>
      <c r="S16" s="428"/>
      <c r="T16" s="437"/>
      <c r="Z16" s="419">
        <v>1</v>
      </c>
      <c r="AA16" s="419">
        <f>IF(OR(N16="",N16="確認して✓をご選択ください"),0,1)</f>
        <v>0</v>
      </c>
      <c r="AB16" s="419">
        <f>Z16-AA16</f>
        <v>1</v>
      </c>
    </row>
    <row r="17" spans="1:20" x14ac:dyDescent="0.15">
      <c r="A17" s="434"/>
      <c r="B17" s="428"/>
      <c r="C17" s="428"/>
      <c r="D17" s="428"/>
      <c r="E17" s="428"/>
      <c r="F17" s="428"/>
      <c r="G17" s="428"/>
      <c r="H17" s="428"/>
      <c r="I17" s="428"/>
      <c r="J17" s="428"/>
      <c r="K17" s="428"/>
      <c r="L17" s="428"/>
      <c r="M17" s="428"/>
      <c r="N17" s="428"/>
      <c r="O17" s="428"/>
      <c r="P17" s="428"/>
      <c r="Q17" s="428"/>
      <c r="R17" s="428"/>
      <c r="S17" s="428"/>
      <c r="T17" s="437"/>
    </row>
    <row r="18" spans="1:20" x14ac:dyDescent="0.15">
      <c r="A18" s="434"/>
      <c r="B18" s="428" t="s">
        <v>220</v>
      </c>
      <c r="C18" s="428"/>
      <c r="D18" s="428"/>
      <c r="E18" s="428"/>
      <c r="F18" s="428"/>
      <c r="G18" s="428"/>
      <c r="H18" s="428"/>
      <c r="I18" s="428"/>
      <c r="J18" s="428"/>
      <c r="K18" s="428"/>
      <c r="L18" s="428"/>
      <c r="M18" s="428"/>
      <c r="N18" s="428"/>
      <c r="O18" s="428"/>
      <c r="P18" s="428"/>
      <c r="Q18" s="428"/>
      <c r="R18" s="428"/>
      <c r="S18" s="428"/>
      <c r="T18" s="437"/>
    </row>
    <row r="19" spans="1:20" x14ac:dyDescent="0.15">
      <c r="A19" s="434"/>
      <c r="B19" s="479"/>
      <c r="C19" s="480"/>
      <c r="D19" s="480"/>
      <c r="E19" s="480"/>
      <c r="F19" s="480"/>
      <c r="G19" s="480"/>
      <c r="H19" s="480"/>
      <c r="I19" s="480"/>
      <c r="J19" s="480"/>
      <c r="K19" s="480"/>
      <c r="L19" s="480"/>
      <c r="M19" s="480"/>
      <c r="N19" s="480"/>
      <c r="O19" s="480"/>
      <c r="P19" s="480"/>
      <c r="Q19" s="480"/>
      <c r="R19" s="481"/>
      <c r="S19" s="428"/>
      <c r="T19" s="437"/>
    </row>
    <row r="20" spans="1:20" x14ac:dyDescent="0.15">
      <c r="A20" s="434"/>
      <c r="B20" s="482"/>
      <c r="C20" s="428"/>
      <c r="D20" s="428"/>
      <c r="E20" s="428"/>
      <c r="F20" s="428"/>
      <c r="G20" s="428"/>
      <c r="H20" s="428"/>
      <c r="I20" s="428"/>
      <c r="J20" s="428"/>
      <c r="K20" s="428"/>
      <c r="L20" s="428"/>
      <c r="M20" s="428"/>
      <c r="N20" s="428"/>
      <c r="O20" s="428"/>
      <c r="P20" s="428"/>
      <c r="Q20" s="428"/>
      <c r="R20" s="483"/>
      <c r="S20" s="428"/>
      <c r="T20" s="437"/>
    </row>
    <row r="21" spans="1:20" x14ac:dyDescent="0.15">
      <c r="A21" s="434"/>
      <c r="B21" s="482"/>
      <c r="C21" s="428"/>
      <c r="D21" s="428"/>
      <c r="E21" s="428"/>
      <c r="F21" s="428"/>
      <c r="G21" s="428"/>
      <c r="H21" s="428"/>
      <c r="I21" s="428"/>
      <c r="J21" s="428"/>
      <c r="K21" s="428"/>
      <c r="L21" s="428"/>
      <c r="M21" s="428"/>
      <c r="N21" s="428"/>
      <c r="O21" s="428"/>
      <c r="P21" s="428"/>
      <c r="Q21" s="428"/>
      <c r="R21" s="483"/>
      <c r="S21" s="428"/>
      <c r="T21" s="437"/>
    </row>
    <row r="22" spans="1:20" x14ac:dyDescent="0.15">
      <c r="A22" s="434"/>
      <c r="B22" s="482"/>
      <c r="C22" s="428"/>
      <c r="D22" s="428"/>
      <c r="E22" s="428"/>
      <c r="F22" s="428"/>
      <c r="G22" s="428"/>
      <c r="H22" s="428"/>
      <c r="I22" s="428"/>
      <c r="J22" s="428"/>
      <c r="K22" s="428"/>
      <c r="L22" s="428"/>
      <c r="M22" s="428"/>
      <c r="N22" s="428"/>
      <c r="O22" s="428"/>
      <c r="P22" s="428"/>
      <c r="Q22" s="428"/>
      <c r="R22" s="483"/>
      <c r="S22" s="428"/>
      <c r="T22" s="437"/>
    </row>
    <row r="23" spans="1:20" x14ac:dyDescent="0.15">
      <c r="A23" s="434"/>
      <c r="B23" s="482"/>
      <c r="C23" s="428"/>
      <c r="D23" s="428"/>
      <c r="E23" s="428"/>
      <c r="F23" s="428"/>
      <c r="G23" s="428"/>
      <c r="H23" s="428"/>
      <c r="I23" s="428"/>
      <c r="J23" s="428"/>
      <c r="K23" s="428"/>
      <c r="L23" s="428"/>
      <c r="M23" s="428"/>
      <c r="N23" s="428"/>
      <c r="O23" s="428"/>
      <c r="P23" s="428"/>
      <c r="Q23" s="428"/>
      <c r="R23" s="483"/>
      <c r="S23" s="428"/>
      <c r="T23" s="437"/>
    </row>
    <row r="24" spans="1:20" x14ac:dyDescent="0.15">
      <c r="A24" s="434"/>
      <c r="B24" s="482"/>
      <c r="C24" s="428"/>
      <c r="D24" s="428"/>
      <c r="E24" s="428"/>
      <c r="F24" s="428"/>
      <c r="G24" s="428"/>
      <c r="H24" s="428"/>
      <c r="I24" s="428"/>
      <c r="J24" s="428"/>
      <c r="K24" s="428"/>
      <c r="L24" s="428"/>
      <c r="M24" s="428"/>
      <c r="N24" s="428"/>
      <c r="O24" s="428"/>
      <c r="P24" s="428"/>
      <c r="Q24" s="428"/>
      <c r="R24" s="483"/>
      <c r="S24" s="428"/>
      <c r="T24" s="437"/>
    </row>
    <row r="25" spans="1:20" x14ac:dyDescent="0.15">
      <c r="A25" s="434"/>
      <c r="B25" s="482"/>
      <c r="C25" s="428"/>
      <c r="D25" s="428"/>
      <c r="E25" s="428"/>
      <c r="F25" s="428"/>
      <c r="G25" s="428"/>
      <c r="H25" s="428"/>
      <c r="I25" s="428"/>
      <c r="J25" s="428"/>
      <c r="K25" s="428"/>
      <c r="L25" s="428"/>
      <c r="M25" s="428"/>
      <c r="N25" s="428"/>
      <c r="O25" s="428"/>
      <c r="P25" s="428"/>
      <c r="Q25" s="428"/>
      <c r="R25" s="483"/>
      <c r="S25" s="428"/>
      <c r="T25" s="437"/>
    </row>
    <row r="26" spans="1:20" x14ac:dyDescent="0.15">
      <c r="A26" s="434"/>
      <c r="B26" s="482"/>
      <c r="C26" s="428"/>
      <c r="D26" s="428"/>
      <c r="E26" s="428"/>
      <c r="F26" s="428"/>
      <c r="G26" s="428"/>
      <c r="H26" s="428"/>
      <c r="I26" s="428"/>
      <c r="J26" s="428"/>
      <c r="K26" s="428"/>
      <c r="L26" s="428"/>
      <c r="M26" s="428"/>
      <c r="N26" s="428"/>
      <c r="O26" s="428"/>
      <c r="P26" s="428"/>
      <c r="Q26" s="428"/>
      <c r="R26" s="483"/>
      <c r="S26" s="428"/>
      <c r="T26" s="437"/>
    </row>
    <row r="27" spans="1:20" x14ac:dyDescent="0.15">
      <c r="A27" s="434"/>
      <c r="B27" s="482"/>
      <c r="C27" s="428"/>
      <c r="D27" s="428"/>
      <c r="E27" s="428"/>
      <c r="F27" s="428"/>
      <c r="G27" s="428"/>
      <c r="H27" s="428"/>
      <c r="I27" s="428"/>
      <c r="J27" s="428"/>
      <c r="K27" s="428"/>
      <c r="L27" s="428"/>
      <c r="M27" s="428"/>
      <c r="N27" s="428"/>
      <c r="O27" s="428"/>
      <c r="P27" s="428"/>
      <c r="Q27" s="428"/>
      <c r="R27" s="483"/>
      <c r="S27" s="428"/>
      <c r="T27" s="437"/>
    </row>
    <row r="28" spans="1:20" x14ac:dyDescent="0.15">
      <c r="A28" s="434"/>
      <c r="B28" s="482"/>
      <c r="C28" s="428"/>
      <c r="D28" s="428"/>
      <c r="E28" s="428"/>
      <c r="F28" s="428"/>
      <c r="G28" s="428"/>
      <c r="H28" s="428"/>
      <c r="I28" s="428"/>
      <c r="J28" s="428"/>
      <c r="K28" s="428"/>
      <c r="L28" s="428"/>
      <c r="M28" s="428"/>
      <c r="N28" s="428"/>
      <c r="O28" s="428"/>
      <c r="P28" s="428"/>
      <c r="Q28" s="428"/>
      <c r="R28" s="483"/>
      <c r="S28" s="428"/>
      <c r="T28" s="437"/>
    </row>
    <row r="29" spans="1:20" x14ac:dyDescent="0.15">
      <c r="A29" s="434"/>
      <c r="B29" s="482"/>
      <c r="C29" s="428"/>
      <c r="D29" s="428"/>
      <c r="E29" s="428"/>
      <c r="F29" s="428"/>
      <c r="G29" s="428"/>
      <c r="H29" s="428"/>
      <c r="I29" s="428"/>
      <c r="J29" s="428"/>
      <c r="K29" s="428"/>
      <c r="L29" s="428"/>
      <c r="M29" s="428"/>
      <c r="N29" s="428"/>
      <c r="O29" s="428"/>
      <c r="P29" s="428"/>
      <c r="Q29" s="428"/>
      <c r="R29" s="483"/>
      <c r="S29" s="428"/>
      <c r="T29" s="437"/>
    </row>
    <row r="30" spans="1:20" x14ac:dyDescent="0.15">
      <c r="A30" s="434"/>
      <c r="B30" s="482"/>
      <c r="C30" s="428"/>
      <c r="D30" s="428"/>
      <c r="E30" s="428"/>
      <c r="F30" s="428"/>
      <c r="G30" s="428"/>
      <c r="H30" s="428"/>
      <c r="I30" s="428"/>
      <c r="J30" s="428"/>
      <c r="K30" s="428"/>
      <c r="L30" s="428"/>
      <c r="M30" s="428"/>
      <c r="N30" s="428"/>
      <c r="O30" s="428"/>
      <c r="P30" s="428"/>
      <c r="Q30" s="428"/>
      <c r="R30" s="483"/>
      <c r="S30" s="428"/>
      <c r="T30" s="437"/>
    </row>
    <row r="31" spans="1:20" x14ac:dyDescent="0.15">
      <c r="A31" s="434"/>
      <c r="B31" s="482"/>
      <c r="C31" s="428"/>
      <c r="D31" s="428"/>
      <c r="E31" s="428"/>
      <c r="F31" s="428"/>
      <c r="G31" s="428"/>
      <c r="H31" s="428"/>
      <c r="I31" s="428"/>
      <c r="J31" s="428"/>
      <c r="K31" s="428"/>
      <c r="L31" s="428"/>
      <c r="M31" s="428"/>
      <c r="N31" s="428"/>
      <c r="O31" s="428"/>
      <c r="P31" s="428"/>
      <c r="Q31" s="428"/>
      <c r="R31" s="483"/>
      <c r="S31" s="428"/>
      <c r="T31" s="437"/>
    </row>
    <row r="32" spans="1:20" x14ac:dyDescent="0.15">
      <c r="A32" s="434"/>
      <c r="B32" s="482"/>
      <c r="C32" s="428"/>
      <c r="D32" s="428"/>
      <c r="E32" s="428"/>
      <c r="F32" s="428"/>
      <c r="G32" s="428"/>
      <c r="H32" s="428"/>
      <c r="I32" s="428"/>
      <c r="J32" s="428"/>
      <c r="K32" s="428"/>
      <c r="L32" s="428"/>
      <c r="M32" s="428"/>
      <c r="N32" s="428"/>
      <c r="O32" s="428"/>
      <c r="P32" s="428"/>
      <c r="Q32" s="428"/>
      <c r="R32" s="483"/>
      <c r="S32" s="428"/>
      <c r="T32" s="437"/>
    </row>
    <row r="33" spans="1:20" x14ac:dyDescent="0.15">
      <c r="A33" s="434"/>
      <c r="B33" s="482"/>
      <c r="C33" s="428"/>
      <c r="D33" s="428"/>
      <c r="E33" s="428"/>
      <c r="F33" s="428"/>
      <c r="G33" s="428"/>
      <c r="H33" s="428"/>
      <c r="I33" s="428"/>
      <c r="J33" s="428"/>
      <c r="K33" s="428"/>
      <c r="L33" s="428"/>
      <c r="M33" s="428"/>
      <c r="N33" s="428"/>
      <c r="O33" s="428"/>
      <c r="P33" s="428"/>
      <c r="Q33" s="428"/>
      <c r="R33" s="483"/>
      <c r="S33" s="428"/>
      <c r="T33" s="437"/>
    </row>
    <row r="34" spans="1:20" x14ac:dyDescent="0.15">
      <c r="A34" s="434"/>
      <c r="B34" s="482"/>
      <c r="C34" s="428"/>
      <c r="D34" s="428"/>
      <c r="E34" s="428"/>
      <c r="F34" s="428"/>
      <c r="G34" s="428"/>
      <c r="H34" s="428"/>
      <c r="I34" s="428"/>
      <c r="J34" s="428"/>
      <c r="K34" s="428"/>
      <c r="L34" s="428"/>
      <c r="M34" s="428"/>
      <c r="N34" s="428"/>
      <c r="O34" s="428"/>
      <c r="P34" s="428"/>
      <c r="Q34" s="428"/>
      <c r="R34" s="483"/>
      <c r="S34" s="428"/>
      <c r="T34" s="437"/>
    </row>
    <row r="35" spans="1:20" x14ac:dyDescent="0.15">
      <c r="A35" s="434"/>
      <c r="B35" s="482"/>
      <c r="C35" s="428"/>
      <c r="D35" s="428"/>
      <c r="E35" s="428"/>
      <c r="F35" s="428"/>
      <c r="G35" s="428"/>
      <c r="H35" s="428"/>
      <c r="I35" s="428"/>
      <c r="J35" s="428"/>
      <c r="K35" s="428"/>
      <c r="L35" s="428"/>
      <c r="M35" s="428"/>
      <c r="N35" s="428"/>
      <c r="O35" s="428"/>
      <c r="P35" s="428"/>
      <c r="Q35" s="428"/>
      <c r="R35" s="483"/>
      <c r="S35" s="428"/>
      <c r="T35" s="437"/>
    </row>
    <row r="36" spans="1:20" x14ac:dyDescent="0.15">
      <c r="A36" s="434"/>
      <c r="B36" s="482"/>
      <c r="C36" s="428"/>
      <c r="D36" s="428"/>
      <c r="E36" s="428"/>
      <c r="F36" s="428"/>
      <c r="G36" s="428"/>
      <c r="H36" s="428"/>
      <c r="I36" s="428"/>
      <c r="J36" s="428"/>
      <c r="K36" s="428"/>
      <c r="L36" s="428"/>
      <c r="M36" s="428"/>
      <c r="N36" s="428"/>
      <c r="O36" s="428"/>
      <c r="P36" s="428"/>
      <c r="Q36" s="428"/>
      <c r="R36" s="483"/>
      <c r="S36" s="428"/>
      <c r="T36" s="437"/>
    </row>
    <row r="37" spans="1:20" x14ac:dyDescent="0.15">
      <c r="A37" s="434"/>
      <c r="B37" s="482"/>
      <c r="C37" s="428"/>
      <c r="D37" s="428"/>
      <c r="E37" s="428"/>
      <c r="F37" s="428"/>
      <c r="G37" s="428"/>
      <c r="H37" s="428"/>
      <c r="I37" s="428"/>
      <c r="J37" s="428"/>
      <c r="K37" s="428"/>
      <c r="L37" s="428"/>
      <c r="M37" s="428"/>
      <c r="N37" s="428"/>
      <c r="O37" s="428"/>
      <c r="P37" s="428"/>
      <c r="Q37" s="428"/>
      <c r="R37" s="483"/>
      <c r="S37" s="428"/>
      <c r="T37" s="437"/>
    </row>
    <row r="38" spans="1:20" x14ac:dyDescent="0.15">
      <c r="A38" s="434"/>
      <c r="B38" s="482"/>
      <c r="C38" s="428"/>
      <c r="D38" s="428"/>
      <c r="E38" s="428"/>
      <c r="F38" s="428"/>
      <c r="G38" s="428"/>
      <c r="H38" s="428"/>
      <c r="I38" s="428"/>
      <c r="J38" s="428"/>
      <c r="K38" s="428"/>
      <c r="L38" s="428"/>
      <c r="M38" s="428"/>
      <c r="N38" s="428"/>
      <c r="O38" s="428"/>
      <c r="P38" s="428"/>
      <c r="Q38" s="428"/>
      <c r="R38" s="483"/>
      <c r="S38" s="428"/>
      <c r="T38" s="437"/>
    </row>
    <row r="39" spans="1:20" x14ac:dyDescent="0.15">
      <c r="A39" s="434"/>
      <c r="B39" s="482"/>
      <c r="C39" s="428"/>
      <c r="D39" s="428"/>
      <c r="E39" s="428"/>
      <c r="F39" s="428"/>
      <c r="G39" s="428"/>
      <c r="H39" s="428"/>
      <c r="I39" s="428"/>
      <c r="J39" s="428"/>
      <c r="K39" s="428"/>
      <c r="L39" s="428"/>
      <c r="M39" s="428"/>
      <c r="N39" s="428"/>
      <c r="O39" s="428"/>
      <c r="P39" s="428"/>
      <c r="Q39" s="428"/>
      <c r="R39" s="483"/>
      <c r="S39" s="428"/>
      <c r="T39" s="437"/>
    </row>
    <row r="40" spans="1:20" x14ac:dyDescent="0.15">
      <c r="A40" s="434"/>
      <c r="B40" s="482"/>
      <c r="C40" s="428"/>
      <c r="D40" s="428"/>
      <c r="E40" s="428"/>
      <c r="F40" s="428"/>
      <c r="G40" s="428"/>
      <c r="H40" s="428"/>
      <c r="I40" s="428"/>
      <c r="J40" s="428"/>
      <c r="K40" s="428"/>
      <c r="L40" s="428"/>
      <c r="M40" s="428"/>
      <c r="N40" s="428"/>
      <c r="O40" s="428"/>
      <c r="P40" s="428"/>
      <c r="Q40" s="428"/>
      <c r="R40" s="483"/>
      <c r="S40" s="428"/>
      <c r="T40" s="437"/>
    </row>
    <row r="41" spans="1:20" x14ac:dyDescent="0.15">
      <c r="A41" s="434"/>
      <c r="B41" s="482"/>
      <c r="C41" s="428"/>
      <c r="D41" s="428"/>
      <c r="E41" s="428"/>
      <c r="F41" s="428"/>
      <c r="G41" s="428"/>
      <c r="H41" s="428"/>
      <c r="I41" s="428"/>
      <c r="J41" s="428"/>
      <c r="K41" s="428"/>
      <c r="L41" s="428"/>
      <c r="M41" s="428"/>
      <c r="N41" s="428"/>
      <c r="O41" s="428"/>
      <c r="P41" s="428"/>
      <c r="Q41" s="428"/>
      <c r="R41" s="483"/>
      <c r="S41" s="428"/>
      <c r="T41" s="437"/>
    </row>
    <row r="42" spans="1:20" x14ac:dyDescent="0.15">
      <c r="A42" s="434"/>
      <c r="B42" s="482"/>
      <c r="C42" s="428"/>
      <c r="D42" s="428"/>
      <c r="E42" s="428"/>
      <c r="F42" s="428"/>
      <c r="G42" s="428"/>
      <c r="H42" s="428"/>
      <c r="I42" s="428"/>
      <c r="J42" s="428"/>
      <c r="K42" s="428"/>
      <c r="L42" s="428"/>
      <c r="M42" s="428"/>
      <c r="N42" s="428"/>
      <c r="O42" s="428"/>
      <c r="P42" s="428"/>
      <c r="Q42" s="428"/>
      <c r="R42" s="483"/>
      <c r="S42" s="428"/>
      <c r="T42" s="437"/>
    </row>
    <row r="43" spans="1:20" x14ac:dyDescent="0.15">
      <c r="A43" s="434"/>
      <c r="B43" s="482"/>
      <c r="C43" s="428"/>
      <c r="D43" s="428"/>
      <c r="E43" s="428"/>
      <c r="F43" s="428"/>
      <c r="G43" s="428"/>
      <c r="H43" s="428"/>
      <c r="I43" s="428"/>
      <c r="J43" s="428"/>
      <c r="K43" s="428"/>
      <c r="L43" s="428"/>
      <c r="M43" s="428"/>
      <c r="N43" s="428"/>
      <c r="O43" s="428"/>
      <c r="P43" s="428"/>
      <c r="Q43" s="428"/>
      <c r="R43" s="483"/>
      <c r="S43" s="428"/>
      <c r="T43" s="437"/>
    </row>
    <row r="44" spans="1:20" x14ac:dyDescent="0.15">
      <c r="A44" s="434"/>
      <c r="B44" s="482"/>
      <c r="C44" s="428"/>
      <c r="D44" s="428"/>
      <c r="E44" s="428"/>
      <c r="F44" s="428"/>
      <c r="G44" s="428"/>
      <c r="H44" s="428"/>
      <c r="I44" s="428"/>
      <c r="J44" s="428"/>
      <c r="K44" s="428"/>
      <c r="L44" s="428"/>
      <c r="M44" s="428"/>
      <c r="N44" s="428"/>
      <c r="O44" s="428"/>
      <c r="P44" s="428"/>
      <c r="Q44" s="428"/>
      <c r="R44" s="483"/>
      <c r="S44" s="428"/>
      <c r="T44" s="437"/>
    </row>
    <row r="45" spans="1:20" x14ac:dyDescent="0.15">
      <c r="A45" s="434"/>
      <c r="B45" s="482"/>
      <c r="C45" s="428"/>
      <c r="D45" s="428"/>
      <c r="E45" s="428"/>
      <c r="F45" s="428"/>
      <c r="G45" s="428"/>
      <c r="H45" s="428"/>
      <c r="I45" s="428"/>
      <c r="J45" s="428"/>
      <c r="K45" s="428"/>
      <c r="L45" s="428"/>
      <c r="M45" s="428"/>
      <c r="N45" s="428"/>
      <c r="O45" s="428"/>
      <c r="P45" s="428"/>
      <c r="Q45" s="428"/>
      <c r="R45" s="483"/>
      <c r="S45" s="428"/>
      <c r="T45" s="437"/>
    </row>
    <row r="46" spans="1:20" x14ac:dyDescent="0.15">
      <c r="A46" s="434"/>
      <c r="B46" s="482"/>
      <c r="C46" s="428"/>
      <c r="D46" s="428"/>
      <c r="E46" s="428"/>
      <c r="F46" s="428"/>
      <c r="G46" s="428"/>
      <c r="H46" s="428"/>
      <c r="I46" s="428"/>
      <c r="J46" s="428"/>
      <c r="K46" s="428"/>
      <c r="L46" s="428"/>
      <c r="M46" s="428"/>
      <c r="N46" s="428"/>
      <c r="O46" s="428"/>
      <c r="P46" s="428"/>
      <c r="Q46" s="428"/>
      <c r="R46" s="483"/>
      <c r="S46" s="428"/>
      <c r="T46" s="437"/>
    </row>
    <row r="47" spans="1:20" x14ac:dyDescent="0.15">
      <c r="A47" s="434"/>
      <c r="B47" s="482"/>
      <c r="C47" s="428"/>
      <c r="D47" s="428"/>
      <c r="E47" s="428"/>
      <c r="F47" s="428"/>
      <c r="G47" s="428"/>
      <c r="H47" s="428"/>
      <c r="I47" s="428"/>
      <c r="J47" s="428"/>
      <c r="K47" s="428"/>
      <c r="L47" s="428"/>
      <c r="M47" s="428"/>
      <c r="N47" s="428"/>
      <c r="O47" s="428"/>
      <c r="P47" s="428"/>
      <c r="Q47" s="428"/>
      <c r="R47" s="483"/>
      <c r="S47" s="428"/>
      <c r="T47" s="437"/>
    </row>
    <row r="48" spans="1:20" x14ac:dyDescent="0.15">
      <c r="A48" s="434"/>
      <c r="B48" s="482"/>
      <c r="C48" s="428"/>
      <c r="D48" s="428"/>
      <c r="E48" s="428"/>
      <c r="F48" s="428"/>
      <c r="G48" s="428"/>
      <c r="H48" s="428"/>
      <c r="I48" s="428"/>
      <c r="J48" s="428"/>
      <c r="K48" s="428"/>
      <c r="L48" s="428"/>
      <c r="M48" s="428"/>
      <c r="N48" s="428"/>
      <c r="O48" s="428"/>
      <c r="P48" s="428"/>
      <c r="Q48" s="428"/>
      <c r="R48" s="483"/>
      <c r="S48" s="428"/>
      <c r="T48" s="437"/>
    </row>
    <row r="49" spans="1:28" x14ac:dyDescent="0.15">
      <c r="A49" s="434"/>
      <c r="B49" s="482"/>
      <c r="C49" s="428"/>
      <c r="D49" s="428"/>
      <c r="E49" s="428"/>
      <c r="F49" s="428"/>
      <c r="G49" s="428"/>
      <c r="H49" s="428"/>
      <c r="I49" s="428"/>
      <c r="J49" s="428"/>
      <c r="K49" s="428"/>
      <c r="L49" s="428"/>
      <c r="M49" s="428"/>
      <c r="N49" s="428"/>
      <c r="O49" s="428"/>
      <c r="P49" s="428"/>
      <c r="Q49" s="428"/>
      <c r="R49" s="483"/>
      <c r="S49" s="428"/>
      <c r="T49" s="437"/>
    </row>
    <row r="50" spans="1:28" x14ac:dyDescent="0.15">
      <c r="A50" s="434"/>
      <c r="B50" s="482"/>
      <c r="C50" s="428"/>
      <c r="D50" s="428"/>
      <c r="E50" s="428"/>
      <c r="F50" s="428"/>
      <c r="G50" s="428"/>
      <c r="H50" s="428"/>
      <c r="I50" s="428"/>
      <c r="J50" s="428"/>
      <c r="K50" s="428"/>
      <c r="L50" s="428"/>
      <c r="M50" s="428"/>
      <c r="N50" s="428"/>
      <c r="O50" s="428"/>
      <c r="P50" s="428"/>
      <c r="Q50" s="428"/>
      <c r="R50" s="483"/>
      <c r="S50" s="428"/>
      <c r="T50" s="437"/>
    </row>
    <row r="51" spans="1:28" x14ac:dyDescent="0.15">
      <c r="A51" s="434"/>
      <c r="B51" s="482"/>
      <c r="C51" s="428"/>
      <c r="D51" s="428"/>
      <c r="E51" s="428"/>
      <c r="F51" s="428"/>
      <c r="G51" s="428"/>
      <c r="H51" s="428"/>
      <c r="I51" s="428"/>
      <c r="J51" s="428"/>
      <c r="K51" s="428"/>
      <c r="L51" s="428"/>
      <c r="M51" s="428"/>
      <c r="N51" s="428"/>
      <c r="O51" s="428"/>
      <c r="P51" s="428"/>
      <c r="Q51" s="428"/>
      <c r="R51" s="483"/>
      <c r="S51" s="428"/>
      <c r="T51" s="437"/>
    </row>
    <row r="52" spans="1:28" x14ac:dyDescent="0.15">
      <c r="B52" s="469"/>
      <c r="R52" s="470"/>
    </row>
    <row r="53" spans="1:28" x14ac:dyDescent="0.15">
      <c r="B53" s="472"/>
      <c r="C53" s="473"/>
      <c r="D53" s="473"/>
      <c r="E53" s="473"/>
      <c r="F53" s="473"/>
      <c r="G53" s="473"/>
      <c r="H53" s="473"/>
      <c r="I53" s="473"/>
      <c r="J53" s="473"/>
      <c r="K53" s="473"/>
      <c r="L53" s="473"/>
      <c r="M53" s="473"/>
      <c r="N53" s="473"/>
      <c r="O53" s="473"/>
      <c r="P53" s="473"/>
      <c r="Q53" s="473"/>
      <c r="R53" s="474"/>
    </row>
    <row r="54" spans="1:28" ht="14.25" thickBot="1" x14ac:dyDescent="0.2"/>
    <row r="55" spans="1:28" x14ac:dyDescent="0.15">
      <c r="A55" s="434"/>
      <c r="B55" s="428"/>
      <c r="C55" s="428"/>
      <c r="D55" s="428"/>
      <c r="E55" s="428"/>
      <c r="F55" s="428"/>
      <c r="G55" s="428"/>
      <c r="H55" s="428"/>
      <c r="I55" s="428"/>
      <c r="J55" s="428"/>
      <c r="K55" s="428"/>
      <c r="L55" s="484"/>
      <c r="M55" s="485"/>
      <c r="N55" s="486"/>
      <c r="O55" s="484"/>
      <c r="P55" s="485"/>
      <c r="Q55" s="485"/>
      <c r="R55" s="485"/>
      <c r="S55" s="485"/>
      <c r="T55" s="486"/>
      <c r="Z55" s="460"/>
      <c r="AA55" s="460"/>
      <c r="AB55" s="460"/>
    </row>
    <row r="56" spans="1:28" ht="13.5" customHeight="1" x14ac:dyDescent="0.15">
      <c r="A56" s="434"/>
      <c r="B56" s="428"/>
      <c r="C56" s="428"/>
      <c r="D56" s="428"/>
      <c r="E56" s="428"/>
      <c r="F56" s="428"/>
      <c r="G56" s="428"/>
      <c r="H56" s="428"/>
      <c r="I56" s="428"/>
      <c r="J56" s="428"/>
      <c r="K56" s="428"/>
      <c r="L56" s="434"/>
      <c r="M56" s="428"/>
      <c r="N56" s="437"/>
      <c r="O56" s="434"/>
      <c r="P56" s="1618">
        <v>1</v>
      </c>
      <c r="Q56" s="1619" t="s">
        <v>206</v>
      </c>
      <c r="R56" s="1652"/>
      <c r="S56" s="428"/>
      <c r="T56" s="489"/>
    </row>
    <row r="57" spans="1:28" ht="13.5" customHeight="1" x14ac:dyDescent="0.15">
      <c r="A57" s="434"/>
      <c r="B57" s="428"/>
      <c r="C57" s="428"/>
      <c r="D57" s="428"/>
      <c r="E57" s="428"/>
      <c r="F57" s="428"/>
      <c r="G57" s="428"/>
      <c r="H57" s="428"/>
      <c r="I57" s="428"/>
      <c r="J57" s="428"/>
      <c r="K57" s="428"/>
      <c r="L57" s="434"/>
      <c r="M57" s="428"/>
      <c r="N57" s="437"/>
      <c r="O57" s="434"/>
      <c r="P57" s="1618"/>
      <c r="Q57" s="1619"/>
      <c r="R57" s="1652"/>
      <c r="S57" s="428"/>
      <c r="T57" s="489"/>
    </row>
    <row r="58" spans="1:28" x14ac:dyDescent="0.15">
      <c r="A58" s="434"/>
      <c r="B58" s="428"/>
      <c r="C58" s="428"/>
      <c r="D58" s="428"/>
      <c r="E58" s="428"/>
      <c r="F58" s="428"/>
      <c r="G58" s="428"/>
      <c r="H58" s="428"/>
      <c r="I58" s="428"/>
      <c r="J58" s="428"/>
      <c r="K58" s="428"/>
      <c r="L58" s="434"/>
      <c r="M58" s="444" t="s">
        <v>208</v>
      </c>
      <c r="N58" s="437"/>
      <c r="O58" s="434"/>
      <c r="P58" s="428"/>
      <c r="Q58" s="428"/>
      <c r="R58" s="428"/>
      <c r="S58" s="428"/>
      <c r="T58" s="489"/>
    </row>
    <row r="59" spans="1:28" x14ac:dyDescent="0.15">
      <c r="A59" s="434"/>
      <c r="B59" s="428"/>
      <c r="C59" s="428"/>
      <c r="D59" s="428"/>
      <c r="E59" s="428"/>
      <c r="F59" s="428"/>
      <c r="G59" s="428"/>
      <c r="H59" s="428"/>
      <c r="I59" s="428"/>
      <c r="J59" s="428"/>
      <c r="K59" s="428"/>
      <c r="L59" s="434"/>
      <c r="M59" s="428"/>
      <c r="N59" s="437"/>
      <c r="O59" s="434"/>
      <c r="P59" s="428"/>
      <c r="Q59" s="428"/>
      <c r="R59" s="428"/>
      <c r="S59" s="428"/>
      <c r="T59" s="489"/>
    </row>
    <row r="60" spans="1:28" x14ac:dyDescent="0.15">
      <c r="A60" s="434"/>
      <c r="B60" s="428"/>
      <c r="C60" s="428"/>
      <c r="D60" s="428"/>
      <c r="E60" s="428"/>
      <c r="F60" s="428"/>
      <c r="G60" s="428"/>
      <c r="H60" s="428"/>
      <c r="I60" s="428"/>
      <c r="J60" s="428"/>
      <c r="K60" s="428"/>
      <c r="L60" s="434"/>
      <c r="M60" s="428"/>
      <c r="N60" s="437"/>
      <c r="O60" s="434"/>
      <c r="P60" s="428" t="s">
        <v>230</v>
      </c>
      <c r="Q60" s="428"/>
      <c r="R60" s="428"/>
      <c r="S60" s="428"/>
      <c r="T60" s="489"/>
    </row>
    <row r="61" spans="1:28" ht="14.25" thickBot="1" x14ac:dyDescent="0.2">
      <c r="A61" s="492"/>
      <c r="B61" s="493"/>
      <c r="C61" s="493"/>
      <c r="D61" s="493"/>
      <c r="E61" s="493"/>
      <c r="F61" s="493"/>
      <c r="G61" s="493"/>
      <c r="H61" s="493"/>
      <c r="I61" s="493"/>
      <c r="J61" s="493"/>
      <c r="K61" s="493"/>
      <c r="L61" s="494"/>
      <c r="M61" s="495"/>
      <c r="N61" s="496"/>
      <c r="O61" s="494"/>
      <c r="P61" s="495"/>
      <c r="Q61" s="495"/>
      <c r="R61" s="495"/>
      <c r="S61" s="495"/>
      <c r="T61" s="496"/>
    </row>
  </sheetData>
  <sheetProtection algorithmName="SHA-512" hashValue="b3KXhJfKoZx4EkYROjGXhcGesecuWAYZd7bVmXmQEhrTm5rlEc3OffL47nu5Afhf2AnPEW60FtueNH742a2G2w==" saltValue="zrrf73C2BdiPPoenGUwXkg==" spinCount="100000" sheet="1" scenarios="1" formatColumns="0" formatRows="0" insertColumns="0" insertRows="0" deleteColumns="0" deleteRows="0"/>
  <mergeCells count="11">
    <mergeCell ref="O5:S5"/>
    <mergeCell ref="R1:T1"/>
    <mergeCell ref="A7:S7"/>
    <mergeCell ref="A1:C1"/>
    <mergeCell ref="P56:P57"/>
    <mergeCell ref="Q56:Q57"/>
    <mergeCell ref="Q6:S6"/>
    <mergeCell ref="N14:Q14"/>
    <mergeCell ref="N15:Q15"/>
    <mergeCell ref="N16:Q16"/>
    <mergeCell ref="R56:R57"/>
  </mergeCells>
  <phoneticPr fontId="2"/>
  <conditionalFormatting sqref="N14:N16">
    <cfRule type="cellIs" dxfId="5" priority="13" operator="equal">
      <formula>"確認して✓をご選択ください"</formula>
    </cfRule>
    <cfRule type="containsBlanks" dxfId="4" priority="14">
      <formula>LEN(TRIM(N14))=0</formula>
    </cfRule>
  </conditionalFormatting>
  <conditionalFormatting sqref="R56:R57">
    <cfRule type="containsBlanks" dxfId="3" priority="2">
      <formula>LEN(TRIM(R56))=0</formula>
    </cfRule>
  </conditionalFormatting>
  <dataValidations count="2">
    <dataValidation type="list" allowBlank="1" showInputMessage="1" showErrorMessage="1" sqref="T14:W14" xr:uid="{00000000-0002-0000-1400-000000000000}">
      <formula1>#REF!</formula1>
    </dataValidation>
    <dataValidation type="list" allowBlank="1" showInputMessage="1" showErrorMessage="1" sqref="N14:N16" xr:uid="{00000000-0002-0000-1400-000001000000}">
      <formula1>"確認して✓をご選択ください,✓"</formula1>
    </dataValidation>
  </dataValidations>
  <hyperlinks>
    <hyperlink ref="R1:T1" location="'おわりに '!Print_Area" display="おわりに＞" xr:uid="{00000000-0004-0000-1400-000000000000}"/>
    <hyperlink ref="A1:B1" location="入力シート!Print_Area" display="＜入力シートへ" xr:uid="{00000000-0004-0000-1400-000001000000}"/>
    <hyperlink ref="A1" location="はじめに!A1" display="＜はじめにへ" xr:uid="{00000000-0004-0000-1400-000002000000}"/>
    <hyperlink ref="A1:C1" location="入力シート!A1" display="＜入力シートへ" xr:uid="{00000000-0004-0000-1400-000003000000}"/>
  </hyperlinks>
  <pageMargins left="0.74803149606299213" right="0.27559055118110237" top="0.27559055118110237" bottom="0.31496062992125984" header="0.19685039370078741" footer="0.19685039370078741"/>
  <pageSetup paperSize="9" scale="71"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8BBDFA6E-3438-4D7D-8BA4-7837428221CB}">
            <xm:f>'はじめに  '!$AV$53&lt;&gt;"はい"</xm:f>
            <x14:dxf>
              <fill>
                <patternFill>
                  <bgColor theme="0" tint="-0.24994659260841701"/>
                </patternFill>
              </fill>
            </x14:dxf>
          </x14:cfRule>
          <xm:sqref>A2:T61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AO56"/>
  <sheetViews>
    <sheetView showGridLines="0" view="pageBreakPreview" zoomScale="70" zoomScaleNormal="70" zoomScaleSheetLayoutView="70" zoomScalePageLayoutView="55" workbookViewId="0">
      <selection activeCell="AD1" sqref="AD1:AF1"/>
    </sheetView>
  </sheetViews>
  <sheetFormatPr defaultColWidth="9" defaultRowHeight="13.5" x14ac:dyDescent="0.15"/>
  <cols>
    <col min="1" max="1" width="1.875" style="510" customWidth="1"/>
    <col min="2" max="7" width="4.375" style="510" customWidth="1"/>
    <col min="8" max="31" width="5.625" style="510" customWidth="1"/>
    <col min="32" max="32" width="1.875" style="510" customWidth="1"/>
    <col min="33" max="34" width="9" style="510"/>
    <col min="35" max="37" width="9" style="510" hidden="1" customWidth="1"/>
    <col min="38" max="16384" width="9" style="510"/>
  </cols>
  <sheetData>
    <row r="1" spans="1:38" ht="20.100000000000001" customHeight="1" x14ac:dyDescent="0.15">
      <c r="A1" s="1523" t="s">
        <v>212</v>
      </c>
      <c r="B1" s="1523"/>
      <c r="C1" s="1523"/>
      <c r="D1" s="111"/>
      <c r="E1" s="1583"/>
      <c r="F1" s="1583"/>
      <c r="G1" s="1583"/>
      <c r="H1" s="1583"/>
      <c r="K1" s="511" t="s">
        <v>251</v>
      </c>
      <c r="L1" s="512"/>
      <c r="M1" s="513"/>
      <c r="N1" s="512"/>
      <c r="O1" s="512"/>
      <c r="P1" s="512"/>
      <c r="Q1" s="514">
        <f>SUM(AK14:AK18)</f>
        <v>1</v>
      </c>
      <c r="R1" s="511" t="s">
        <v>1</v>
      </c>
      <c r="T1" s="512"/>
      <c r="AD1" s="1672" t="s">
        <v>154</v>
      </c>
      <c r="AE1" s="1672"/>
      <c r="AF1" s="1672"/>
      <c r="AL1" s="515"/>
    </row>
    <row r="2" spans="1:38" x14ac:dyDescent="0.15">
      <c r="A2" s="516"/>
      <c r="B2" s="516"/>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6"/>
      <c r="AC2" s="517"/>
      <c r="AD2" s="1673" t="s">
        <v>231</v>
      </c>
      <c r="AE2" s="1673"/>
      <c r="AF2" s="517"/>
    </row>
    <row r="3" spans="1:38" ht="14.25" thickBot="1" x14ac:dyDescent="0.2">
      <c r="A3" s="516"/>
      <c r="B3" s="516"/>
      <c r="C3" s="516"/>
      <c r="D3" s="516"/>
      <c r="E3" s="516"/>
      <c r="F3" s="516"/>
      <c r="G3" s="516"/>
      <c r="H3" s="516"/>
      <c r="I3" s="516"/>
      <c r="J3" s="516"/>
      <c r="K3" s="516"/>
      <c r="L3" s="516"/>
      <c r="M3" s="518"/>
      <c r="N3" s="516"/>
      <c r="O3" s="516"/>
      <c r="P3" s="516"/>
      <c r="Q3" s="516"/>
      <c r="R3" s="518"/>
      <c r="S3" s="1674" t="s">
        <v>161</v>
      </c>
      <c r="T3" s="1674"/>
      <c r="U3" s="1674"/>
      <c r="V3" s="1674"/>
      <c r="W3" s="1674"/>
      <c r="X3" s="1674"/>
      <c r="Y3" s="1674"/>
      <c r="Z3" s="1674"/>
      <c r="AA3" s="1674"/>
      <c r="AB3" s="1674"/>
      <c r="AC3" s="1674"/>
      <c r="AD3" s="1674"/>
      <c r="AE3" s="516"/>
      <c r="AF3" s="516"/>
    </row>
    <row r="4" spans="1:38" ht="18.75" customHeight="1" x14ac:dyDescent="0.15">
      <c r="A4" s="519"/>
      <c r="B4" s="520"/>
      <c r="C4" s="520"/>
      <c r="D4" s="520"/>
      <c r="E4" s="520"/>
      <c r="F4" s="520"/>
      <c r="G4" s="520"/>
      <c r="H4" s="520"/>
      <c r="I4" s="520"/>
      <c r="J4" s="520"/>
      <c r="K4" s="520"/>
      <c r="L4" s="520"/>
      <c r="M4" s="520"/>
      <c r="N4" s="520"/>
      <c r="O4" s="520"/>
      <c r="P4" s="520"/>
      <c r="Q4" s="520"/>
      <c r="R4" s="520"/>
      <c r="S4" s="520"/>
      <c r="T4" s="520"/>
      <c r="U4" s="520"/>
      <c r="V4" s="520"/>
      <c r="W4" s="520"/>
      <c r="X4" s="1576" t="str">
        <f>IF(入力シート!E10="","",入力シート!E10)</f>
        <v/>
      </c>
      <c r="Y4" s="1576"/>
      <c r="Z4" s="1576"/>
      <c r="AA4" s="1576"/>
      <c r="AB4" s="1576"/>
      <c r="AC4" s="1576"/>
      <c r="AD4" s="1576"/>
      <c r="AE4" s="1576"/>
      <c r="AF4" s="521"/>
    </row>
    <row r="5" spans="1:38" ht="22.5" customHeight="1" x14ac:dyDescent="0.15">
      <c r="A5" s="522"/>
      <c r="B5" s="516"/>
      <c r="C5" s="516"/>
      <c r="D5" s="516"/>
      <c r="E5" s="516"/>
      <c r="F5" s="516"/>
      <c r="G5" s="516"/>
      <c r="H5" s="516"/>
      <c r="I5" s="516"/>
      <c r="J5" s="516"/>
      <c r="K5" s="516"/>
      <c r="L5" s="516"/>
      <c r="M5" s="516"/>
      <c r="N5" s="516"/>
      <c r="O5" s="516"/>
      <c r="P5" s="516"/>
      <c r="Q5" s="516"/>
      <c r="R5" s="516"/>
      <c r="S5" s="516"/>
      <c r="T5" s="516"/>
      <c r="U5" s="516"/>
      <c r="V5" s="516"/>
      <c r="W5" s="516"/>
      <c r="X5" s="1684" t="s">
        <v>162</v>
      </c>
      <c r="Y5" s="1684"/>
      <c r="Z5" s="1684"/>
      <c r="AA5" s="1684"/>
      <c r="AB5" s="1683" t="str">
        <f>IF(入力シート!E19="","",入力シート!E19)</f>
        <v/>
      </c>
      <c r="AC5" s="1683"/>
      <c r="AD5" s="1683"/>
      <c r="AE5" s="1683"/>
      <c r="AF5" s="523"/>
    </row>
    <row r="6" spans="1:38" ht="14.25" x14ac:dyDescent="0.15">
      <c r="A6" s="1667" t="s">
        <v>232</v>
      </c>
      <c r="B6" s="1668"/>
      <c r="C6" s="1668"/>
      <c r="D6" s="1668"/>
      <c r="E6" s="1668"/>
      <c r="F6" s="1668"/>
      <c r="G6" s="1668"/>
      <c r="H6" s="1668"/>
      <c r="I6" s="1668"/>
      <c r="J6" s="1668"/>
      <c r="K6" s="1668"/>
      <c r="L6" s="1668"/>
      <c r="M6" s="1668"/>
      <c r="N6" s="1668"/>
      <c r="O6" s="1668"/>
      <c r="P6" s="1668"/>
      <c r="Q6" s="1668"/>
      <c r="R6" s="1668"/>
      <c r="S6" s="1668"/>
      <c r="T6" s="1668"/>
      <c r="U6" s="1668"/>
      <c r="V6" s="1668"/>
      <c r="W6" s="1668"/>
      <c r="X6" s="1668"/>
      <c r="Y6" s="1668"/>
      <c r="Z6" s="1668"/>
      <c r="AA6" s="1668"/>
      <c r="AB6" s="1668"/>
      <c r="AC6" s="1668"/>
      <c r="AD6" s="1668"/>
      <c r="AE6" s="525"/>
      <c r="AF6" s="523"/>
    </row>
    <row r="7" spans="1:38" ht="14.25" x14ac:dyDescent="0.15">
      <c r="A7" s="524"/>
      <c r="B7" s="525"/>
      <c r="C7" s="525"/>
      <c r="D7" s="525"/>
      <c r="E7" s="525"/>
      <c r="F7" s="525"/>
      <c r="G7" s="525"/>
      <c r="H7" s="525"/>
      <c r="I7" s="525"/>
      <c r="J7" s="525"/>
      <c r="K7" s="525"/>
      <c r="L7" s="525"/>
      <c r="M7" s="525"/>
      <c r="N7" s="525"/>
      <c r="O7" s="525"/>
      <c r="P7" s="525"/>
      <c r="Q7" s="525"/>
      <c r="R7" s="525"/>
      <c r="S7" s="525"/>
      <c r="T7" s="525"/>
      <c r="U7" s="525"/>
      <c r="V7" s="525"/>
      <c r="W7" s="525"/>
      <c r="X7" s="525"/>
      <c r="Y7" s="525"/>
      <c r="Z7" s="525"/>
      <c r="AA7" s="525"/>
      <c r="AB7" s="525"/>
      <c r="AC7" s="525"/>
      <c r="AD7" s="525"/>
      <c r="AE7" s="525"/>
      <c r="AF7" s="523"/>
    </row>
    <row r="8" spans="1:38" ht="16.5" x14ac:dyDescent="0.15">
      <c r="A8" s="526"/>
      <c r="B8" s="527"/>
      <c r="C8" s="530" t="s">
        <v>233</v>
      </c>
      <c r="D8" s="528"/>
      <c r="E8" s="527"/>
      <c r="F8" s="516"/>
      <c r="G8" s="516"/>
      <c r="H8" s="516"/>
      <c r="I8" s="516"/>
      <c r="J8" s="527"/>
      <c r="K8" s="527"/>
      <c r="L8" s="527"/>
      <c r="M8" s="527"/>
      <c r="N8" s="527"/>
      <c r="O8" s="527"/>
      <c r="P8" s="527"/>
      <c r="Q8" s="527"/>
      <c r="R8" s="527"/>
      <c r="S8" s="527"/>
      <c r="T8" s="527"/>
      <c r="U8" s="527"/>
      <c r="V8" s="527"/>
      <c r="W8" s="527"/>
      <c r="X8" s="527"/>
      <c r="Y8" s="527"/>
      <c r="Z8" s="527"/>
      <c r="AA8" s="527"/>
      <c r="AB8" s="527"/>
      <c r="AC8" s="527"/>
      <c r="AD8" s="527"/>
      <c r="AE8" s="527"/>
      <c r="AF8" s="523"/>
    </row>
    <row r="9" spans="1:38" ht="16.5" x14ac:dyDescent="0.15">
      <c r="A9" s="529"/>
      <c r="B9" s="525"/>
      <c r="C9" s="530" t="s">
        <v>255</v>
      </c>
      <c r="D9" s="528"/>
      <c r="E9" s="525"/>
      <c r="F9" s="516"/>
      <c r="G9" s="525"/>
      <c r="H9" s="525"/>
      <c r="I9" s="525"/>
      <c r="J9" s="525"/>
      <c r="K9" s="525"/>
      <c r="L9" s="525"/>
      <c r="M9" s="525"/>
      <c r="N9" s="525"/>
      <c r="O9" s="525"/>
      <c r="P9" s="525"/>
      <c r="Q9" s="525"/>
      <c r="R9" s="525"/>
      <c r="S9" s="525"/>
      <c r="T9" s="525"/>
      <c r="U9" s="525"/>
      <c r="V9" s="525"/>
      <c r="W9" s="525"/>
      <c r="X9" s="525"/>
      <c r="Y9" s="525"/>
      <c r="Z9" s="525"/>
      <c r="AA9" s="525"/>
      <c r="AB9" s="525"/>
      <c r="AC9" s="525"/>
      <c r="AD9" s="525"/>
      <c r="AE9" s="525"/>
      <c r="AF9" s="523"/>
    </row>
    <row r="10" spans="1:38" ht="16.5" x14ac:dyDescent="0.15">
      <c r="A10" s="529"/>
      <c r="B10" s="525"/>
      <c r="C10" s="530" t="s">
        <v>256</v>
      </c>
      <c r="D10" s="528"/>
      <c r="E10" s="525"/>
      <c r="F10" s="516"/>
      <c r="G10" s="525"/>
      <c r="H10" s="525"/>
      <c r="I10" s="525"/>
      <c r="J10" s="525"/>
      <c r="K10" s="525"/>
      <c r="L10" s="525"/>
      <c r="M10" s="525"/>
      <c r="N10" s="525"/>
      <c r="O10" s="525"/>
      <c r="P10" s="525"/>
      <c r="Q10" s="525"/>
      <c r="R10" s="525"/>
      <c r="S10" s="525"/>
      <c r="T10" s="525"/>
      <c r="U10" s="525"/>
      <c r="V10" s="525"/>
      <c r="W10" s="525"/>
      <c r="X10" s="525"/>
      <c r="Y10" s="525"/>
      <c r="Z10" s="525"/>
      <c r="AA10" s="525"/>
      <c r="AB10" s="525"/>
      <c r="AC10" s="525"/>
      <c r="AD10" s="525"/>
      <c r="AE10" s="525"/>
      <c r="AF10" s="523"/>
    </row>
    <row r="11" spans="1:38" ht="16.5" x14ac:dyDescent="0.15">
      <c r="A11" s="529"/>
      <c r="B11" s="525"/>
      <c r="C11" s="442" t="s">
        <v>253</v>
      </c>
      <c r="D11" s="525"/>
      <c r="E11" s="525"/>
      <c r="F11" s="516"/>
      <c r="G11" s="525"/>
      <c r="H11" s="525"/>
      <c r="I11" s="525"/>
      <c r="J11" s="525"/>
      <c r="K11" s="525"/>
      <c r="L11" s="525"/>
      <c r="M11" s="525"/>
      <c r="N11" s="525"/>
      <c r="O11" s="525"/>
      <c r="P11" s="525"/>
      <c r="Q11" s="525"/>
      <c r="R11" s="525"/>
      <c r="S11" s="525"/>
      <c r="T11" s="525"/>
      <c r="U11" s="525"/>
      <c r="V11" s="525"/>
      <c r="W11" s="525"/>
      <c r="X11" s="525"/>
      <c r="Y11" s="525"/>
      <c r="Z11" s="525"/>
      <c r="AA11" s="525"/>
      <c r="AB11" s="525"/>
      <c r="AC11" s="525"/>
      <c r="AD11" s="525"/>
      <c r="AE11" s="525"/>
      <c r="AF11" s="523"/>
    </row>
    <row r="12" spans="1:38" ht="16.5" x14ac:dyDescent="0.15">
      <c r="A12" s="529"/>
      <c r="B12" s="525"/>
      <c r="C12" s="442"/>
      <c r="D12" s="525"/>
      <c r="E12" s="525"/>
      <c r="F12" s="516"/>
      <c r="G12" s="525"/>
      <c r="H12" s="525"/>
      <c r="I12" s="525"/>
      <c r="J12" s="525"/>
      <c r="K12" s="525"/>
      <c r="L12" s="525"/>
      <c r="M12" s="525"/>
      <c r="N12" s="525"/>
      <c r="O12" s="525"/>
      <c r="P12" s="525"/>
      <c r="Q12" s="525"/>
      <c r="R12" s="525"/>
      <c r="S12" s="525"/>
      <c r="T12" s="525"/>
      <c r="U12" s="525"/>
      <c r="V12" s="525"/>
      <c r="W12" s="525"/>
      <c r="X12" s="525"/>
      <c r="Y12" s="525"/>
      <c r="Z12" s="525"/>
      <c r="AA12" s="525"/>
      <c r="AB12" s="525"/>
      <c r="AC12" s="525"/>
      <c r="AD12" s="525"/>
      <c r="AE12" s="525"/>
      <c r="AF12" s="523"/>
    </row>
    <row r="13" spans="1:38" ht="20.25" thickBot="1" x14ac:dyDescent="0.2">
      <c r="A13" s="526"/>
      <c r="B13" s="527"/>
      <c r="C13" s="442" t="s">
        <v>371</v>
      </c>
      <c r="D13" s="528"/>
      <c r="E13" s="527"/>
      <c r="F13" s="516"/>
      <c r="G13" s="516"/>
      <c r="H13" s="516"/>
      <c r="I13" s="527"/>
      <c r="J13" s="527"/>
      <c r="K13" s="527"/>
      <c r="L13" s="527"/>
      <c r="M13" s="527"/>
      <c r="N13" s="527"/>
      <c r="O13" s="527"/>
      <c r="P13" s="527"/>
      <c r="Q13" s="527"/>
      <c r="R13" s="527"/>
      <c r="S13" s="527"/>
      <c r="T13" s="527"/>
      <c r="U13" s="527"/>
      <c r="V13" s="527"/>
      <c r="W13" s="527"/>
      <c r="X13" s="527"/>
      <c r="Y13" s="527"/>
      <c r="Z13" s="527"/>
      <c r="AA13" s="527"/>
      <c r="AB13" s="527"/>
      <c r="AC13" s="527"/>
      <c r="AD13" s="527"/>
      <c r="AE13" s="527"/>
      <c r="AF13" s="523"/>
      <c r="AI13" s="531" t="s">
        <v>151</v>
      </c>
      <c r="AJ13" s="531" t="s">
        <v>234</v>
      </c>
      <c r="AK13" s="531" t="s">
        <v>152</v>
      </c>
    </row>
    <row r="14" spans="1:38" ht="13.15" customHeight="1" thickBot="1" x14ac:dyDescent="0.2">
      <c r="A14" s="526"/>
      <c r="B14" s="527"/>
      <c r="C14" s="1675" t="s">
        <v>235</v>
      </c>
      <c r="D14" s="1676"/>
      <c r="E14" s="1676"/>
      <c r="F14" s="1676"/>
      <c r="G14" s="1676"/>
      <c r="H14" s="1676"/>
      <c r="I14" s="1676"/>
      <c r="J14" s="1676"/>
      <c r="K14" s="1676"/>
      <c r="L14" s="1676"/>
      <c r="M14" s="1676"/>
      <c r="N14" s="1676"/>
      <c r="O14" s="1677"/>
      <c r="P14" s="1678" t="str">
        <f>IF(入力シート!E56="","",入力シート!E56)</f>
        <v/>
      </c>
      <c r="Q14" s="1679"/>
      <c r="R14" s="1680"/>
      <c r="S14" s="1681" t="s">
        <v>236</v>
      </c>
      <c r="T14" s="1682"/>
      <c r="U14" s="1682"/>
      <c r="V14" s="1682"/>
      <c r="W14" s="1601" t="s">
        <v>367</v>
      </c>
      <c r="X14" s="1601"/>
      <c r="Y14" s="1601"/>
      <c r="Z14" s="1601"/>
      <c r="AA14" s="1601"/>
      <c r="AB14" s="1601"/>
      <c r="AC14" s="1601"/>
      <c r="AD14" s="1602"/>
      <c r="AE14" s="527"/>
      <c r="AF14" s="523"/>
      <c r="AI14" s="510">
        <v>1</v>
      </c>
      <c r="AJ14" s="510">
        <f>IF(OR(W14="",W14="確認して✓をご選択ください"),0,1)</f>
        <v>0</v>
      </c>
      <c r="AK14" s="510">
        <f>AI14-AJ14</f>
        <v>1</v>
      </c>
    </row>
    <row r="15" spans="1:38" x14ac:dyDescent="0.15">
      <c r="A15" s="526"/>
      <c r="B15" s="527"/>
      <c r="C15" s="527"/>
      <c r="D15" s="527"/>
      <c r="E15" s="527"/>
      <c r="F15" s="516"/>
      <c r="G15" s="516"/>
      <c r="H15" s="516"/>
      <c r="I15" s="516"/>
      <c r="J15" s="527"/>
      <c r="K15" s="527"/>
      <c r="L15" s="527"/>
      <c r="M15" s="527"/>
      <c r="N15" s="527"/>
      <c r="O15" s="527"/>
      <c r="P15" s="527"/>
      <c r="Q15" s="527"/>
      <c r="R15" s="527"/>
      <c r="S15" s="527"/>
      <c r="T15" s="527"/>
      <c r="U15" s="527"/>
      <c r="V15" s="527"/>
      <c r="W15" s="527"/>
      <c r="X15" s="527"/>
      <c r="Y15" s="527"/>
      <c r="Z15" s="527"/>
      <c r="AA15" s="527"/>
      <c r="AB15" s="527"/>
      <c r="AC15" s="527"/>
      <c r="AD15" s="527"/>
      <c r="AE15" s="527"/>
      <c r="AF15" s="523"/>
    </row>
    <row r="16" spans="1:38" ht="16.5" thickBot="1" x14ac:dyDescent="0.2">
      <c r="A16" s="522"/>
      <c r="B16" s="532" t="s">
        <v>237</v>
      </c>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23"/>
    </row>
    <row r="17" spans="1:41" x14ac:dyDescent="0.15">
      <c r="A17" s="522"/>
      <c r="B17" s="533"/>
      <c r="C17" s="534"/>
      <c r="D17" s="534"/>
      <c r="E17" s="534"/>
      <c r="F17" s="534"/>
      <c r="G17" s="535" t="s">
        <v>238</v>
      </c>
      <c r="H17" s="104"/>
      <c r="I17" s="105"/>
      <c r="J17" s="105"/>
      <c r="K17" s="106"/>
      <c r="L17" s="105"/>
      <c r="M17" s="105"/>
      <c r="N17" s="105"/>
      <c r="O17" s="105"/>
      <c r="P17" s="105"/>
      <c r="Q17" s="105"/>
      <c r="R17" s="105"/>
      <c r="S17" s="105"/>
      <c r="T17" s="105"/>
      <c r="U17" s="105"/>
      <c r="V17" s="105"/>
      <c r="W17" s="105"/>
      <c r="X17" s="105"/>
      <c r="Y17" s="105"/>
      <c r="Z17" s="105"/>
      <c r="AA17" s="105"/>
      <c r="AB17" s="105"/>
      <c r="AC17" s="105"/>
      <c r="AD17" s="105"/>
      <c r="AE17" s="107"/>
      <c r="AF17" s="523"/>
      <c r="AM17" s="531"/>
      <c r="AN17" s="531"/>
      <c r="AO17" s="531"/>
    </row>
    <row r="18" spans="1:41" ht="14.25" thickBot="1" x14ac:dyDescent="0.2">
      <c r="A18" s="522"/>
      <c r="B18" s="536"/>
      <c r="C18" s="537"/>
      <c r="D18" s="537"/>
      <c r="E18" s="537"/>
      <c r="F18" s="537"/>
      <c r="G18" s="538" t="s">
        <v>239</v>
      </c>
      <c r="H18" s="108"/>
      <c r="I18" s="109"/>
      <c r="J18" s="109"/>
      <c r="K18" s="109"/>
      <c r="L18" s="109"/>
      <c r="M18" s="109"/>
      <c r="N18" s="109"/>
      <c r="O18" s="109"/>
      <c r="P18" s="109"/>
      <c r="Q18" s="109"/>
      <c r="R18" s="109"/>
      <c r="S18" s="109"/>
      <c r="T18" s="109"/>
      <c r="U18" s="109"/>
      <c r="V18" s="109"/>
      <c r="W18" s="109"/>
      <c r="X18" s="109"/>
      <c r="Y18" s="109"/>
      <c r="Z18" s="109"/>
      <c r="AA18" s="109"/>
      <c r="AB18" s="109"/>
      <c r="AC18" s="109"/>
      <c r="AD18" s="109"/>
      <c r="AE18" s="110"/>
      <c r="AF18" s="523"/>
      <c r="AM18" s="531"/>
      <c r="AN18" s="531"/>
      <c r="AO18" s="531"/>
    </row>
    <row r="19" spans="1:41" x14ac:dyDescent="0.15">
      <c r="A19" s="522"/>
      <c r="B19" s="1653" t="s">
        <v>240</v>
      </c>
      <c r="C19" s="1654"/>
      <c r="D19" s="1654"/>
      <c r="E19" s="1654"/>
      <c r="F19" s="1654"/>
      <c r="G19" s="1655"/>
      <c r="H19" s="542"/>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4"/>
      <c r="AF19" s="523"/>
    </row>
    <row r="20" spans="1:41" x14ac:dyDescent="0.15">
      <c r="A20" s="522"/>
      <c r="B20" s="1656"/>
      <c r="C20" s="1657"/>
      <c r="D20" s="1657"/>
      <c r="E20" s="1657"/>
      <c r="F20" s="1657"/>
      <c r="G20" s="1658"/>
      <c r="H20" s="545"/>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7"/>
      <c r="AF20" s="523"/>
    </row>
    <row r="21" spans="1:41" x14ac:dyDescent="0.15">
      <c r="A21" s="522"/>
      <c r="B21" s="1662"/>
      <c r="C21" s="1663"/>
      <c r="D21" s="1663"/>
      <c r="E21" s="1663"/>
      <c r="F21" s="1663"/>
      <c r="G21" s="1664"/>
      <c r="H21" s="548"/>
      <c r="I21" s="549"/>
      <c r="J21" s="549"/>
      <c r="K21" s="549"/>
      <c r="L21" s="549"/>
      <c r="M21" s="549"/>
      <c r="N21" s="549"/>
      <c r="O21" s="549"/>
      <c r="P21" s="549"/>
      <c r="Q21" s="549"/>
      <c r="R21" s="549"/>
      <c r="S21" s="549"/>
      <c r="T21" s="549"/>
      <c r="U21" s="549"/>
      <c r="V21" s="549"/>
      <c r="W21" s="549"/>
      <c r="X21" s="549"/>
      <c r="Y21" s="549"/>
      <c r="Z21" s="549"/>
      <c r="AA21" s="549"/>
      <c r="AB21" s="549"/>
      <c r="AC21" s="549"/>
      <c r="AD21" s="549"/>
      <c r="AE21" s="550"/>
      <c r="AF21" s="523"/>
    </row>
    <row r="22" spans="1:41" x14ac:dyDescent="0.15">
      <c r="A22" s="522"/>
      <c r="B22" s="1665" t="s">
        <v>359</v>
      </c>
      <c r="C22" s="1654"/>
      <c r="D22" s="1654"/>
      <c r="E22" s="1654"/>
      <c r="F22" s="1654"/>
      <c r="G22" s="1655"/>
      <c r="H22" s="542"/>
      <c r="I22" s="543"/>
      <c r="J22" s="543"/>
      <c r="K22" s="543"/>
      <c r="L22" s="543"/>
      <c r="M22" s="543"/>
      <c r="N22" s="543"/>
      <c r="O22" s="543"/>
      <c r="P22" s="543"/>
      <c r="Q22" s="543"/>
      <c r="R22" s="543"/>
      <c r="S22" s="543"/>
      <c r="T22" s="543"/>
      <c r="U22" s="543"/>
      <c r="V22" s="543"/>
      <c r="W22" s="543"/>
      <c r="X22" s="543"/>
      <c r="Y22" s="543"/>
      <c r="Z22" s="543"/>
      <c r="AA22" s="543"/>
      <c r="AB22" s="543"/>
      <c r="AC22" s="543"/>
      <c r="AD22" s="543"/>
      <c r="AE22" s="544"/>
      <c r="AF22" s="523"/>
    </row>
    <row r="23" spans="1:41" x14ac:dyDescent="0.15">
      <c r="A23" s="522"/>
      <c r="B23" s="1656"/>
      <c r="C23" s="1657"/>
      <c r="D23" s="1657"/>
      <c r="E23" s="1657"/>
      <c r="F23" s="1657"/>
      <c r="G23" s="1658"/>
      <c r="H23" s="545"/>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7"/>
      <c r="AF23" s="523"/>
    </row>
    <row r="24" spans="1:41" x14ac:dyDescent="0.15">
      <c r="A24" s="522"/>
      <c r="B24" s="1662"/>
      <c r="C24" s="1663"/>
      <c r="D24" s="1663"/>
      <c r="E24" s="1663"/>
      <c r="F24" s="1663"/>
      <c r="G24" s="1664"/>
      <c r="H24" s="548"/>
      <c r="I24" s="549"/>
      <c r="J24" s="549"/>
      <c r="K24" s="549"/>
      <c r="L24" s="549"/>
      <c r="M24" s="549"/>
      <c r="N24" s="549"/>
      <c r="O24" s="549"/>
      <c r="P24" s="549"/>
      <c r="Q24" s="549"/>
      <c r="R24" s="549"/>
      <c r="S24" s="549"/>
      <c r="T24" s="549"/>
      <c r="U24" s="549"/>
      <c r="V24" s="549"/>
      <c r="W24" s="549"/>
      <c r="X24" s="549"/>
      <c r="Y24" s="549"/>
      <c r="Z24" s="549"/>
      <c r="AA24" s="549"/>
      <c r="AB24" s="549"/>
      <c r="AC24" s="549"/>
      <c r="AD24" s="549"/>
      <c r="AE24" s="550"/>
      <c r="AF24" s="523"/>
    </row>
    <row r="25" spans="1:41" ht="13.15" customHeight="1" x14ac:dyDescent="0.15">
      <c r="A25" s="522"/>
      <c r="B25" s="1666" t="s">
        <v>360</v>
      </c>
      <c r="C25" s="1657"/>
      <c r="D25" s="1657"/>
      <c r="E25" s="1657"/>
      <c r="F25" s="1657"/>
      <c r="G25" s="1658"/>
      <c r="H25" s="545"/>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7"/>
      <c r="AF25" s="523"/>
    </row>
    <row r="26" spans="1:41" ht="13.15" customHeight="1" x14ac:dyDescent="0.15">
      <c r="A26" s="522"/>
      <c r="B26" s="1656"/>
      <c r="C26" s="1657"/>
      <c r="D26" s="1657"/>
      <c r="E26" s="1657"/>
      <c r="F26" s="1657"/>
      <c r="G26" s="1658"/>
      <c r="H26" s="545"/>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7"/>
      <c r="AF26" s="523"/>
    </row>
    <row r="27" spans="1:41" ht="13.15" customHeight="1" thickBot="1" x14ac:dyDescent="0.2">
      <c r="A27" s="522"/>
      <c r="B27" s="1659"/>
      <c r="C27" s="1660"/>
      <c r="D27" s="1660"/>
      <c r="E27" s="1660"/>
      <c r="F27" s="1660"/>
      <c r="G27" s="1661"/>
      <c r="H27" s="551"/>
      <c r="I27" s="552"/>
      <c r="J27" s="552"/>
      <c r="K27" s="552"/>
      <c r="L27" s="552"/>
      <c r="M27" s="552"/>
      <c r="N27" s="552"/>
      <c r="O27" s="552"/>
      <c r="P27" s="552"/>
      <c r="Q27" s="552"/>
      <c r="R27" s="552"/>
      <c r="S27" s="552"/>
      <c r="T27" s="552"/>
      <c r="U27" s="552"/>
      <c r="V27" s="552"/>
      <c r="W27" s="552"/>
      <c r="X27" s="552"/>
      <c r="Y27" s="552"/>
      <c r="Z27" s="552"/>
      <c r="AA27" s="552"/>
      <c r="AB27" s="552"/>
      <c r="AC27" s="552"/>
      <c r="AD27" s="552"/>
      <c r="AE27" s="553"/>
      <c r="AF27" s="523"/>
    </row>
    <row r="28" spans="1:41" ht="13.15" customHeight="1" x14ac:dyDescent="0.15">
      <c r="A28" s="522"/>
      <c r="B28" s="1669" t="s">
        <v>241</v>
      </c>
      <c r="C28" s="1670"/>
      <c r="D28" s="1670"/>
      <c r="E28" s="1670"/>
      <c r="F28" s="1670"/>
      <c r="G28" s="1671"/>
      <c r="H28" s="554"/>
      <c r="I28" s="555"/>
      <c r="J28" s="555"/>
      <c r="K28" s="555"/>
      <c r="L28" s="555"/>
      <c r="M28" s="555"/>
      <c r="N28" s="555"/>
      <c r="O28" s="555"/>
      <c r="P28" s="555"/>
      <c r="Q28" s="555"/>
      <c r="R28" s="555"/>
      <c r="S28" s="555"/>
      <c r="T28" s="555"/>
      <c r="U28" s="555"/>
      <c r="V28" s="555"/>
      <c r="W28" s="555"/>
      <c r="X28" s="555"/>
      <c r="Y28" s="555"/>
      <c r="Z28" s="555"/>
      <c r="AA28" s="555"/>
      <c r="AB28" s="555"/>
      <c r="AC28" s="555"/>
      <c r="AD28" s="555"/>
      <c r="AE28" s="556"/>
      <c r="AF28" s="523"/>
    </row>
    <row r="29" spans="1:41" x14ac:dyDescent="0.15">
      <c r="A29" s="522"/>
      <c r="B29" s="1656"/>
      <c r="C29" s="1657"/>
      <c r="D29" s="1657"/>
      <c r="E29" s="1657"/>
      <c r="F29" s="1657"/>
      <c r="G29" s="1658"/>
      <c r="H29" s="545"/>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7"/>
      <c r="AF29" s="523"/>
    </row>
    <row r="30" spans="1:41" x14ac:dyDescent="0.15">
      <c r="A30" s="522"/>
      <c r="B30" s="1662"/>
      <c r="C30" s="1663"/>
      <c r="D30" s="1663"/>
      <c r="E30" s="1663"/>
      <c r="F30" s="1663"/>
      <c r="G30" s="1664"/>
      <c r="H30" s="548"/>
      <c r="I30" s="549"/>
      <c r="J30" s="549"/>
      <c r="K30" s="549"/>
      <c r="L30" s="549"/>
      <c r="M30" s="549"/>
      <c r="N30" s="549"/>
      <c r="O30" s="549"/>
      <c r="P30" s="549"/>
      <c r="Q30" s="549"/>
      <c r="R30" s="549"/>
      <c r="S30" s="549"/>
      <c r="T30" s="549"/>
      <c r="U30" s="549"/>
      <c r="V30" s="549"/>
      <c r="W30" s="549"/>
      <c r="X30" s="549"/>
      <c r="Y30" s="549"/>
      <c r="Z30" s="549"/>
      <c r="AA30" s="549"/>
      <c r="AB30" s="549"/>
      <c r="AC30" s="549"/>
      <c r="AD30" s="549"/>
      <c r="AE30" s="550"/>
      <c r="AF30" s="523"/>
    </row>
    <row r="31" spans="1:41" x14ac:dyDescent="0.15">
      <c r="A31" s="522"/>
      <c r="B31" s="1653" t="s">
        <v>242</v>
      </c>
      <c r="C31" s="1654"/>
      <c r="D31" s="1654"/>
      <c r="E31" s="1654"/>
      <c r="F31" s="1654"/>
      <c r="G31" s="1655"/>
      <c r="H31" s="542"/>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4"/>
      <c r="AF31" s="523"/>
    </row>
    <row r="32" spans="1:41" x14ac:dyDescent="0.15">
      <c r="A32" s="522"/>
      <c r="B32" s="1656"/>
      <c r="C32" s="1657"/>
      <c r="D32" s="1657"/>
      <c r="E32" s="1657"/>
      <c r="F32" s="1657"/>
      <c r="G32" s="1658"/>
      <c r="H32" s="545"/>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7"/>
      <c r="AF32" s="523"/>
    </row>
    <row r="33" spans="1:32" x14ac:dyDescent="0.15">
      <c r="A33" s="522"/>
      <c r="B33" s="1662"/>
      <c r="C33" s="1663"/>
      <c r="D33" s="1663"/>
      <c r="E33" s="1663"/>
      <c r="F33" s="1663"/>
      <c r="G33" s="1664"/>
      <c r="H33" s="548"/>
      <c r="I33" s="549"/>
      <c r="J33" s="549"/>
      <c r="K33" s="549"/>
      <c r="L33" s="549"/>
      <c r="M33" s="549"/>
      <c r="N33" s="549"/>
      <c r="O33" s="549"/>
      <c r="P33" s="549"/>
      <c r="Q33" s="549"/>
      <c r="R33" s="549"/>
      <c r="S33" s="549"/>
      <c r="T33" s="549"/>
      <c r="U33" s="549"/>
      <c r="V33" s="549"/>
      <c r="W33" s="549"/>
      <c r="X33" s="549"/>
      <c r="Y33" s="549"/>
      <c r="Z33" s="549"/>
      <c r="AA33" s="549"/>
      <c r="AB33" s="549"/>
      <c r="AC33" s="549"/>
      <c r="AD33" s="549"/>
      <c r="AE33" s="550"/>
      <c r="AF33" s="523"/>
    </row>
    <row r="34" spans="1:32" x14ac:dyDescent="0.15">
      <c r="A34" s="522"/>
      <c r="B34" s="1653" t="s">
        <v>243</v>
      </c>
      <c r="C34" s="1654"/>
      <c r="D34" s="1654"/>
      <c r="E34" s="1654"/>
      <c r="F34" s="1654"/>
      <c r="G34" s="1655"/>
      <c r="H34" s="542"/>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4"/>
      <c r="AF34" s="523"/>
    </row>
    <row r="35" spans="1:32" x14ac:dyDescent="0.15">
      <c r="A35" s="522"/>
      <c r="B35" s="1656"/>
      <c r="C35" s="1657"/>
      <c r="D35" s="1657"/>
      <c r="E35" s="1657"/>
      <c r="F35" s="1657"/>
      <c r="G35" s="1658"/>
      <c r="H35" s="545"/>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7"/>
      <c r="AF35" s="523"/>
    </row>
    <row r="36" spans="1:32" x14ac:dyDescent="0.15">
      <c r="A36" s="522"/>
      <c r="B36" s="1662"/>
      <c r="C36" s="1663"/>
      <c r="D36" s="1663"/>
      <c r="E36" s="1663"/>
      <c r="F36" s="1663"/>
      <c r="G36" s="1664"/>
      <c r="H36" s="548"/>
      <c r="I36" s="549"/>
      <c r="J36" s="549"/>
      <c r="K36" s="549"/>
      <c r="L36" s="549"/>
      <c r="M36" s="549"/>
      <c r="N36" s="549"/>
      <c r="O36" s="549"/>
      <c r="P36" s="549"/>
      <c r="Q36" s="549"/>
      <c r="R36" s="549"/>
      <c r="S36" s="549"/>
      <c r="T36" s="549"/>
      <c r="U36" s="549"/>
      <c r="V36" s="549"/>
      <c r="W36" s="549"/>
      <c r="X36" s="549"/>
      <c r="Y36" s="549"/>
      <c r="Z36" s="549"/>
      <c r="AA36" s="549"/>
      <c r="AB36" s="549"/>
      <c r="AC36" s="549"/>
      <c r="AD36" s="549"/>
      <c r="AE36" s="550"/>
      <c r="AF36" s="523"/>
    </row>
    <row r="37" spans="1:32" x14ac:dyDescent="0.15">
      <c r="A37" s="522"/>
      <c r="B37" s="1653" t="s">
        <v>244</v>
      </c>
      <c r="C37" s="1654"/>
      <c r="D37" s="1654"/>
      <c r="E37" s="1654"/>
      <c r="F37" s="1654"/>
      <c r="G37" s="1655"/>
      <c r="H37" s="542"/>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4"/>
      <c r="AF37" s="523"/>
    </row>
    <row r="38" spans="1:32" x14ac:dyDescent="0.15">
      <c r="A38" s="522"/>
      <c r="B38" s="1656"/>
      <c r="C38" s="1657"/>
      <c r="D38" s="1657"/>
      <c r="E38" s="1657"/>
      <c r="F38" s="1657"/>
      <c r="G38" s="1658"/>
      <c r="H38" s="545"/>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7"/>
      <c r="AF38" s="523"/>
    </row>
    <row r="39" spans="1:32" x14ac:dyDescent="0.15">
      <c r="A39" s="522"/>
      <c r="B39" s="1662"/>
      <c r="C39" s="1663"/>
      <c r="D39" s="1663"/>
      <c r="E39" s="1663"/>
      <c r="F39" s="1663"/>
      <c r="G39" s="1664"/>
      <c r="H39" s="548"/>
      <c r="I39" s="549"/>
      <c r="J39" s="549"/>
      <c r="K39" s="549"/>
      <c r="L39" s="549"/>
      <c r="M39" s="549"/>
      <c r="N39" s="549"/>
      <c r="O39" s="549"/>
      <c r="P39" s="549"/>
      <c r="Q39" s="549"/>
      <c r="R39" s="549"/>
      <c r="S39" s="549"/>
      <c r="T39" s="549"/>
      <c r="U39" s="549"/>
      <c r="V39" s="549"/>
      <c r="W39" s="549"/>
      <c r="X39" s="549"/>
      <c r="Y39" s="549"/>
      <c r="Z39" s="549"/>
      <c r="AA39" s="549"/>
      <c r="AB39" s="549"/>
      <c r="AC39" s="549"/>
      <c r="AD39" s="549"/>
      <c r="AE39" s="550"/>
      <c r="AF39" s="523"/>
    </row>
    <row r="40" spans="1:32" x14ac:dyDescent="0.15">
      <c r="A40" s="522"/>
      <c r="B40" s="1653" t="s">
        <v>245</v>
      </c>
      <c r="C40" s="1654"/>
      <c r="D40" s="1654"/>
      <c r="E40" s="1654"/>
      <c r="F40" s="1654"/>
      <c r="G40" s="1655"/>
      <c r="H40" s="542"/>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4"/>
      <c r="AF40" s="523"/>
    </row>
    <row r="41" spans="1:32" x14ac:dyDescent="0.15">
      <c r="A41" s="522"/>
      <c r="B41" s="1656"/>
      <c r="C41" s="1657"/>
      <c r="D41" s="1657"/>
      <c r="E41" s="1657"/>
      <c r="F41" s="1657"/>
      <c r="G41" s="1658"/>
      <c r="H41" s="545"/>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7"/>
      <c r="AF41" s="523"/>
    </row>
    <row r="42" spans="1:32" x14ac:dyDescent="0.15">
      <c r="A42" s="522"/>
      <c r="B42" s="1662"/>
      <c r="C42" s="1663"/>
      <c r="D42" s="1663"/>
      <c r="E42" s="1663"/>
      <c r="F42" s="1663"/>
      <c r="G42" s="1664"/>
      <c r="H42" s="548"/>
      <c r="I42" s="549"/>
      <c r="J42" s="549"/>
      <c r="K42" s="549"/>
      <c r="L42" s="549"/>
      <c r="M42" s="549"/>
      <c r="N42" s="549"/>
      <c r="O42" s="549"/>
      <c r="P42" s="549"/>
      <c r="Q42" s="549"/>
      <c r="R42" s="549"/>
      <c r="S42" s="549"/>
      <c r="T42" s="549"/>
      <c r="U42" s="549"/>
      <c r="V42" s="549"/>
      <c r="W42" s="549"/>
      <c r="X42" s="549"/>
      <c r="Y42" s="549"/>
      <c r="Z42" s="549"/>
      <c r="AA42" s="549"/>
      <c r="AB42" s="549"/>
      <c r="AC42" s="549"/>
      <c r="AD42" s="549"/>
      <c r="AE42" s="550"/>
      <c r="AF42" s="523"/>
    </row>
    <row r="43" spans="1:32" x14ac:dyDescent="0.15">
      <c r="A43" s="522"/>
      <c r="B43" s="1653" t="s">
        <v>246</v>
      </c>
      <c r="C43" s="1654"/>
      <c r="D43" s="1654"/>
      <c r="E43" s="1654"/>
      <c r="F43" s="1654"/>
      <c r="G43" s="1655"/>
      <c r="H43" s="542"/>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4"/>
      <c r="AF43" s="523"/>
    </row>
    <row r="44" spans="1:32" x14ac:dyDescent="0.15">
      <c r="A44" s="522"/>
      <c r="B44" s="1656"/>
      <c r="C44" s="1657"/>
      <c r="D44" s="1657"/>
      <c r="E44" s="1657"/>
      <c r="F44" s="1657"/>
      <c r="G44" s="1658"/>
      <c r="H44" s="545"/>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7"/>
      <c r="AF44" s="523"/>
    </row>
    <row r="45" spans="1:32" x14ac:dyDescent="0.15">
      <c r="A45" s="522"/>
      <c r="B45" s="1662"/>
      <c r="C45" s="1663"/>
      <c r="D45" s="1663"/>
      <c r="E45" s="1663"/>
      <c r="F45" s="1663"/>
      <c r="G45" s="1664"/>
      <c r="H45" s="548"/>
      <c r="I45" s="549"/>
      <c r="J45" s="549"/>
      <c r="K45" s="549"/>
      <c r="L45" s="549"/>
      <c r="M45" s="549"/>
      <c r="N45" s="549"/>
      <c r="O45" s="549"/>
      <c r="P45" s="549"/>
      <c r="Q45" s="549"/>
      <c r="R45" s="549"/>
      <c r="S45" s="549"/>
      <c r="T45" s="549"/>
      <c r="U45" s="549"/>
      <c r="V45" s="549"/>
      <c r="W45" s="549"/>
      <c r="X45" s="549"/>
      <c r="Y45" s="549"/>
      <c r="Z45" s="549"/>
      <c r="AA45" s="549"/>
      <c r="AB45" s="549"/>
      <c r="AC45" s="549"/>
      <c r="AD45" s="549"/>
      <c r="AE45" s="550"/>
      <c r="AF45" s="523"/>
    </row>
    <row r="46" spans="1:32" x14ac:dyDescent="0.15">
      <c r="A46" s="522"/>
      <c r="B46" s="1653" t="s">
        <v>247</v>
      </c>
      <c r="C46" s="1654"/>
      <c r="D46" s="1654"/>
      <c r="E46" s="1654"/>
      <c r="F46" s="1654"/>
      <c r="G46" s="1655"/>
      <c r="H46" s="545"/>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7"/>
      <c r="AF46" s="523"/>
    </row>
    <row r="47" spans="1:32" x14ac:dyDescent="0.15">
      <c r="A47" s="522"/>
      <c r="B47" s="1656"/>
      <c r="C47" s="1657"/>
      <c r="D47" s="1657"/>
      <c r="E47" s="1657"/>
      <c r="F47" s="1657"/>
      <c r="G47" s="1658"/>
      <c r="H47" s="545"/>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7"/>
      <c r="AF47" s="523"/>
    </row>
    <row r="48" spans="1:32" x14ac:dyDescent="0.15">
      <c r="A48" s="522"/>
      <c r="B48" s="1662"/>
      <c r="C48" s="1663"/>
      <c r="D48" s="1663"/>
      <c r="E48" s="1663"/>
      <c r="F48" s="1663"/>
      <c r="G48" s="1664"/>
      <c r="H48" s="545"/>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7"/>
      <c r="AF48" s="523"/>
    </row>
    <row r="49" spans="1:32" x14ac:dyDescent="0.15">
      <c r="A49" s="522"/>
      <c r="B49" s="1653" t="s">
        <v>248</v>
      </c>
      <c r="C49" s="1654"/>
      <c r="D49" s="1654"/>
      <c r="E49" s="1654"/>
      <c r="F49" s="1654"/>
      <c r="G49" s="1655"/>
      <c r="H49" s="542"/>
      <c r="I49" s="543"/>
      <c r="J49" s="543"/>
      <c r="K49" s="543"/>
      <c r="L49" s="543"/>
      <c r="M49" s="543"/>
      <c r="N49" s="543"/>
      <c r="O49" s="543"/>
      <c r="P49" s="543"/>
      <c r="Q49" s="543"/>
      <c r="R49" s="543"/>
      <c r="S49" s="543"/>
      <c r="T49" s="543"/>
      <c r="U49" s="543"/>
      <c r="V49" s="543"/>
      <c r="W49" s="543"/>
      <c r="X49" s="543"/>
      <c r="Y49" s="543"/>
      <c r="Z49" s="543"/>
      <c r="AA49" s="543"/>
      <c r="AB49" s="543"/>
      <c r="AC49" s="543"/>
      <c r="AD49" s="543"/>
      <c r="AE49" s="544"/>
      <c r="AF49" s="523"/>
    </row>
    <row r="50" spans="1:32" x14ac:dyDescent="0.15">
      <c r="A50" s="522"/>
      <c r="B50" s="1656"/>
      <c r="C50" s="1657"/>
      <c r="D50" s="1657"/>
      <c r="E50" s="1657"/>
      <c r="F50" s="1657"/>
      <c r="G50" s="1658"/>
      <c r="H50" s="545"/>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7"/>
      <c r="AF50" s="523"/>
    </row>
    <row r="51" spans="1:32" ht="14.25" thickBot="1" x14ac:dyDescent="0.2">
      <c r="A51" s="522"/>
      <c r="B51" s="1659"/>
      <c r="C51" s="1660"/>
      <c r="D51" s="1660"/>
      <c r="E51" s="1660"/>
      <c r="F51" s="1660"/>
      <c r="G51" s="1661"/>
      <c r="H51" s="551"/>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3"/>
      <c r="AF51" s="523"/>
    </row>
    <row r="52" spans="1:32" x14ac:dyDescent="0.15">
      <c r="A52" s="522"/>
      <c r="B52" s="516"/>
      <c r="C52" s="516"/>
      <c r="D52" s="516"/>
      <c r="E52" s="516"/>
      <c r="F52" s="516"/>
      <c r="G52" s="516"/>
      <c r="H52" s="516"/>
      <c r="I52" s="516"/>
      <c r="J52" s="516"/>
      <c r="K52" s="516"/>
      <c r="L52" s="516"/>
      <c r="M52" s="516"/>
      <c r="N52" s="516"/>
      <c r="O52" s="516"/>
      <c r="P52" s="516"/>
      <c r="Q52" s="516"/>
      <c r="R52" s="516"/>
      <c r="S52" s="516"/>
      <c r="T52" s="516"/>
      <c r="U52" s="516"/>
      <c r="V52" s="516"/>
      <c r="W52" s="516"/>
      <c r="X52" s="516"/>
      <c r="Y52" s="516"/>
      <c r="Z52" s="516"/>
      <c r="AA52" s="516"/>
      <c r="AB52" s="516"/>
      <c r="AC52" s="516"/>
      <c r="AD52" s="516"/>
      <c r="AE52" s="516"/>
      <c r="AF52" s="523"/>
    </row>
    <row r="53" spans="1:32" x14ac:dyDescent="0.15">
      <c r="A53" s="522"/>
      <c r="B53" s="516"/>
      <c r="C53" s="516"/>
      <c r="D53" s="516"/>
      <c r="E53" s="516"/>
      <c r="F53" s="516"/>
      <c r="G53" s="516"/>
      <c r="H53" s="516"/>
      <c r="I53" s="516"/>
      <c r="J53" s="516"/>
      <c r="K53" s="516"/>
      <c r="L53" s="516"/>
      <c r="M53" s="516"/>
      <c r="N53" s="516"/>
      <c r="O53" s="516"/>
      <c r="P53" s="516"/>
      <c r="Q53" s="516"/>
      <c r="R53" s="516"/>
      <c r="S53" s="516"/>
      <c r="T53" s="516"/>
      <c r="U53" s="516"/>
      <c r="V53" s="516"/>
      <c r="W53" s="516"/>
      <c r="X53" s="516"/>
      <c r="Y53" s="516"/>
      <c r="Z53" s="516"/>
      <c r="AA53" s="516"/>
      <c r="AB53" s="516"/>
      <c r="AC53" s="516"/>
      <c r="AD53" s="516"/>
      <c r="AE53" s="516"/>
      <c r="AF53" s="523"/>
    </row>
    <row r="54" spans="1:32" x14ac:dyDescent="0.15">
      <c r="A54" s="522"/>
      <c r="B54" s="516"/>
      <c r="C54" s="516"/>
      <c r="D54" s="516"/>
      <c r="E54" s="516"/>
      <c r="F54" s="516"/>
      <c r="G54" s="516"/>
      <c r="H54" s="516"/>
      <c r="I54" s="516"/>
      <c r="J54" s="516"/>
      <c r="K54" s="516"/>
      <c r="L54" s="516"/>
      <c r="M54" s="516"/>
      <c r="N54" s="516"/>
      <c r="O54" s="516"/>
      <c r="P54" s="516"/>
      <c r="Q54" s="516"/>
      <c r="R54" s="516"/>
      <c r="S54" s="516"/>
      <c r="T54" s="516"/>
      <c r="U54" s="516"/>
      <c r="V54" s="516"/>
      <c r="W54" s="516"/>
      <c r="X54" s="516"/>
      <c r="Y54" s="516"/>
      <c r="Z54" s="516"/>
      <c r="AA54" s="516"/>
      <c r="AB54" s="516"/>
      <c r="AC54" s="516"/>
      <c r="AD54" s="516"/>
      <c r="AE54" s="516"/>
      <c r="AF54" s="523"/>
    </row>
    <row r="55" spans="1:32" x14ac:dyDescent="0.15">
      <c r="A55" s="522"/>
      <c r="B55" s="516"/>
      <c r="C55" s="516"/>
      <c r="D55" s="516"/>
      <c r="E55" s="516"/>
      <c r="F55" s="516"/>
      <c r="G55" s="516"/>
      <c r="H55" s="516"/>
      <c r="I55" s="516"/>
      <c r="J55" s="516"/>
      <c r="K55" s="516"/>
      <c r="L55" s="516"/>
      <c r="M55" s="516"/>
      <c r="N55" s="516"/>
      <c r="O55" s="516"/>
      <c r="P55" s="516"/>
      <c r="Q55" s="516"/>
      <c r="R55" s="516"/>
      <c r="S55" s="516"/>
      <c r="T55" s="516"/>
      <c r="U55" s="516"/>
      <c r="V55" s="516"/>
      <c r="W55" s="516"/>
      <c r="X55" s="516"/>
      <c r="Y55" s="516"/>
      <c r="Z55" s="516"/>
      <c r="AA55" s="516"/>
      <c r="AB55" s="516"/>
      <c r="AC55" s="516"/>
      <c r="AD55" s="516"/>
      <c r="AE55" s="516"/>
      <c r="AF55" s="523"/>
    </row>
    <row r="56" spans="1:32" ht="14.25" thickBot="1" x14ac:dyDescent="0.2">
      <c r="A56" s="536"/>
      <c r="B56" s="537"/>
      <c r="C56" s="537"/>
      <c r="D56" s="537"/>
      <c r="E56" s="537"/>
      <c r="F56" s="537"/>
      <c r="G56" s="537"/>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9"/>
    </row>
  </sheetData>
  <sheetProtection formatCells="0" formatColumns="0" formatRows="0" insertColumns="0" insertRows="0" deleteColumns="0" deleteRows="0"/>
  <mergeCells count="24">
    <mergeCell ref="X4:AE4"/>
    <mergeCell ref="A6:AD6"/>
    <mergeCell ref="B28:G30"/>
    <mergeCell ref="A1:C1"/>
    <mergeCell ref="AD1:AF1"/>
    <mergeCell ref="AD2:AE2"/>
    <mergeCell ref="S3:AD3"/>
    <mergeCell ref="E1:H1"/>
    <mergeCell ref="W14:AD14"/>
    <mergeCell ref="C14:O14"/>
    <mergeCell ref="P14:R14"/>
    <mergeCell ref="S14:V14"/>
    <mergeCell ref="AB5:AE5"/>
    <mergeCell ref="X5:AA5"/>
    <mergeCell ref="B49:G51"/>
    <mergeCell ref="B19:G21"/>
    <mergeCell ref="B43:G45"/>
    <mergeCell ref="B46:G48"/>
    <mergeCell ref="B31:G33"/>
    <mergeCell ref="B22:G24"/>
    <mergeCell ref="B25:G27"/>
    <mergeCell ref="B34:G36"/>
    <mergeCell ref="B37:G39"/>
    <mergeCell ref="B40:G42"/>
  </mergeCells>
  <phoneticPr fontId="2"/>
  <conditionalFormatting sqref="W14">
    <cfRule type="cellIs" dxfId="1" priority="5" operator="equal">
      <formula>"確認して✓をご選択ください"</formula>
    </cfRule>
    <cfRule type="containsBlanks" dxfId="0" priority="7">
      <formula>LEN(TRIM(W14))=0</formula>
    </cfRule>
  </conditionalFormatting>
  <dataValidations count="1">
    <dataValidation type="list" allowBlank="1" showInputMessage="1" showErrorMessage="1" sqref="W14:Y14" xr:uid="{00000000-0002-0000-1500-000000000000}">
      <formula1>"確認して✓をご選択ください,✓"</formula1>
    </dataValidation>
  </dataValidations>
  <hyperlinks>
    <hyperlink ref="A1" location="はじめに!A1" display="＜はじめにへ" xr:uid="{00000000-0004-0000-1500-000000000000}"/>
    <hyperlink ref="AD1:AF1" location="'おわりに '!Print_Area" display="おわりに＞" xr:uid="{00000000-0004-0000-1500-000001000000}"/>
    <hyperlink ref="A1:C1" location="入力シート!A1" display="＜入力シートへ" xr:uid="{00000000-0004-0000-1500-000002000000}"/>
  </hyperlinks>
  <pageMargins left="0.74803149606299213" right="0.27559055118110237" top="0.27559055118110237" bottom="0.31496062992125984" header="0.19685039370078741" footer="0.19685039370078741"/>
  <pageSetup paperSize="9" scale="7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5" tint="0.59999389629810485"/>
  </sheetPr>
  <dimension ref="A2:G112"/>
  <sheetViews>
    <sheetView showGridLines="0" view="pageBreakPreview" zoomScale="50" zoomScaleNormal="62" zoomScaleSheetLayoutView="50" workbookViewId="0">
      <pane xSplit="1" ySplit="4" topLeftCell="B67" activePane="bottomRight" state="frozen"/>
      <selection activeCell="AA17" sqref="AA17:AN17"/>
      <selection pane="topRight" activeCell="AA17" sqref="AA17:AN17"/>
      <selection pane="bottomLeft" activeCell="AA17" sqref="AA17:AN17"/>
      <selection pane="bottomRight" activeCell="F80" sqref="F80"/>
    </sheetView>
  </sheetViews>
  <sheetFormatPr defaultColWidth="8.875" defaultRowHeight="21" x14ac:dyDescent="0.15"/>
  <cols>
    <col min="1" max="1" width="2.625" style="6" customWidth="1"/>
    <col min="2" max="2" width="5.875" style="6" customWidth="1"/>
    <col min="3" max="3" width="52.125" style="6" customWidth="1"/>
    <col min="4" max="4" width="70.875" style="6" customWidth="1"/>
    <col min="5" max="5" width="21.125" style="6" customWidth="1"/>
    <col min="6" max="6" width="96.875" style="85" bestFit="1" customWidth="1"/>
    <col min="7" max="14" width="8.875" style="6" customWidth="1"/>
    <col min="15" max="16384" width="8.875" style="6"/>
  </cols>
  <sheetData>
    <row r="2" spans="1:7" ht="35.25" x14ac:dyDescent="0.15">
      <c r="A2" s="8" t="s">
        <v>10</v>
      </c>
      <c r="B2" s="26"/>
      <c r="C2" s="8"/>
      <c r="D2" s="8"/>
      <c r="E2" s="8"/>
    </row>
    <row r="3" spans="1:7" ht="35.25" x14ac:dyDescent="0.15">
      <c r="A3" s="8"/>
      <c r="B3" s="26"/>
      <c r="C3" s="8"/>
      <c r="D3" s="8"/>
      <c r="E3" s="8"/>
    </row>
    <row r="4" spans="1:7" ht="24" x14ac:dyDescent="0.15">
      <c r="B4" s="45" t="s">
        <v>11</v>
      </c>
      <c r="C4" s="45"/>
      <c r="D4" s="45"/>
      <c r="E4" s="45"/>
      <c r="F4" s="45" t="s">
        <v>12</v>
      </c>
      <c r="G4" s="9"/>
    </row>
    <row r="5" spans="1:7" ht="24" x14ac:dyDescent="0.15">
      <c r="B5" s="46" t="s">
        <v>13</v>
      </c>
      <c r="C5" s="47"/>
      <c r="D5" s="66"/>
      <c r="E5" s="66"/>
      <c r="F5" s="86"/>
    </row>
    <row r="6" spans="1:7" ht="24" x14ac:dyDescent="0.15">
      <c r="B6" s="119"/>
      <c r="C6" s="612" t="s">
        <v>14</v>
      </c>
      <c r="D6" s="613"/>
      <c r="E6" s="614"/>
      <c r="F6" s="615" t="s">
        <v>408</v>
      </c>
    </row>
    <row r="7" spans="1:7" ht="42" x14ac:dyDescent="0.15">
      <c r="B7" s="119"/>
      <c r="C7" s="616"/>
      <c r="D7" s="617"/>
      <c r="E7" s="617"/>
      <c r="F7" s="618" t="s">
        <v>409</v>
      </c>
    </row>
    <row r="8" spans="1:7" ht="24" x14ac:dyDescent="0.15">
      <c r="B8" s="119"/>
      <c r="C8" s="616"/>
      <c r="D8" s="617"/>
      <c r="E8" s="617"/>
      <c r="F8" s="618" t="s">
        <v>410</v>
      </c>
    </row>
    <row r="9" spans="1:7" ht="24" x14ac:dyDescent="0.15">
      <c r="B9" s="119"/>
      <c r="C9" s="616"/>
      <c r="D9" s="617"/>
      <c r="E9" s="617"/>
      <c r="F9" s="615" t="s">
        <v>411</v>
      </c>
    </row>
    <row r="10" spans="1:7" x14ac:dyDescent="0.15">
      <c r="B10" s="28"/>
      <c r="C10" s="34" t="s">
        <v>15</v>
      </c>
      <c r="D10" s="30"/>
      <c r="E10" s="37"/>
      <c r="F10" s="115" t="s">
        <v>16</v>
      </c>
    </row>
    <row r="11" spans="1:7" x14ac:dyDescent="0.15">
      <c r="B11" s="28"/>
      <c r="C11" s="63"/>
      <c r="D11" s="24"/>
      <c r="E11" s="27"/>
      <c r="F11" s="115" t="s">
        <v>17</v>
      </c>
    </row>
    <row r="12" spans="1:7" x14ac:dyDescent="0.15">
      <c r="B12" s="28"/>
      <c r="C12" s="38"/>
      <c r="D12" s="25"/>
      <c r="E12" s="68"/>
      <c r="F12" s="115" t="s">
        <v>18</v>
      </c>
    </row>
    <row r="13" spans="1:7" x14ac:dyDescent="0.15">
      <c r="B13" s="28"/>
      <c r="C13" s="63" t="s">
        <v>34</v>
      </c>
      <c r="D13" s="57" t="s">
        <v>35</v>
      </c>
      <c r="E13" s="74"/>
      <c r="F13" s="87" t="s">
        <v>16</v>
      </c>
    </row>
    <row r="14" spans="1:7" x14ac:dyDescent="0.15">
      <c r="B14" s="28"/>
      <c r="C14" s="63"/>
      <c r="D14" s="58"/>
      <c r="E14" s="74"/>
      <c r="F14" s="87" t="s">
        <v>36</v>
      </c>
    </row>
    <row r="15" spans="1:7" x14ac:dyDescent="0.15">
      <c r="B15" s="28"/>
      <c r="C15" s="63"/>
      <c r="D15" s="58"/>
      <c r="E15" s="74"/>
      <c r="F15" s="87" t="s">
        <v>37</v>
      </c>
    </row>
    <row r="16" spans="1:7" x14ac:dyDescent="0.15">
      <c r="B16" s="28"/>
      <c r="C16" s="63"/>
      <c r="D16" s="58"/>
      <c r="E16" s="74"/>
      <c r="F16" s="87" t="s">
        <v>38</v>
      </c>
    </row>
    <row r="17" spans="2:6" x14ac:dyDescent="0.15">
      <c r="B17" s="28"/>
      <c r="C17" s="63"/>
      <c r="D17" s="58"/>
      <c r="E17" s="74"/>
      <c r="F17" s="87" t="s">
        <v>39</v>
      </c>
    </row>
    <row r="18" spans="2:6" x14ac:dyDescent="0.15">
      <c r="B18" s="28"/>
      <c r="C18" s="63"/>
      <c r="D18" s="58"/>
      <c r="E18" s="74"/>
      <c r="F18" s="87" t="s">
        <v>40</v>
      </c>
    </row>
    <row r="19" spans="2:6" x14ac:dyDescent="0.15">
      <c r="B19" s="28"/>
      <c r="C19" s="63"/>
      <c r="D19" s="58"/>
      <c r="E19" s="74"/>
      <c r="F19" s="87" t="s">
        <v>41</v>
      </c>
    </row>
    <row r="20" spans="2:6" x14ac:dyDescent="0.15">
      <c r="B20" s="28"/>
      <c r="C20" s="63"/>
      <c r="D20" s="58"/>
      <c r="E20" s="74"/>
      <c r="F20" s="87" t="s">
        <v>42</v>
      </c>
    </row>
    <row r="21" spans="2:6" x14ac:dyDescent="0.15">
      <c r="B21" s="28"/>
      <c r="C21" s="63"/>
      <c r="D21" s="58"/>
      <c r="E21" s="74"/>
      <c r="F21" s="87" t="s">
        <v>43</v>
      </c>
    </row>
    <row r="22" spans="2:6" x14ac:dyDescent="0.15">
      <c r="B22" s="28"/>
      <c r="C22" s="63"/>
      <c r="D22" s="59"/>
      <c r="E22" s="74"/>
      <c r="F22" s="87" t="s">
        <v>44</v>
      </c>
    </row>
    <row r="23" spans="2:6" x14ac:dyDescent="0.15">
      <c r="B23" s="28"/>
      <c r="C23" s="29" t="s">
        <v>19</v>
      </c>
      <c r="D23" s="24"/>
      <c r="E23" s="73"/>
      <c r="F23" s="87" t="s">
        <v>16</v>
      </c>
    </row>
    <row r="24" spans="2:6" x14ac:dyDescent="0.15">
      <c r="B24" s="28"/>
      <c r="C24" s="31"/>
      <c r="D24" s="24"/>
      <c r="E24" s="24"/>
      <c r="F24" s="87" t="s">
        <v>17</v>
      </c>
    </row>
    <row r="25" spans="2:6" x14ac:dyDescent="0.15">
      <c r="B25" s="28"/>
      <c r="C25" s="31"/>
      <c r="D25" s="24"/>
      <c r="E25" s="24"/>
      <c r="F25" s="87" t="s">
        <v>18</v>
      </c>
    </row>
    <row r="26" spans="2:6" x14ac:dyDescent="0.15">
      <c r="B26" s="28"/>
      <c r="C26" s="34" t="s">
        <v>31</v>
      </c>
      <c r="D26" s="30"/>
      <c r="E26" s="73"/>
      <c r="F26" s="87" t="s">
        <v>16</v>
      </c>
    </row>
    <row r="27" spans="2:6" x14ac:dyDescent="0.15">
      <c r="B27" s="28"/>
      <c r="C27" s="63"/>
      <c r="D27" s="24"/>
      <c r="E27" s="74"/>
      <c r="F27" s="87" t="s">
        <v>32</v>
      </c>
    </row>
    <row r="28" spans="2:6" x14ac:dyDescent="0.15">
      <c r="B28" s="28"/>
      <c r="C28" s="38"/>
      <c r="D28" s="25"/>
      <c r="E28" s="72"/>
      <c r="F28" s="87" t="s">
        <v>33</v>
      </c>
    </row>
    <row r="29" spans="2:6" x14ac:dyDescent="0.15">
      <c r="B29" s="28"/>
      <c r="C29" s="34" t="s">
        <v>20</v>
      </c>
      <c r="D29" s="35"/>
      <c r="E29" s="75"/>
      <c r="F29" s="87" t="s">
        <v>16</v>
      </c>
    </row>
    <row r="30" spans="2:6" x14ac:dyDescent="0.15">
      <c r="B30" s="28"/>
      <c r="C30" s="63"/>
      <c r="D30" s="12"/>
      <c r="E30" s="78"/>
      <c r="F30" s="87" t="s">
        <v>21</v>
      </c>
    </row>
    <row r="31" spans="2:6" x14ac:dyDescent="0.15">
      <c r="B31" s="28"/>
      <c r="C31" s="38"/>
      <c r="D31" s="76"/>
      <c r="E31" s="77"/>
      <c r="F31" s="87" t="s">
        <v>22</v>
      </c>
    </row>
    <row r="32" spans="2:6" x14ac:dyDescent="0.15">
      <c r="B32" s="28"/>
      <c r="C32" s="36" t="s">
        <v>23</v>
      </c>
      <c r="D32" s="30"/>
      <c r="E32" s="69"/>
      <c r="F32" s="87" t="s">
        <v>16</v>
      </c>
    </row>
    <row r="33" spans="2:6" x14ac:dyDescent="0.15">
      <c r="B33" s="28"/>
      <c r="C33" s="31"/>
      <c r="D33" s="24"/>
      <c r="E33" s="24"/>
      <c r="F33" s="87" t="s">
        <v>24</v>
      </c>
    </row>
    <row r="34" spans="2:6" x14ac:dyDescent="0.15">
      <c r="B34" s="28"/>
      <c r="C34" s="31"/>
      <c r="D34" s="24"/>
      <c r="E34" s="24"/>
      <c r="F34" s="87" t="s">
        <v>25</v>
      </c>
    </row>
    <row r="35" spans="2:6" x14ac:dyDescent="0.15">
      <c r="B35" s="28"/>
      <c r="C35" s="31"/>
      <c r="D35" s="34" t="s">
        <v>26</v>
      </c>
      <c r="E35" s="37"/>
      <c r="F35" s="115" t="s">
        <v>16</v>
      </c>
    </row>
    <row r="36" spans="2:6" x14ac:dyDescent="0.15">
      <c r="B36" s="28"/>
      <c r="C36" s="31"/>
      <c r="D36" s="63"/>
      <c r="E36" s="27"/>
      <c r="F36" s="115" t="s">
        <v>27</v>
      </c>
    </row>
    <row r="37" spans="2:6" x14ac:dyDescent="0.15">
      <c r="B37" s="28"/>
      <c r="C37" s="29" t="s">
        <v>28</v>
      </c>
      <c r="D37" s="35"/>
      <c r="E37" s="30"/>
      <c r="F37" s="87" t="s">
        <v>16</v>
      </c>
    </row>
    <row r="38" spans="2:6" x14ac:dyDescent="0.15">
      <c r="B38" s="28"/>
      <c r="C38" s="31"/>
      <c r="D38" s="12"/>
      <c r="E38" s="71"/>
      <c r="F38" s="87" t="s">
        <v>29</v>
      </c>
    </row>
    <row r="39" spans="2:6" x14ac:dyDescent="0.15">
      <c r="B39" s="28"/>
      <c r="C39" s="31"/>
      <c r="D39" s="70"/>
      <c r="E39" s="72"/>
      <c r="F39" s="87" t="s">
        <v>30</v>
      </c>
    </row>
    <row r="40" spans="2:6" x14ac:dyDescent="0.15">
      <c r="B40" s="39"/>
      <c r="C40" s="34" t="s">
        <v>1080</v>
      </c>
      <c r="D40" s="35"/>
      <c r="E40" s="75"/>
      <c r="F40" s="87" t="s">
        <v>16</v>
      </c>
    </row>
    <row r="41" spans="2:6" x14ac:dyDescent="0.15">
      <c r="B41" s="39"/>
      <c r="C41" s="63"/>
      <c r="D41" s="12"/>
      <c r="E41" s="78"/>
      <c r="F41" s="87" t="s">
        <v>1081</v>
      </c>
    </row>
    <row r="42" spans="2:6" x14ac:dyDescent="0.15">
      <c r="B42" s="39"/>
      <c r="C42" s="63"/>
      <c r="D42" s="12"/>
      <c r="E42" s="78"/>
      <c r="F42" s="87" t="s">
        <v>1082</v>
      </c>
    </row>
    <row r="43" spans="2:6" hidden="1" x14ac:dyDescent="0.15">
      <c r="B43" s="39"/>
      <c r="C43" s="34" t="s">
        <v>521</v>
      </c>
      <c r="D43" s="35"/>
      <c r="E43" s="75"/>
      <c r="F43" s="87" t="s">
        <v>16</v>
      </c>
    </row>
    <row r="44" spans="2:6" hidden="1" x14ac:dyDescent="0.15">
      <c r="B44" s="39"/>
      <c r="C44" s="63"/>
      <c r="D44" s="12"/>
      <c r="E44" s="78"/>
      <c r="F44" s="87" t="s">
        <v>522</v>
      </c>
    </row>
    <row r="45" spans="2:6" hidden="1" x14ac:dyDescent="0.15">
      <c r="B45" s="28"/>
      <c r="C45" s="236"/>
      <c r="D45" s="649"/>
      <c r="E45" s="95"/>
      <c r="F45" s="87" t="str">
        <f>IF(入力シート!E41="上記同様","","申込書(技術的事項)に関する連絡先窓口と同じ")</f>
        <v>申込書(技術的事項)に関する連絡先窓口と同じ</v>
      </c>
    </row>
    <row r="46" spans="2:6" ht="30" x14ac:dyDescent="0.15">
      <c r="B46" s="46" t="s">
        <v>45</v>
      </c>
      <c r="C46" s="40"/>
      <c r="D46" s="79"/>
      <c r="E46" s="79"/>
      <c r="F46" s="88"/>
    </row>
    <row r="47" spans="2:6" x14ac:dyDescent="0.15">
      <c r="B47" s="28"/>
      <c r="C47" s="42" t="s">
        <v>46</v>
      </c>
      <c r="D47" s="43"/>
      <c r="E47" s="43"/>
      <c r="F47" s="116" t="s">
        <v>16</v>
      </c>
    </row>
    <row r="48" spans="2:6" x14ac:dyDescent="0.15">
      <c r="B48" s="28"/>
      <c r="C48" s="42"/>
      <c r="D48" s="43"/>
      <c r="E48" s="43"/>
      <c r="F48" s="87" t="s">
        <v>17</v>
      </c>
    </row>
    <row r="49" spans="2:6" x14ac:dyDescent="0.15">
      <c r="B49" s="28"/>
      <c r="C49" s="42"/>
      <c r="D49" s="43"/>
      <c r="E49" s="43"/>
      <c r="F49" s="87" t="s">
        <v>47</v>
      </c>
    </row>
    <row r="50" spans="2:6" x14ac:dyDescent="0.15">
      <c r="B50" s="28"/>
      <c r="C50" s="42"/>
      <c r="D50" s="44" t="s">
        <v>98</v>
      </c>
      <c r="E50" s="80"/>
      <c r="F50" s="87" t="s">
        <v>889</v>
      </c>
    </row>
    <row r="51" spans="2:6" x14ac:dyDescent="0.15">
      <c r="B51" s="28"/>
      <c r="C51" s="42"/>
      <c r="D51" s="64"/>
      <c r="E51" s="81"/>
      <c r="F51" s="87" t="s">
        <v>885</v>
      </c>
    </row>
    <row r="52" spans="2:6" x14ac:dyDescent="0.15">
      <c r="B52" s="28"/>
      <c r="C52" s="42"/>
      <c r="D52" s="82"/>
      <c r="E52" s="83"/>
      <c r="F52" s="87" t="s">
        <v>1019</v>
      </c>
    </row>
    <row r="53" spans="2:6" x14ac:dyDescent="0.15">
      <c r="B53" s="28"/>
      <c r="C53" s="44" t="s">
        <v>745</v>
      </c>
      <c r="D53" s="44" t="s">
        <v>747</v>
      </c>
      <c r="E53" s="81"/>
      <c r="F53" s="87" t="s">
        <v>879</v>
      </c>
    </row>
    <row r="54" spans="2:6" x14ac:dyDescent="0.15">
      <c r="B54" s="28"/>
      <c r="C54" s="64"/>
      <c r="D54" s="64"/>
      <c r="E54" s="81"/>
      <c r="F54" s="87" t="s">
        <v>744</v>
      </c>
    </row>
    <row r="55" spans="2:6" x14ac:dyDescent="0.15">
      <c r="B55" s="28"/>
      <c r="C55" s="675"/>
      <c r="D55" s="64"/>
      <c r="E55" s="81"/>
      <c r="F55" s="87" t="s">
        <v>751</v>
      </c>
    </row>
    <row r="56" spans="2:6" x14ac:dyDescent="0.15">
      <c r="B56" s="28"/>
      <c r="C56" s="675"/>
      <c r="D56" s="82"/>
      <c r="E56" s="83"/>
      <c r="F56" s="87" t="s">
        <v>752</v>
      </c>
    </row>
    <row r="57" spans="2:6" x14ac:dyDescent="0.15">
      <c r="B57" s="28"/>
      <c r="C57" s="675"/>
      <c r="D57" s="674" t="s">
        <v>748</v>
      </c>
      <c r="E57" s="81"/>
      <c r="F57" s="87" t="s">
        <v>879</v>
      </c>
    </row>
    <row r="58" spans="2:6" x14ac:dyDescent="0.15">
      <c r="B58" s="28"/>
      <c r="C58" s="42"/>
      <c r="D58" s="674"/>
      <c r="E58" s="81"/>
      <c r="F58" s="87" t="s">
        <v>753</v>
      </c>
    </row>
    <row r="59" spans="2:6" x14ac:dyDescent="0.15">
      <c r="B59" s="28"/>
      <c r="C59" s="42"/>
      <c r="D59" s="676"/>
      <c r="E59" s="83"/>
      <c r="F59" s="677" t="s">
        <v>754</v>
      </c>
    </row>
    <row r="60" spans="2:6" x14ac:dyDescent="0.15">
      <c r="B60" s="28"/>
      <c r="C60" s="42"/>
      <c r="D60" s="64" t="s">
        <v>749</v>
      </c>
      <c r="E60" s="81"/>
      <c r="F60" s="738"/>
    </row>
    <row r="61" spans="2:6" x14ac:dyDescent="0.15">
      <c r="B61" s="28"/>
      <c r="C61" s="683" t="s">
        <v>746</v>
      </c>
      <c r="D61" s="681" t="s">
        <v>756</v>
      </c>
      <c r="E61" s="261"/>
      <c r="F61" s="739" t="s">
        <v>888</v>
      </c>
    </row>
    <row r="62" spans="2:6" x14ac:dyDescent="0.15">
      <c r="B62" s="28"/>
      <c r="C62" s="684"/>
      <c r="D62" s="682"/>
      <c r="E62" s="737"/>
      <c r="F62" s="739" t="s">
        <v>740</v>
      </c>
    </row>
    <row r="63" spans="2:6" x14ac:dyDescent="0.15">
      <c r="B63" s="28"/>
      <c r="C63" s="684"/>
      <c r="D63" s="44" t="s">
        <v>747</v>
      </c>
      <c r="E63" s="80"/>
      <c r="F63" s="87" t="s">
        <v>879</v>
      </c>
    </row>
    <row r="64" spans="2:6" x14ac:dyDescent="0.15">
      <c r="B64" s="28"/>
      <c r="C64" s="684"/>
      <c r="D64" s="64"/>
      <c r="E64" s="81"/>
      <c r="F64" s="87" t="s">
        <v>744</v>
      </c>
    </row>
    <row r="65" spans="2:6" x14ac:dyDescent="0.15">
      <c r="B65" s="28"/>
      <c r="C65" s="684"/>
      <c r="D65" s="64"/>
      <c r="E65" s="81"/>
      <c r="F65" s="87" t="s">
        <v>751</v>
      </c>
    </row>
    <row r="66" spans="2:6" x14ac:dyDescent="0.15">
      <c r="B66" s="28"/>
      <c r="C66" s="684"/>
      <c r="D66" s="82"/>
      <c r="E66" s="83"/>
      <c r="F66" s="87" t="s">
        <v>752</v>
      </c>
    </row>
    <row r="67" spans="2:6" x14ac:dyDescent="0.15">
      <c r="B67" s="28"/>
      <c r="C67" s="685"/>
      <c r="D67" s="82" t="s">
        <v>750</v>
      </c>
      <c r="E67" s="83"/>
      <c r="F67" s="117"/>
    </row>
    <row r="68" spans="2:6" x14ac:dyDescent="0.15">
      <c r="B68" s="28"/>
      <c r="C68" s="44" t="s">
        <v>48</v>
      </c>
      <c r="D68" s="44" t="s">
        <v>104</v>
      </c>
      <c r="E68" s="80"/>
      <c r="F68" s="728" t="s">
        <v>16</v>
      </c>
    </row>
    <row r="69" spans="2:6" x14ac:dyDescent="0.15">
      <c r="B69" s="28"/>
      <c r="C69" s="675"/>
      <c r="D69" s="82"/>
      <c r="E69" s="83"/>
      <c r="F69" s="728" t="s">
        <v>862</v>
      </c>
    </row>
    <row r="70" spans="2:6" x14ac:dyDescent="0.15">
      <c r="B70" s="28"/>
      <c r="C70" s="42"/>
      <c r="D70" s="44" t="s">
        <v>106</v>
      </c>
      <c r="E70" s="80"/>
      <c r="F70" s="117" t="s">
        <v>16</v>
      </c>
    </row>
    <row r="71" spans="2:6" x14ac:dyDescent="0.15">
      <c r="B71" s="28"/>
      <c r="C71" s="42"/>
      <c r="D71" s="64"/>
      <c r="E71" s="81"/>
      <c r="F71" s="117" t="s">
        <v>49</v>
      </c>
    </row>
    <row r="72" spans="2:6" x14ac:dyDescent="0.15">
      <c r="B72" s="28"/>
      <c r="C72" s="42"/>
      <c r="D72" s="64"/>
      <c r="E72" s="81"/>
      <c r="F72" s="117" t="s">
        <v>50</v>
      </c>
    </row>
    <row r="73" spans="2:6" x14ac:dyDescent="0.15">
      <c r="B73" s="28"/>
      <c r="C73" s="42"/>
      <c r="D73" s="82"/>
      <c r="E73" s="83"/>
      <c r="F73" s="117" t="s">
        <v>353</v>
      </c>
    </row>
    <row r="74" spans="2:6" ht="30" x14ac:dyDescent="0.15">
      <c r="B74" s="46" t="s">
        <v>317</v>
      </c>
      <c r="C74" s="40"/>
      <c r="D74" s="79"/>
      <c r="E74" s="79"/>
      <c r="F74" s="88"/>
    </row>
    <row r="75" spans="2:6" x14ac:dyDescent="0.15">
      <c r="B75" s="28"/>
      <c r="C75" s="54" t="s">
        <v>320</v>
      </c>
      <c r="D75" s="57" t="s">
        <v>321</v>
      </c>
      <c r="E75" s="69"/>
      <c r="F75" s="116" t="s">
        <v>16</v>
      </c>
    </row>
    <row r="76" spans="2:6" x14ac:dyDescent="0.15">
      <c r="B76" s="28"/>
      <c r="C76" s="54"/>
      <c r="D76" s="58"/>
      <c r="E76" s="71"/>
      <c r="F76" s="87" t="s">
        <v>17</v>
      </c>
    </row>
    <row r="77" spans="2:6" x14ac:dyDescent="0.15">
      <c r="B77" s="28"/>
      <c r="C77" s="54"/>
      <c r="D77" s="58"/>
      <c r="E77" s="71"/>
      <c r="F77" s="87" t="s">
        <v>47</v>
      </c>
    </row>
    <row r="78" spans="2:6" x14ac:dyDescent="0.15">
      <c r="B78" s="28"/>
      <c r="C78" s="60"/>
      <c r="D78" s="57" t="s">
        <v>1084</v>
      </c>
      <c r="E78" s="69"/>
      <c r="F78" s="87" t="s">
        <v>16</v>
      </c>
    </row>
    <row r="79" spans="2:6" x14ac:dyDescent="0.15">
      <c r="B79" s="28"/>
      <c r="C79" s="54"/>
      <c r="D79" s="58"/>
      <c r="E79" s="71"/>
      <c r="F79" s="87" t="s">
        <v>1083</v>
      </c>
    </row>
    <row r="80" spans="2:6" x14ac:dyDescent="0.15">
      <c r="B80" s="28"/>
      <c r="C80" s="54"/>
      <c r="D80" s="58"/>
      <c r="E80" s="71"/>
      <c r="F80" s="87" t="s">
        <v>1085</v>
      </c>
    </row>
    <row r="81" spans="2:6" x14ac:dyDescent="0.15">
      <c r="B81" s="28"/>
      <c r="C81" s="54"/>
      <c r="D81" s="58"/>
      <c r="E81" s="71"/>
      <c r="F81" s="87" t="s">
        <v>52</v>
      </c>
    </row>
    <row r="82" spans="2:6" x14ac:dyDescent="0.15">
      <c r="B82" s="28"/>
      <c r="C82" s="54"/>
      <c r="D82" s="57" t="s">
        <v>53</v>
      </c>
      <c r="E82" s="69"/>
      <c r="F82" s="117" t="s">
        <v>16</v>
      </c>
    </row>
    <row r="83" spans="2:6" x14ac:dyDescent="0.15">
      <c r="B83" s="28"/>
      <c r="C83" s="54"/>
      <c r="D83" s="58"/>
      <c r="E83" s="71"/>
      <c r="F83" s="117" t="s">
        <v>54</v>
      </c>
    </row>
    <row r="84" spans="2:6" x14ac:dyDescent="0.15">
      <c r="B84" s="28"/>
      <c r="C84" s="54"/>
      <c r="D84" s="58"/>
      <c r="E84" s="71"/>
      <c r="F84" s="117" t="s">
        <v>55</v>
      </c>
    </row>
    <row r="85" spans="2:6" x14ac:dyDescent="0.15">
      <c r="B85" s="28"/>
      <c r="C85" s="54"/>
      <c r="D85" s="58"/>
      <c r="E85" s="71"/>
      <c r="F85" s="117" t="s">
        <v>56</v>
      </c>
    </row>
    <row r="86" spans="2:6" x14ac:dyDescent="0.15">
      <c r="B86" s="28"/>
      <c r="C86" s="54"/>
      <c r="D86" s="57" t="s">
        <v>57</v>
      </c>
      <c r="E86" s="69"/>
      <c r="F86" s="117" t="s">
        <v>16</v>
      </c>
    </row>
    <row r="87" spans="2:6" x14ac:dyDescent="0.15">
      <c r="B87" s="28"/>
      <c r="C87" s="54"/>
      <c r="D87" s="58"/>
      <c r="E87" s="71"/>
      <c r="F87" s="117" t="s">
        <v>58</v>
      </c>
    </row>
    <row r="88" spans="2:6" x14ac:dyDescent="0.15">
      <c r="B88" s="28"/>
      <c r="C88" s="54"/>
      <c r="D88" s="58"/>
      <c r="E88" s="71"/>
      <c r="F88" s="117" t="s">
        <v>59</v>
      </c>
    </row>
    <row r="89" spans="2:6" x14ac:dyDescent="0.15">
      <c r="B89" s="28"/>
      <c r="C89" s="54"/>
      <c r="D89" s="56"/>
      <c r="E89" s="84"/>
      <c r="F89" s="117" t="s">
        <v>60</v>
      </c>
    </row>
    <row r="90" spans="2:6" x14ac:dyDescent="0.15">
      <c r="B90" s="28"/>
      <c r="C90" s="54"/>
      <c r="D90" s="55" t="s">
        <v>61</v>
      </c>
      <c r="E90" s="32"/>
      <c r="F90" s="87" t="s">
        <v>16</v>
      </c>
    </row>
    <row r="91" spans="2:6" x14ac:dyDescent="0.15">
      <c r="B91" s="28"/>
      <c r="C91" s="54"/>
      <c r="D91" s="58"/>
      <c r="E91" s="24"/>
      <c r="F91" s="87" t="s">
        <v>25</v>
      </c>
    </row>
    <row r="92" spans="2:6" x14ac:dyDescent="0.15">
      <c r="B92" s="28"/>
      <c r="C92" s="54"/>
      <c r="D92" s="58"/>
      <c r="E92" s="24"/>
      <c r="F92" s="87" t="s">
        <v>47</v>
      </c>
    </row>
    <row r="93" spans="2:6" x14ac:dyDescent="0.15">
      <c r="B93" s="28"/>
      <c r="C93" s="54"/>
      <c r="D93" s="55" t="s">
        <v>62</v>
      </c>
      <c r="E93" s="32"/>
      <c r="F93" s="87" t="s">
        <v>16</v>
      </c>
    </row>
    <row r="94" spans="2:6" x14ac:dyDescent="0.15">
      <c r="B94" s="28"/>
      <c r="C94" s="54"/>
      <c r="D94" s="58"/>
      <c r="E94" s="24"/>
      <c r="F94" s="87" t="s">
        <v>25</v>
      </c>
    </row>
    <row r="95" spans="2:6" x14ac:dyDescent="0.15">
      <c r="B95" s="28"/>
      <c r="C95" s="54"/>
      <c r="D95" s="58"/>
      <c r="E95" s="24"/>
      <c r="F95" s="87" t="s">
        <v>47</v>
      </c>
    </row>
    <row r="96" spans="2:6" ht="24" x14ac:dyDescent="0.15">
      <c r="B96" s="46" t="s">
        <v>412</v>
      </c>
      <c r="C96" s="61"/>
      <c r="D96" s="62"/>
      <c r="E96" s="263"/>
      <c r="F96" s="88"/>
    </row>
    <row r="97" spans="2:6" ht="24" x14ac:dyDescent="0.15">
      <c r="B97" s="119"/>
      <c r="C97" s="57" t="s">
        <v>316</v>
      </c>
      <c r="D97" s="120"/>
      <c r="E97" s="95"/>
      <c r="F97" s="116" t="s">
        <v>16</v>
      </c>
    </row>
    <row r="98" spans="2:6" ht="24" x14ac:dyDescent="0.15">
      <c r="B98" s="119"/>
      <c r="C98" s="58"/>
      <c r="D98" s="54"/>
      <c r="E98" s="95"/>
      <c r="F98" s="87" t="s">
        <v>17</v>
      </c>
    </row>
    <row r="99" spans="2:6" ht="24" x14ac:dyDescent="0.15">
      <c r="B99" s="119"/>
      <c r="C99" s="59"/>
      <c r="D99" s="118"/>
      <c r="E99" s="98"/>
      <c r="F99" s="87" t="s">
        <v>47</v>
      </c>
    </row>
    <row r="100" spans="2:6" ht="24" x14ac:dyDescent="0.15">
      <c r="B100" s="619" t="s">
        <v>413</v>
      </c>
      <c r="C100" s="620"/>
      <c r="D100" s="62"/>
      <c r="E100" s="33"/>
      <c r="F100" s="88"/>
    </row>
    <row r="101" spans="2:6" x14ac:dyDescent="0.15">
      <c r="B101" s="39"/>
      <c r="C101" s="67" t="s">
        <v>63</v>
      </c>
      <c r="D101" s="30"/>
      <c r="E101" s="69"/>
      <c r="F101" s="87" t="s">
        <v>16</v>
      </c>
    </row>
    <row r="102" spans="2:6" x14ac:dyDescent="0.15">
      <c r="B102" s="39"/>
      <c r="C102" s="89"/>
      <c r="D102" s="24"/>
      <c r="E102" s="71"/>
      <c r="F102" s="87" t="s">
        <v>25</v>
      </c>
    </row>
    <row r="103" spans="2:6" x14ac:dyDescent="0.15">
      <c r="B103" s="39"/>
      <c r="C103" s="90"/>
      <c r="D103" s="25"/>
      <c r="E103" s="91"/>
      <c r="F103" s="87" t="s">
        <v>47</v>
      </c>
    </row>
    <row r="104" spans="2:6" x14ac:dyDescent="0.15">
      <c r="B104" s="39"/>
      <c r="C104" s="67" t="s">
        <v>64</v>
      </c>
      <c r="D104" s="30"/>
      <c r="E104" s="69"/>
      <c r="F104" s="87" t="s">
        <v>16</v>
      </c>
    </row>
    <row r="105" spans="2:6" x14ac:dyDescent="0.15">
      <c r="B105" s="39"/>
      <c r="C105" s="89"/>
      <c r="D105" s="24"/>
      <c r="E105" s="71"/>
      <c r="F105" s="87" t="s">
        <v>25</v>
      </c>
    </row>
    <row r="106" spans="2:6" x14ac:dyDescent="0.15">
      <c r="B106" s="39"/>
      <c r="C106" s="90"/>
      <c r="D106" s="25"/>
      <c r="E106" s="91"/>
      <c r="F106" s="87" t="s">
        <v>47</v>
      </c>
    </row>
    <row r="107" spans="2:6" x14ac:dyDescent="0.15">
      <c r="B107" s="39"/>
      <c r="C107" s="67" t="s">
        <v>65</v>
      </c>
      <c r="D107" s="30"/>
      <c r="E107" s="69"/>
      <c r="F107" s="87" t="s">
        <v>16</v>
      </c>
    </row>
    <row r="108" spans="2:6" x14ac:dyDescent="0.15">
      <c r="B108" s="92"/>
      <c r="C108" s="94"/>
      <c r="D108" s="1"/>
      <c r="E108" s="95"/>
      <c r="F108" s="87" t="s">
        <v>25</v>
      </c>
    </row>
    <row r="109" spans="2:6" x14ac:dyDescent="0.15">
      <c r="B109" s="93"/>
      <c r="C109" s="96"/>
      <c r="D109" s="97"/>
      <c r="E109" s="98"/>
      <c r="F109" s="87" t="s">
        <v>47</v>
      </c>
    </row>
    <row r="110" spans="2:6" x14ac:dyDescent="0.15">
      <c r="B110" s="1"/>
      <c r="C110" s="1"/>
      <c r="D110" s="1"/>
      <c r="E110" s="1"/>
    </row>
    <row r="111" spans="2:6" x14ac:dyDescent="0.15">
      <c r="B111" s="1"/>
      <c r="C111" s="1"/>
      <c r="D111" s="1"/>
      <c r="E111" s="1"/>
    </row>
    <row r="112" spans="2:6" x14ac:dyDescent="0.15">
      <c r="F112" s="24"/>
    </row>
  </sheetData>
  <dataConsolidate/>
  <phoneticPr fontId="2"/>
  <pageMargins left="0.7" right="0.7" top="0.75" bottom="0.75" header="0.3" footer="0.3"/>
  <pageSetup paperSize="9" scale="2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59999389629810485"/>
  </sheetPr>
  <dimension ref="A1:G41"/>
  <sheetViews>
    <sheetView showGridLines="0" view="pageBreakPreview" zoomScale="60" zoomScaleNormal="109" workbookViewId="0">
      <pane ySplit="3" topLeftCell="A4" activePane="bottomLeft" state="frozen"/>
      <selection pane="bottomLeft"/>
    </sheetView>
  </sheetViews>
  <sheetFormatPr defaultColWidth="8.875" defaultRowHeight="15.75" x14ac:dyDescent="0.15"/>
  <cols>
    <col min="1" max="1" width="1.625" style="6" customWidth="1"/>
    <col min="2" max="2" width="16" style="6" customWidth="1"/>
    <col min="3" max="3" width="62.625" style="6" customWidth="1"/>
    <col min="4" max="4" width="51.625" style="6" customWidth="1"/>
    <col min="5" max="5" width="11.625" style="6" customWidth="1"/>
    <col min="6" max="6" width="62.625" style="6" customWidth="1"/>
    <col min="7" max="7" width="6.75" style="6" customWidth="1"/>
    <col min="8" max="16384" width="8.875" style="6"/>
  </cols>
  <sheetData>
    <row r="1" spans="1:6" ht="25.15" customHeight="1" x14ac:dyDescent="0.15">
      <c r="A1" s="818"/>
      <c r="B1" s="818"/>
    </row>
    <row r="2" spans="1:6" ht="26.65" customHeight="1" x14ac:dyDescent="0.15">
      <c r="A2" s="790"/>
      <c r="B2" s="790" t="s">
        <v>1149</v>
      </c>
    </row>
    <row r="3" spans="1:6" ht="10.15" customHeight="1" x14ac:dyDescent="0.15">
      <c r="A3" s="790"/>
      <c r="B3" s="790"/>
    </row>
    <row r="5" spans="1:6" ht="23.1" customHeight="1" x14ac:dyDescent="0.15">
      <c r="A5" s="9"/>
      <c r="B5" s="10" t="s">
        <v>135</v>
      </c>
      <c r="C5" s="9"/>
      <c r="D5" s="9"/>
      <c r="E5" s="9"/>
      <c r="F5" s="9"/>
    </row>
    <row r="6" spans="1:6" ht="9.6" customHeight="1" x14ac:dyDescent="0.15"/>
    <row r="7" spans="1:6" ht="22.15" customHeight="1" x14ac:dyDescent="0.15">
      <c r="B7" s="11" t="s">
        <v>1148</v>
      </c>
      <c r="C7" s="19"/>
      <c r="D7" s="19"/>
      <c r="E7" s="20"/>
      <c r="F7" s="20"/>
    </row>
    <row r="8" spans="1:6" ht="22.15" customHeight="1" x14ac:dyDescent="0.15">
      <c r="B8" s="11" t="s">
        <v>1147</v>
      </c>
      <c r="C8" s="19"/>
      <c r="D8" s="19"/>
      <c r="E8" s="20"/>
      <c r="F8" s="20"/>
    </row>
    <row r="9" spans="1:6" ht="15" customHeight="1" x14ac:dyDescent="0.15">
      <c r="B9" s="606" t="s">
        <v>1146</v>
      </c>
      <c r="C9" s="19"/>
      <c r="D9" s="19"/>
      <c r="E9" s="20"/>
      <c r="F9" s="20"/>
    </row>
    <row r="10" spans="1:6" ht="15" customHeight="1" x14ac:dyDescent="0.15">
      <c r="B10" s="817"/>
      <c r="C10" s="13"/>
      <c r="D10" s="13"/>
      <c r="E10" s="20"/>
      <c r="F10" s="20"/>
    </row>
    <row r="11" spans="1:6" ht="21" x14ac:dyDescent="0.15">
      <c r="B11" s="11" t="s">
        <v>1145</v>
      </c>
      <c r="C11" s="13"/>
      <c r="D11" s="13"/>
      <c r="E11" s="13"/>
      <c r="F11" s="13"/>
    </row>
    <row r="12" spans="1:6" ht="16.5" thickBot="1" x14ac:dyDescent="0.2">
      <c r="B12" s="16" t="s">
        <v>136</v>
      </c>
      <c r="C12" s="17"/>
      <c r="D12" s="17"/>
      <c r="E12" s="114" t="s">
        <v>137</v>
      </c>
    </row>
    <row r="13" spans="1:6" ht="16.5" thickTop="1" x14ac:dyDescent="0.15">
      <c r="B13" s="840" t="s">
        <v>2</v>
      </c>
      <c r="C13" s="602"/>
      <c r="D13" s="808"/>
      <c r="E13" s="603" t="str">
        <f>IF('はじめに  '!AG1=0,"完了","未完了")</f>
        <v>未完了</v>
      </c>
    </row>
    <row r="14" spans="1:6" ht="15" customHeight="1" x14ac:dyDescent="0.15">
      <c r="B14" s="847" t="s">
        <v>66</v>
      </c>
      <c r="C14"/>
      <c r="D14"/>
      <c r="E14" s="816" t="str">
        <f>IF(入力シート!F1=0,"完了","未完了")</f>
        <v>未完了</v>
      </c>
      <c r="F14" s="6" t="s">
        <v>1144</v>
      </c>
    </row>
    <row r="15" spans="1:6" x14ac:dyDescent="0.15">
      <c r="B15" s="1033" t="s">
        <v>1143</v>
      </c>
      <c r="C15" s="1034"/>
      <c r="D15" s="814"/>
      <c r="E15" s="605" t="str">
        <f>IF($E$14="完了","完了","未完了")</f>
        <v>未完了</v>
      </c>
      <c r="F15" s="103" t="str">
        <f>IF(E15="完了","※入力シートにて記載済み","")</f>
        <v/>
      </c>
    </row>
    <row r="16" spans="1:6" x14ac:dyDescent="0.15">
      <c r="B16" s="1033" t="s">
        <v>1142</v>
      </c>
      <c r="C16" s="1034"/>
      <c r="D16" s="814"/>
      <c r="E16" s="605" t="str">
        <f>IF($E$14="完了","完了","未完了")</f>
        <v>未完了</v>
      </c>
      <c r="F16" s="103" t="str">
        <f>IF(E16="完了","※入力シートにて記載済み","")</f>
        <v/>
      </c>
    </row>
    <row r="17" spans="1:6" x14ac:dyDescent="0.15">
      <c r="B17" s="1033" t="s">
        <v>991</v>
      </c>
      <c r="C17" s="1034"/>
      <c r="D17" s="814"/>
      <c r="E17" s="605" t="str">
        <f>IF(AND($E$14="完了",'様式３の２（直流発電設備）①  '!AG1=0),"完了","未完了")</f>
        <v>未完了</v>
      </c>
      <c r="F17" s="811" t="str">
        <f>IF(AND(E17="未完了",'様式３の２（直流発電設備）①  '!AG1&lt;&gt;0),"様式３の２(直流発電設備)① 2.昇圧用変圧器の黄色セルに入力ください","")</f>
        <v/>
      </c>
    </row>
    <row r="18" spans="1:6" x14ac:dyDescent="0.15">
      <c r="B18" s="1033" t="s">
        <v>992</v>
      </c>
      <c r="C18" s="1034"/>
      <c r="D18" s="814"/>
      <c r="E18" s="605" t="str">
        <f>IF(AND($E$14="完了",'様式３の２（直流発電設備）②'!AG1=0),"完了","未完了")</f>
        <v>未完了</v>
      </c>
      <c r="F18" s="811" t="str">
        <f>IF(AND(E18="未完了",'様式３の２（直流発電設備）②'!AG1&lt;&gt;0),"様式３の２(直流発電設備)② 2.昇圧用変圧器の黄色セルに入力ください","")</f>
        <v/>
      </c>
    </row>
    <row r="19" spans="1:6" x14ac:dyDescent="0.15">
      <c r="B19" s="1033" t="s">
        <v>993</v>
      </c>
      <c r="C19" s="1034"/>
      <c r="D19" s="814"/>
      <c r="E19" s="605" t="str">
        <f>IF(AND($E$14="完了",'様式３の２（直流発電設備）③'!AG1=0),"完了","未完了")</f>
        <v>未完了</v>
      </c>
      <c r="F19" s="811" t="str">
        <f>IF(AND(E19="未完了",'様式３の２（直流発電設備）③'!AG1&lt;&gt;0),"様式３の２(直流発電設備)③ 2.昇圧用変圧器の黄色セルに入力ください","")</f>
        <v/>
      </c>
    </row>
    <row r="20" spans="1:6" x14ac:dyDescent="0.15">
      <c r="B20" s="1033" t="s">
        <v>994</v>
      </c>
      <c r="C20" s="1034"/>
      <c r="D20" s="815"/>
      <c r="E20" s="605" t="str">
        <f>IF($E$14="完了","完了","未完了")</f>
        <v>未完了</v>
      </c>
      <c r="F20" s="103" t="str">
        <f>IF(E20="完了","※入力シートにて記載済み","")</f>
        <v/>
      </c>
    </row>
    <row r="21" spans="1:6" x14ac:dyDescent="0.15">
      <c r="B21" s="1033" t="s">
        <v>995</v>
      </c>
      <c r="C21" s="1034"/>
      <c r="D21" s="814"/>
      <c r="E21" s="605" t="str">
        <f>IF($E$14="完了","完了","未完了")</f>
        <v>未完了</v>
      </c>
      <c r="F21" s="103" t="str">
        <f>IF(E21="完了","※入力シートにて記載済み","")</f>
        <v/>
      </c>
    </row>
    <row r="22" spans="1:6" x14ac:dyDescent="0.15">
      <c r="B22" s="1033" t="s">
        <v>996</v>
      </c>
      <c r="C22" s="1034"/>
      <c r="D22" s="814"/>
      <c r="E22" s="605" t="str">
        <f>IF($E$14="完了","完了","未完了")</f>
        <v>未完了</v>
      </c>
      <c r="F22" s="103" t="str">
        <f>IF(E22="完了","※入力シートにて記載済み","")</f>
        <v/>
      </c>
    </row>
    <row r="23" spans="1:6" x14ac:dyDescent="0.15">
      <c r="B23" s="1035" t="s">
        <v>1150</v>
      </c>
      <c r="C23" s="1036"/>
      <c r="D23" s="813"/>
      <c r="E23" s="605" t="str">
        <f>IF(入力シート!E59="無","完了",IF('様式３の３（系統連系保護リレー）① '!AD1=0,"完了","未完了"))</f>
        <v>完了</v>
      </c>
      <c r="F23" s="811" t="str">
        <f>IF(E23&lt;&gt;"完了","様式3(系統連系保護リレー)①の黄色セルに入力ください","")</f>
        <v/>
      </c>
    </row>
    <row r="24" spans="1:6" x14ac:dyDescent="0.15">
      <c r="B24" s="1035" t="s">
        <v>997</v>
      </c>
      <c r="C24" s="1036"/>
      <c r="D24" s="813"/>
      <c r="E24" s="605" t="str">
        <f>IF(入力シート!E59="無","完了",IF('様式３の３（系統連系保護リレー）②'!AD1=0,"完了","未完了"))</f>
        <v>完了</v>
      </c>
      <c r="F24" s="811" t="str">
        <f>IF(E24&lt;&gt;"完了","様式3(系統連系保護リレー)②の黄色セルに入力ください","")</f>
        <v/>
      </c>
    </row>
    <row r="25" spans="1:6" x14ac:dyDescent="0.15">
      <c r="B25" s="1031" t="s">
        <v>138</v>
      </c>
      <c r="C25" s="1032"/>
      <c r="D25" s="812"/>
      <c r="E25" s="604" t="str">
        <f>IF(様式５の４!K1=0,"完了","未完了")</f>
        <v>未完了</v>
      </c>
      <c r="F25" s="103" t="str">
        <f>IF(E25="完了","※様式５の４で記載済み","")</f>
        <v/>
      </c>
    </row>
    <row r="26" spans="1:6" x14ac:dyDescent="0.15">
      <c r="B26" s="1031" t="s">
        <v>139</v>
      </c>
      <c r="C26" s="1032"/>
      <c r="D26" s="812"/>
      <c r="E26" s="604" t="str">
        <f>IF(AND('はじめに  '!$AV$53="はい",様式５の５!K1&lt;&gt;0),"未完了","完了")</f>
        <v>完了</v>
      </c>
      <c r="F26" s="811" t="str">
        <f>IF(E26="未完了","様式５の５に記載ください","")</f>
        <v/>
      </c>
    </row>
    <row r="27" spans="1:6" x14ac:dyDescent="0.15">
      <c r="B27" s="1031" t="s">
        <v>140</v>
      </c>
      <c r="C27" s="1032"/>
      <c r="D27" s="812"/>
      <c r="E27" s="604" t="str">
        <f>IF(AND('はじめに  '!$AV$53="はい",様式５の６!AL1&lt;&gt;0),"未完了","完了")</f>
        <v>完了</v>
      </c>
      <c r="F27" s="811" t="str">
        <f>IF(E27="未完了","様式５の6に記載ください","")</f>
        <v/>
      </c>
    </row>
    <row r="28" spans="1:6" x14ac:dyDescent="0.15">
      <c r="B28" s="1031" t="s">
        <v>141</v>
      </c>
      <c r="C28" s="1032"/>
      <c r="D28" s="812"/>
      <c r="E28" s="604" t="str">
        <f>IF(AND('はじめに  '!$AV$53="はい",様式５の７!J1&lt;&gt;0),"未完了","完了")</f>
        <v>完了</v>
      </c>
      <c r="F28" s="811" t="str">
        <f>IF(E28="未完了","様式５の7に記載ください","")</f>
        <v/>
      </c>
    </row>
    <row r="29" spans="1:6" ht="20.100000000000001" customHeight="1" x14ac:dyDescent="0.15"/>
    <row r="30" spans="1:6" ht="23.65" customHeight="1" x14ac:dyDescent="0.15">
      <c r="A30" s="9"/>
      <c r="B30" s="10" t="s">
        <v>142</v>
      </c>
      <c r="C30" s="9"/>
      <c r="D30" s="9"/>
      <c r="E30" s="5"/>
      <c r="F30" s="5"/>
    </row>
    <row r="31" spans="1:6" ht="9.6" customHeight="1" x14ac:dyDescent="0.15">
      <c r="C31" s="21"/>
    </row>
    <row r="32" spans="1:6" ht="21" x14ac:dyDescent="0.15">
      <c r="B32" s="11" t="s">
        <v>143</v>
      </c>
    </row>
    <row r="33" spans="2:7" ht="16.149999999999999" customHeight="1" x14ac:dyDescent="0.15">
      <c r="B33" s="607" t="s">
        <v>1141</v>
      </c>
      <c r="C33" s="100"/>
      <c r="D33" s="100"/>
      <c r="E33" s="100"/>
      <c r="F33" s="100"/>
    </row>
    <row r="34" spans="2:7" ht="16.149999999999999" customHeight="1" x14ac:dyDescent="0.15">
      <c r="B34" s="608"/>
      <c r="C34" s="101"/>
      <c r="D34" s="101"/>
      <c r="E34" s="101"/>
      <c r="F34"/>
    </row>
    <row r="35" spans="2:7" ht="16.5" thickBot="1" x14ac:dyDescent="0.2">
      <c r="B35" s="16"/>
      <c r="C35" s="810" t="s">
        <v>1140</v>
      </c>
      <c r="D35" s="810" t="s">
        <v>1139</v>
      </c>
      <c r="E35" s="18"/>
      <c r="F35"/>
    </row>
    <row r="36" spans="2:7" ht="16.5" thickTop="1" x14ac:dyDescent="0.15">
      <c r="B36" s="22" t="s">
        <v>1138</v>
      </c>
      <c r="C36" s="809" t="s">
        <v>1137</v>
      </c>
      <c r="D36" s="809" t="s">
        <v>1137</v>
      </c>
      <c r="E36" s="808"/>
      <c r="F36"/>
    </row>
    <row r="37" spans="2:7" x14ac:dyDescent="0.15">
      <c r="B37" s="15" t="s">
        <v>1136</v>
      </c>
      <c r="C37" s="807" t="s">
        <v>1135</v>
      </c>
      <c r="D37" s="806" t="s">
        <v>1134</v>
      </c>
      <c r="E37" s="805"/>
      <c r="F37"/>
    </row>
    <row r="38" spans="2:7" x14ac:dyDescent="0.15">
      <c r="B38" s="14" t="s">
        <v>144</v>
      </c>
      <c r="C38" s="804" t="s">
        <v>1133</v>
      </c>
      <c r="D38" s="804" t="s">
        <v>1132</v>
      </c>
      <c r="E38" s="23"/>
      <c r="F38"/>
    </row>
    <row r="39" spans="2:7" ht="183" customHeight="1" x14ac:dyDescent="0.15">
      <c r="B39" s="803" t="s">
        <v>145</v>
      </c>
      <c r="C39" s="802" t="s">
        <v>1131</v>
      </c>
      <c r="D39" s="1037" t="s">
        <v>1131</v>
      </c>
      <c r="E39" s="1038"/>
      <c r="F39"/>
    </row>
    <row r="40" spans="2:7" ht="280.5" customHeight="1" x14ac:dyDescent="0.15">
      <c r="B40" s="801" t="s">
        <v>1130</v>
      </c>
      <c r="C40" s="801" t="s">
        <v>1129</v>
      </c>
      <c r="D40" s="1039" t="s">
        <v>1128</v>
      </c>
      <c r="E40" s="1040"/>
      <c r="F40"/>
      <c r="G40" s="557"/>
    </row>
    <row r="41" spans="2:7" ht="102" customHeight="1" x14ac:dyDescent="0.15">
      <c r="C41" s="800" t="s">
        <v>1127</v>
      </c>
      <c r="D41" s="1041"/>
      <c r="E41" s="1041"/>
      <c r="F41"/>
    </row>
  </sheetData>
  <sheetProtection password="E12F" sheet="1" objects="1" scenarios="1"/>
  <mergeCells count="17">
    <mergeCell ref="B27:C27"/>
    <mergeCell ref="B28:C28"/>
    <mergeCell ref="D39:E39"/>
    <mergeCell ref="D40:E40"/>
    <mergeCell ref="D41:E41"/>
    <mergeCell ref="B26:C26"/>
    <mergeCell ref="B15:C15"/>
    <mergeCell ref="B16:C16"/>
    <mergeCell ref="B17:C17"/>
    <mergeCell ref="B18:C18"/>
    <mergeCell ref="B19:C19"/>
    <mergeCell ref="B20:C20"/>
    <mergeCell ref="B21:C21"/>
    <mergeCell ref="B22:C22"/>
    <mergeCell ref="B23:C23"/>
    <mergeCell ref="B24:C24"/>
    <mergeCell ref="B25:C25"/>
  </mergeCells>
  <phoneticPr fontId="2"/>
  <conditionalFormatting sqref="B13:E28">
    <cfRule type="expression" dxfId="104" priority="2">
      <formula>$E13="完了"</formula>
    </cfRule>
  </conditionalFormatting>
  <conditionalFormatting sqref="E13:E28">
    <cfRule type="expression" dxfId="103" priority="1">
      <formula>$E13="未完了"</formula>
    </cfRule>
  </conditionalFormatting>
  <hyperlinks>
    <hyperlink ref="B14" location="入力シート!A1" display="入力シート" xr:uid="{00000000-0004-0000-0300-000000000000}"/>
    <hyperlink ref="B13" location="'はじめに  '!Print_Area" display="はじめに" xr:uid="{00000000-0004-0000-0300-000001000000}"/>
    <hyperlink ref="B17:C17" location="'様式３の２（直流発電設備）①  '!Print_Area" display=" └ 様式３の２（直流発電設備等）①" xr:uid="{00000000-0004-0000-0300-000002000000}"/>
    <hyperlink ref="B18:C18" location="'様式３の２（直流発電設備）②'!Print_Area" display=" └ 様式３の２（直流発電設備等）②" xr:uid="{00000000-0004-0000-0300-000003000000}"/>
    <hyperlink ref="B19:C19" location="'様式３の２（直流発電設備）③'!Print_Area" display=" └ 様式３の２（直流発電設備等）③" xr:uid="{00000000-0004-0000-0300-000004000000}"/>
    <hyperlink ref="B20:C20" location="'様式３の５（逆変換装置）①'!Print_Area" display=" └ 様式３の５（逆変換装置）①" xr:uid="{00000000-0004-0000-0300-000005000000}"/>
    <hyperlink ref="B21:C21" location="'様式３の５（逆変換装置）②'!Print_Area" display=" └ 様式３の５（逆変換装置）②" xr:uid="{00000000-0004-0000-0300-000006000000}"/>
    <hyperlink ref="B22:C22" location="'様式３の５（逆変換装置）③'!Print_Area" display=" └ 様式３の５（逆変換装置）③" xr:uid="{00000000-0004-0000-0300-000007000000}"/>
    <hyperlink ref="B23:C23" location="'様式３の３（系統連系保護リレー）① '!Print_Area" display=" └ 様式3の３（系統連系保護リレー）① " xr:uid="{00000000-0004-0000-0300-000008000000}"/>
    <hyperlink ref="B24:C24" location="'様式３の２（直流発電設備）②'!Print_Area" display=" └ 様式3の３（系統連系保護リレー）②" xr:uid="{00000000-0004-0000-0300-000009000000}"/>
    <hyperlink ref="B25:C25" location="様式５の４!Print_Area" display="様式５の４（単線結線図）" xr:uid="{00000000-0004-0000-0300-00000A000000}"/>
    <hyperlink ref="B26:C26" location="様式５の５!Print_Area" display="様式５の５（設備配置関連-設備レイアウト図-）" xr:uid="{00000000-0004-0000-0300-00000B000000}"/>
    <hyperlink ref="B27:C27" location="様式５の６!Print_Area" display="様式５の６（設備配置関連-敷地平面図-）" xr:uid="{00000000-0004-0000-0300-00000C000000}"/>
    <hyperlink ref="B28:C28" location="様式５の７!Print_Area" display="様式５の７（発電場所周辺地図）" xr:uid="{00000000-0004-0000-0300-00000D000000}"/>
    <hyperlink ref="B15:C15" location="様式１!Print_Area" display="様式１（接続検討申込書）" xr:uid="{00000000-0004-0000-0300-00000E000000}"/>
    <hyperlink ref="B16:C16" location="様式２!Print_Area" display="様式２（発電設備等の概要）" xr:uid="{00000000-0004-0000-0300-00000F000000}"/>
    <hyperlink ref="C37" r:id="rId1" xr:uid="{00000000-0004-0000-0300-000010000000}"/>
    <hyperlink ref="D37" r:id="rId2" xr:uid="{00000000-0004-0000-0300-000011000000}"/>
  </hyperlinks>
  <pageMargins left="0.7" right="0.7" top="0.75" bottom="0.75" header="0.3" footer="0.3"/>
  <pageSetup paperSize="9" scale="33"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95"/>
  <sheetViews>
    <sheetView showGridLines="0" view="pageBreakPreview" zoomScale="40" zoomScaleSheetLayoutView="40" workbookViewId="0">
      <pane ySplit="4" topLeftCell="A5" activePane="bottomLeft" state="frozen"/>
      <selection pane="bottomLeft"/>
    </sheetView>
  </sheetViews>
  <sheetFormatPr defaultColWidth="8.875" defaultRowHeight="21" x14ac:dyDescent="0.15"/>
  <cols>
    <col min="1" max="1" width="2.625" style="6" customWidth="1"/>
    <col min="2" max="2" width="5.875" style="6" customWidth="1"/>
    <col min="3" max="3" width="52.125" style="6" customWidth="1"/>
    <col min="4" max="4" width="70.875" style="6" customWidth="1"/>
    <col min="5" max="5" width="72.5" style="24" customWidth="1"/>
    <col min="6" max="6" width="14" style="24" bestFit="1" customWidth="1"/>
    <col min="7" max="7" width="5.125" style="24" bestFit="1" customWidth="1"/>
    <col min="8" max="8" width="19" style="24" bestFit="1" customWidth="1"/>
    <col min="9" max="9" width="8.125" style="24" customWidth="1"/>
    <col min="10" max="12" width="8.875" style="6" customWidth="1"/>
    <col min="13" max="16384" width="8.875" style="6"/>
  </cols>
  <sheetData>
    <row r="1" spans="1:20" ht="37.5" customHeight="1" thickBot="1" x14ac:dyDescent="0.2">
      <c r="A1" s="122" t="s">
        <v>1179</v>
      </c>
      <c r="C1" s="121"/>
      <c r="D1" s="121"/>
      <c r="E1" s="121"/>
      <c r="F1" s="121"/>
      <c r="G1" s="160"/>
      <c r="H1" s="11"/>
    </row>
    <row r="2" spans="1:20" ht="49.5" thickTop="1" x14ac:dyDescent="0.15">
      <c r="A2" s="161" t="s">
        <v>343</v>
      </c>
      <c r="C2" s="790"/>
      <c r="D2" s="790"/>
    </row>
    <row r="3" spans="1:20" ht="20.100000000000001" customHeight="1" x14ac:dyDescent="0.15">
      <c r="A3" s="26"/>
      <c r="B3" s="26"/>
      <c r="C3" s="790"/>
      <c r="D3" s="790"/>
    </row>
    <row r="4" spans="1:20" ht="30" x14ac:dyDescent="0.15">
      <c r="B4" s="162" t="s">
        <v>361</v>
      </c>
      <c r="C4" s="790"/>
      <c r="D4" s="790"/>
      <c r="T4" s="140"/>
    </row>
    <row r="5" spans="1:20" s="140" customFormat="1" ht="30" x14ac:dyDescent="0.15">
      <c r="B5" s="162"/>
      <c r="C5" s="138"/>
      <c r="D5" s="138"/>
    </row>
    <row r="6" spans="1:20" s="140" customFormat="1" ht="19.5" x14ac:dyDescent="0.15">
      <c r="C6" s="138"/>
      <c r="D6" s="138"/>
    </row>
    <row r="7" spans="1:20" s="140" customFormat="1" ht="30" x14ac:dyDescent="0.15">
      <c r="B7" s="162"/>
      <c r="C7" s="138"/>
      <c r="D7" s="138"/>
    </row>
    <row r="8" spans="1:20" s="140" customFormat="1" ht="19.5" x14ac:dyDescent="0.15">
      <c r="C8" s="138"/>
      <c r="D8" s="138"/>
    </row>
    <row r="9" spans="1:20" s="140" customFormat="1" ht="30" x14ac:dyDescent="0.15">
      <c r="B9" s="162"/>
      <c r="C9" s="138"/>
      <c r="D9" s="138"/>
    </row>
    <row r="10" spans="1:20" s="140" customFormat="1" ht="30" x14ac:dyDescent="0.15">
      <c r="B10" s="162"/>
      <c r="C10" s="138"/>
      <c r="D10" s="138"/>
    </row>
    <row r="11" spans="1:20" s="140" customFormat="1" ht="30" x14ac:dyDescent="0.15">
      <c r="B11" s="162"/>
      <c r="C11" s="138"/>
      <c r="D11" s="138"/>
    </row>
    <row r="12" spans="1:20" s="140" customFormat="1" ht="30" x14ac:dyDescent="0.15">
      <c r="B12" s="162"/>
      <c r="C12" s="138"/>
      <c r="D12" s="138"/>
    </row>
    <row r="13" spans="1:20" s="140" customFormat="1" ht="30" x14ac:dyDescent="0.15">
      <c r="B13" s="162"/>
      <c r="C13" s="138"/>
      <c r="D13" s="138"/>
    </row>
    <row r="14" spans="1:20" s="140" customFormat="1" ht="30" x14ac:dyDescent="0.15">
      <c r="B14" s="162"/>
      <c r="C14" s="138"/>
      <c r="D14" s="138"/>
    </row>
    <row r="15" spans="1:20" s="140" customFormat="1" ht="30" x14ac:dyDescent="0.15">
      <c r="B15" s="162"/>
      <c r="C15" s="138"/>
      <c r="D15" s="138"/>
    </row>
    <row r="16" spans="1:20" s="140" customFormat="1" ht="30" x14ac:dyDescent="0.15">
      <c r="B16" s="162"/>
      <c r="C16" s="138"/>
      <c r="D16" s="138"/>
    </row>
    <row r="17" spans="2:4" s="140" customFormat="1" ht="30" x14ac:dyDescent="0.15">
      <c r="B17" s="162"/>
      <c r="C17" s="138"/>
      <c r="D17" s="138"/>
    </row>
    <row r="18" spans="2:4" s="140" customFormat="1" ht="30" x14ac:dyDescent="0.15">
      <c r="B18" s="162"/>
      <c r="C18" s="138"/>
      <c r="D18" s="138"/>
    </row>
    <row r="19" spans="2:4" s="140" customFormat="1" ht="30" x14ac:dyDescent="0.15">
      <c r="B19" s="162"/>
      <c r="C19" s="138"/>
      <c r="D19" s="138"/>
    </row>
    <row r="20" spans="2:4" s="140" customFormat="1" ht="30" x14ac:dyDescent="0.15">
      <c r="B20" s="162"/>
      <c r="C20" s="138"/>
      <c r="D20" s="138"/>
    </row>
    <row r="21" spans="2:4" s="140" customFormat="1" ht="30" x14ac:dyDescent="0.15">
      <c r="B21" s="162"/>
      <c r="C21" s="138"/>
      <c r="D21" s="138"/>
    </row>
    <row r="22" spans="2:4" s="140" customFormat="1" ht="30" x14ac:dyDescent="0.15">
      <c r="B22" s="162"/>
      <c r="C22" s="138"/>
      <c r="D22" s="138"/>
    </row>
    <row r="23" spans="2:4" s="140" customFormat="1" ht="30" x14ac:dyDescent="0.15">
      <c r="B23" s="162"/>
      <c r="C23" s="138"/>
      <c r="D23" s="138"/>
    </row>
    <row r="24" spans="2:4" s="140" customFormat="1" ht="19.5" x14ac:dyDescent="0.15">
      <c r="D24" s="138"/>
    </row>
    <row r="25" spans="2:4" s="140" customFormat="1" ht="30" x14ac:dyDescent="0.15">
      <c r="B25" s="162"/>
      <c r="C25" s="138"/>
      <c r="D25" s="138"/>
    </row>
    <row r="26" spans="2:4" s="140" customFormat="1" ht="30" x14ac:dyDescent="0.15">
      <c r="B26" s="162"/>
      <c r="C26" s="138"/>
      <c r="D26" s="138"/>
    </row>
    <row r="27" spans="2:4" s="140" customFormat="1" ht="19.5" x14ac:dyDescent="0.15">
      <c r="D27" s="138"/>
    </row>
    <row r="28" spans="2:4" s="140" customFormat="1" ht="30" x14ac:dyDescent="0.15">
      <c r="B28" s="162" t="s">
        <v>350</v>
      </c>
      <c r="C28" s="138"/>
      <c r="D28" s="138"/>
    </row>
    <row r="29" spans="2:4" s="140" customFormat="1" ht="30" x14ac:dyDescent="0.15">
      <c r="B29" s="162"/>
      <c r="C29" s="138"/>
      <c r="D29" s="138"/>
    </row>
    <row r="30" spans="2:4" s="140" customFormat="1" ht="30" x14ac:dyDescent="0.15">
      <c r="B30" s="162"/>
      <c r="C30" s="138"/>
      <c r="D30" s="138"/>
    </row>
    <row r="31" spans="2:4" s="140" customFormat="1" ht="30" x14ac:dyDescent="0.15">
      <c r="B31" s="162"/>
      <c r="C31" s="138"/>
      <c r="D31" s="138"/>
    </row>
    <row r="32" spans="2:4" s="140" customFormat="1" ht="30" x14ac:dyDescent="0.15">
      <c r="B32" s="162"/>
      <c r="C32" s="138"/>
      <c r="D32" s="138"/>
    </row>
    <row r="33" spans="2:4" s="140" customFormat="1" ht="30" x14ac:dyDescent="0.15">
      <c r="B33" s="162"/>
      <c r="C33" s="138"/>
      <c r="D33" s="138"/>
    </row>
    <row r="34" spans="2:4" s="140" customFormat="1" ht="30" x14ac:dyDescent="0.15">
      <c r="B34" s="162"/>
      <c r="C34" s="138"/>
      <c r="D34" s="138"/>
    </row>
    <row r="35" spans="2:4" s="140" customFormat="1" ht="30" x14ac:dyDescent="0.15">
      <c r="B35" s="162"/>
      <c r="C35" s="138"/>
      <c r="D35" s="138"/>
    </row>
    <row r="36" spans="2:4" s="140" customFormat="1" ht="30" x14ac:dyDescent="0.15">
      <c r="B36" s="162"/>
      <c r="C36" s="138"/>
      <c r="D36" s="138"/>
    </row>
    <row r="37" spans="2:4" s="140" customFormat="1" ht="30" x14ac:dyDescent="0.15">
      <c r="B37" s="162"/>
      <c r="C37" s="138"/>
      <c r="D37" s="138"/>
    </row>
    <row r="38" spans="2:4" s="140" customFormat="1" ht="30" x14ac:dyDescent="0.15">
      <c r="B38" s="162"/>
      <c r="C38" s="138"/>
      <c r="D38" s="138"/>
    </row>
    <row r="39" spans="2:4" s="140" customFormat="1" ht="30" x14ac:dyDescent="0.15">
      <c r="B39" s="162"/>
      <c r="C39" s="138"/>
      <c r="D39" s="138"/>
    </row>
    <row r="40" spans="2:4" s="140" customFormat="1" ht="30" x14ac:dyDescent="0.15">
      <c r="B40" s="162"/>
      <c r="C40" s="138"/>
      <c r="D40" s="138"/>
    </row>
    <row r="41" spans="2:4" s="140" customFormat="1" ht="30" x14ac:dyDescent="0.15">
      <c r="B41" s="162"/>
      <c r="C41" s="138"/>
      <c r="D41" s="138"/>
    </row>
    <row r="42" spans="2:4" s="140" customFormat="1" ht="30" x14ac:dyDescent="0.15">
      <c r="B42" s="162"/>
      <c r="C42" s="138"/>
      <c r="D42" s="138"/>
    </row>
    <row r="43" spans="2:4" s="140" customFormat="1" ht="30" x14ac:dyDescent="0.15">
      <c r="B43" s="162"/>
      <c r="C43" s="138"/>
      <c r="D43" s="138"/>
    </row>
    <row r="44" spans="2:4" s="140" customFormat="1" ht="30" x14ac:dyDescent="0.15">
      <c r="B44" s="162"/>
      <c r="C44" s="138"/>
      <c r="D44" s="138"/>
    </row>
    <row r="45" spans="2:4" s="140" customFormat="1" ht="30" x14ac:dyDescent="0.15">
      <c r="B45" s="162"/>
      <c r="C45" s="138"/>
      <c r="D45" s="138"/>
    </row>
    <row r="46" spans="2:4" s="140" customFormat="1" ht="30" x14ac:dyDescent="0.15">
      <c r="B46" s="162"/>
      <c r="C46" s="138"/>
      <c r="D46" s="138"/>
    </row>
    <row r="47" spans="2:4" s="140" customFormat="1" ht="30" x14ac:dyDescent="0.15">
      <c r="B47" s="162"/>
      <c r="C47" s="138"/>
      <c r="D47" s="138"/>
    </row>
    <row r="48" spans="2:4" s="140" customFormat="1" ht="30" x14ac:dyDescent="0.15">
      <c r="B48" s="162"/>
      <c r="C48" s="138"/>
      <c r="D48" s="138"/>
    </row>
    <row r="49" spans="2:4" s="140" customFormat="1" ht="30" x14ac:dyDescent="0.15">
      <c r="B49" s="162"/>
      <c r="C49" s="138"/>
      <c r="D49" s="138"/>
    </row>
    <row r="50" spans="2:4" s="140" customFormat="1" ht="30" x14ac:dyDescent="0.15">
      <c r="B50" s="162"/>
      <c r="C50" s="138"/>
      <c r="D50" s="138"/>
    </row>
    <row r="51" spans="2:4" s="140" customFormat="1" ht="30" x14ac:dyDescent="0.15">
      <c r="B51" s="162"/>
      <c r="C51" s="138"/>
      <c r="D51" s="138"/>
    </row>
    <row r="52" spans="2:4" s="140" customFormat="1" ht="30" x14ac:dyDescent="0.15">
      <c r="B52" s="162"/>
      <c r="C52" s="138"/>
      <c r="D52" s="138"/>
    </row>
    <row r="53" spans="2:4" s="140" customFormat="1" ht="30" x14ac:dyDescent="0.15">
      <c r="B53" s="162"/>
      <c r="C53" s="138"/>
      <c r="D53" s="138"/>
    </row>
    <row r="54" spans="2:4" s="140" customFormat="1" ht="30" x14ac:dyDescent="0.15">
      <c r="B54" s="162"/>
      <c r="C54" s="138"/>
      <c r="D54" s="138"/>
    </row>
    <row r="55" spans="2:4" s="140" customFormat="1" ht="30" x14ac:dyDescent="0.15">
      <c r="B55" s="162"/>
      <c r="C55" s="138"/>
      <c r="D55" s="138"/>
    </row>
    <row r="56" spans="2:4" s="140" customFormat="1" ht="30" x14ac:dyDescent="0.15">
      <c r="B56" s="162"/>
      <c r="C56" s="138"/>
      <c r="D56" s="138"/>
    </row>
    <row r="57" spans="2:4" s="140" customFormat="1" ht="30" x14ac:dyDescent="0.15">
      <c r="B57" s="162"/>
      <c r="C57" s="138"/>
      <c r="D57" s="138"/>
    </row>
    <row r="58" spans="2:4" s="140" customFormat="1" ht="30" x14ac:dyDescent="0.15">
      <c r="B58" s="162"/>
      <c r="C58" s="138"/>
      <c r="D58" s="138"/>
    </row>
    <row r="59" spans="2:4" s="140" customFormat="1" ht="30" x14ac:dyDescent="0.15">
      <c r="B59" s="162"/>
      <c r="C59" s="138"/>
      <c r="D59" s="138"/>
    </row>
    <row r="60" spans="2:4" s="140" customFormat="1" ht="30" x14ac:dyDescent="0.15">
      <c r="B60" s="162"/>
      <c r="C60" s="138"/>
      <c r="D60" s="138"/>
    </row>
    <row r="61" spans="2:4" s="140" customFormat="1" ht="30" x14ac:dyDescent="0.15">
      <c r="B61" s="162"/>
      <c r="C61" s="138"/>
      <c r="D61" s="138"/>
    </row>
    <row r="62" spans="2:4" s="140" customFormat="1" ht="30" x14ac:dyDescent="0.15">
      <c r="B62" s="162"/>
      <c r="C62" s="138"/>
      <c r="D62" s="138"/>
    </row>
    <row r="63" spans="2:4" s="140" customFormat="1" ht="30" x14ac:dyDescent="0.15">
      <c r="B63" s="162"/>
      <c r="C63" s="138"/>
      <c r="D63" s="138"/>
    </row>
    <row r="64" spans="2:4" s="140" customFormat="1" ht="30" x14ac:dyDescent="0.15">
      <c r="B64" s="162"/>
      <c r="C64" s="138"/>
      <c r="D64" s="138"/>
    </row>
    <row r="65" spans="2:9" s="140" customFormat="1" ht="30" x14ac:dyDescent="0.15">
      <c r="B65" s="162" t="s">
        <v>351</v>
      </c>
      <c r="C65" s="138"/>
      <c r="D65" s="138"/>
    </row>
    <row r="67" spans="2:9" ht="30" customHeight="1" x14ac:dyDescent="0.15">
      <c r="B67" s="45" t="s">
        <v>11</v>
      </c>
      <c r="C67" s="45"/>
      <c r="D67" s="163"/>
      <c r="E67" s="164" t="s">
        <v>67</v>
      </c>
      <c r="F67" s="165"/>
      <c r="G67" s="166"/>
      <c r="H67" s="165" t="s">
        <v>68</v>
      </c>
      <c r="I67" s="392"/>
    </row>
    <row r="68" spans="2:9" ht="40.15" customHeight="1" x14ac:dyDescent="0.15">
      <c r="B68" s="282" t="s">
        <v>304</v>
      </c>
      <c r="C68" s="283"/>
      <c r="D68" s="62"/>
      <c r="E68" s="33"/>
      <c r="F68" s="33"/>
      <c r="G68" s="33"/>
      <c r="H68" s="33"/>
      <c r="I68" s="393"/>
    </row>
    <row r="69" spans="2:9" ht="40.15" customHeight="1" x14ac:dyDescent="0.15">
      <c r="B69" s="285" t="s">
        <v>305</v>
      </c>
      <c r="C69" s="286"/>
      <c r="D69" s="287"/>
      <c r="E69" s="288"/>
      <c r="F69" s="288"/>
      <c r="G69" s="288"/>
      <c r="H69" s="288"/>
      <c r="I69" s="289"/>
    </row>
    <row r="70" spans="2:9" ht="50.1" customHeight="1" x14ac:dyDescent="0.15">
      <c r="B70" s="28"/>
      <c r="C70" s="38" t="s">
        <v>306</v>
      </c>
      <c r="D70" s="25"/>
      <c r="E70" s="394">
        <v>2</v>
      </c>
      <c r="F70" s="25" t="s">
        <v>283</v>
      </c>
      <c r="G70" s="25"/>
      <c r="H70" s="296"/>
      <c r="I70" s="297"/>
    </row>
    <row r="71" spans="2:9" ht="50.1" customHeight="1" x14ac:dyDescent="0.15">
      <c r="B71" s="28"/>
      <c r="C71" s="54" t="s">
        <v>325</v>
      </c>
      <c r="D71" s="24"/>
      <c r="E71" s="300"/>
      <c r="F71" s="30"/>
      <c r="G71" s="30"/>
      <c r="H71" s="30"/>
      <c r="I71" s="37"/>
    </row>
    <row r="72" spans="2:9" ht="50.1" customHeight="1" x14ac:dyDescent="0.15">
      <c r="B72" s="28"/>
      <c r="C72" s="54" t="s">
        <v>1171</v>
      </c>
      <c r="D72" s="781" t="s">
        <v>1028</v>
      </c>
      <c r="E72" s="588" t="s">
        <v>1167</v>
      </c>
      <c r="F72" s="184"/>
      <c r="G72" s="184"/>
      <c r="H72" s="589"/>
      <c r="I72" s="252"/>
    </row>
    <row r="73" spans="2:9" ht="50.1" customHeight="1" x14ac:dyDescent="0.15">
      <c r="B73" s="28"/>
      <c r="C73" s="54"/>
      <c r="D73" s="315" t="s">
        <v>1029</v>
      </c>
      <c r="E73" s="397" t="s">
        <v>1178</v>
      </c>
      <c r="F73" s="191"/>
      <c r="G73" s="191"/>
      <c r="H73" s="403"/>
      <c r="I73" s="254"/>
    </row>
    <row r="74" spans="2:9" ht="50.1" customHeight="1" x14ac:dyDescent="0.15">
      <c r="B74" s="28"/>
      <c r="C74" s="54"/>
      <c r="D74" s="315" t="s">
        <v>1030</v>
      </c>
      <c r="E74" s="397" t="s">
        <v>1165</v>
      </c>
      <c r="F74" s="191"/>
      <c r="G74" s="191"/>
      <c r="H74" s="403"/>
      <c r="I74" s="254"/>
    </row>
    <row r="75" spans="2:9" ht="50.1" customHeight="1" x14ac:dyDescent="0.15">
      <c r="B75" s="28"/>
      <c r="C75" s="54"/>
      <c r="D75" s="313" t="s">
        <v>1031</v>
      </c>
      <c r="E75" s="397" t="s">
        <v>1167</v>
      </c>
      <c r="F75" s="191"/>
      <c r="G75" s="191"/>
      <c r="H75" s="403"/>
      <c r="I75" s="254"/>
    </row>
    <row r="76" spans="2:9" ht="50.1" customHeight="1" x14ac:dyDescent="0.15">
      <c r="B76" s="28"/>
      <c r="C76" s="54"/>
      <c r="D76" s="55" t="s">
        <v>1032</v>
      </c>
      <c r="E76" s="397" t="s">
        <v>1177</v>
      </c>
      <c r="F76" s="191"/>
      <c r="G76" s="191"/>
      <c r="H76" s="403"/>
      <c r="I76" s="254"/>
    </row>
    <row r="77" spans="2:9" ht="50.1" customHeight="1" x14ac:dyDescent="0.15">
      <c r="B77" s="28"/>
      <c r="C77" s="54"/>
      <c r="D77" s="788" t="s">
        <v>1033</v>
      </c>
      <c r="E77" s="827" t="s">
        <v>1168</v>
      </c>
      <c r="F77" s="191"/>
      <c r="G77" s="191"/>
      <c r="H77" s="403"/>
      <c r="I77" s="254"/>
    </row>
    <row r="78" spans="2:9" ht="44.1" customHeight="1" x14ac:dyDescent="0.15">
      <c r="B78" s="28"/>
      <c r="C78" s="54" t="s">
        <v>1176</v>
      </c>
      <c r="D78" s="727" t="s">
        <v>319</v>
      </c>
      <c r="E78" s="397" t="s">
        <v>47</v>
      </c>
      <c r="F78" s="309"/>
      <c r="G78" s="309"/>
      <c r="H78" s="310"/>
      <c r="I78" s="311"/>
    </row>
    <row r="79" spans="2:9" ht="80.099999999999994" customHeight="1" x14ac:dyDescent="0.15">
      <c r="B79" s="28"/>
      <c r="D79" s="584" t="s">
        <v>307</v>
      </c>
      <c r="E79" s="307" t="s">
        <v>1175</v>
      </c>
      <c r="F79" s="309"/>
      <c r="G79" s="587" t="s">
        <v>329</v>
      </c>
      <c r="H79" s="401">
        <v>50</v>
      </c>
      <c r="I79" s="340" t="s">
        <v>1162</v>
      </c>
    </row>
    <row r="80" spans="2:9" ht="80.099999999999994" customHeight="1" x14ac:dyDescent="0.15">
      <c r="B80" s="28"/>
      <c r="C80" s="54"/>
      <c r="D80" s="306" t="s">
        <v>308</v>
      </c>
      <c r="E80" s="318" t="s">
        <v>1174</v>
      </c>
      <c r="F80" s="191"/>
      <c r="G80" s="395" t="s">
        <v>124</v>
      </c>
      <c r="H80" s="396">
        <v>50</v>
      </c>
      <c r="I80" s="303" t="s">
        <v>103</v>
      </c>
    </row>
    <row r="81" spans="2:9" ht="44.1" customHeight="1" x14ac:dyDescent="0.15">
      <c r="B81" s="28"/>
      <c r="C81" s="54"/>
      <c r="D81" s="315" t="s">
        <v>107</v>
      </c>
      <c r="E81" s="398">
        <v>10</v>
      </c>
      <c r="F81" s="191" t="s">
        <v>108</v>
      </c>
      <c r="G81" s="191"/>
      <c r="H81" s="245"/>
      <c r="I81" s="254"/>
    </row>
    <row r="82" spans="2:9" ht="44.1" customHeight="1" x14ac:dyDescent="0.15">
      <c r="B82" s="28"/>
      <c r="D82" s="315" t="s">
        <v>770</v>
      </c>
      <c r="E82" s="197" t="s">
        <v>347</v>
      </c>
      <c r="F82" s="191"/>
      <c r="G82" s="191"/>
      <c r="H82" s="245"/>
      <c r="I82" s="254"/>
    </row>
    <row r="83" spans="2:9" ht="44.1" customHeight="1" x14ac:dyDescent="0.15">
      <c r="B83" s="28"/>
      <c r="C83" s="54"/>
      <c r="D83" s="315" t="s">
        <v>111</v>
      </c>
      <c r="E83" s="197" t="s">
        <v>1173</v>
      </c>
      <c r="F83" s="191"/>
      <c r="G83" s="191"/>
      <c r="H83" s="245"/>
      <c r="I83" s="254"/>
    </row>
    <row r="84" spans="2:9" ht="44.25" customHeight="1" x14ac:dyDescent="0.15">
      <c r="B84" s="28"/>
      <c r="D84" s="315" t="s">
        <v>53</v>
      </c>
      <c r="E84" s="314" t="s">
        <v>348</v>
      </c>
      <c r="F84" s="191"/>
      <c r="G84" s="191"/>
      <c r="H84" s="399"/>
      <c r="I84" s="328"/>
    </row>
    <row r="85" spans="2:9" ht="48" customHeight="1" x14ac:dyDescent="0.15">
      <c r="B85" s="28"/>
      <c r="E85" s="6"/>
      <c r="F85" s="6"/>
      <c r="G85" s="6"/>
      <c r="H85" s="6"/>
      <c r="I85" s="23"/>
    </row>
    <row r="86" spans="2:9" ht="42" x14ac:dyDescent="0.15">
      <c r="B86" s="28"/>
      <c r="C86" s="54" t="s">
        <v>281</v>
      </c>
      <c r="D86" s="329" t="s">
        <v>311</v>
      </c>
      <c r="E86" s="400">
        <v>3</v>
      </c>
      <c r="F86" s="228" t="s">
        <v>283</v>
      </c>
      <c r="G86" s="330"/>
      <c r="H86" s="331"/>
      <c r="I86" s="332"/>
    </row>
    <row r="87" spans="2:9" ht="44.1" customHeight="1" x14ac:dyDescent="0.15">
      <c r="B87" s="28"/>
      <c r="C87" s="54"/>
      <c r="D87" s="334" t="s">
        <v>312</v>
      </c>
      <c r="E87" s="335" t="s">
        <v>260</v>
      </c>
      <c r="F87" s="336"/>
      <c r="G87" s="336"/>
      <c r="H87" s="335" t="s">
        <v>1172</v>
      </c>
      <c r="I87" s="337"/>
    </row>
    <row r="88" spans="2:9" ht="55.15" customHeight="1" x14ac:dyDescent="0.15">
      <c r="B88" s="28"/>
      <c r="D88" s="339" t="s">
        <v>288</v>
      </c>
      <c r="E88" s="401">
        <v>200</v>
      </c>
      <c r="F88" s="309" t="s">
        <v>262</v>
      </c>
      <c r="G88" s="309"/>
      <c r="H88" s="401">
        <v>4</v>
      </c>
      <c r="I88" s="340" t="s">
        <v>279</v>
      </c>
    </row>
    <row r="89" spans="2:9" ht="55.15" customHeight="1" x14ac:dyDescent="0.15">
      <c r="B89" s="28"/>
      <c r="C89" s="60"/>
      <c r="D89" s="343" t="s">
        <v>289</v>
      </c>
      <c r="E89" s="398">
        <v>300</v>
      </c>
      <c r="F89" s="191" t="s">
        <v>261</v>
      </c>
      <c r="G89" s="191"/>
      <c r="H89" s="398">
        <v>4</v>
      </c>
      <c r="I89" s="303" t="s">
        <v>279</v>
      </c>
    </row>
    <row r="90" spans="2:9" ht="55.15" customHeight="1" x14ac:dyDescent="0.15">
      <c r="B90" s="28"/>
      <c r="C90" s="60"/>
      <c r="D90" s="343" t="s">
        <v>290</v>
      </c>
      <c r="E90" s="398">
        <v>400</v>
      </c>
      <c r="F90" s="191" t="s">
        <v>261</v>
      </c>
      <c r="G90" s="191"/>
      <c r="H90" s="398">
        <v>2</v>
      </c>
      <c r="I90" s="303" t="s">
        <v>279</v>
      </c>
    </row>
    <row r="91" spans="2:9" ht="55.15" customHeight="1" x14ac:dyDescent="0.15">
      <c r="B91" s="28"/>
      <c r="C91" s="60"/>
      <c r="D91" s="402" t="s">
        <v>291</v>
      </c>
      <c r="E91" s="245"/>
      <c r="F91" s="403" t="s">
        <v>261</v>
      </c>
      <c r="G91" s="403"/>
      <c r="H91" s="245"/>
      <c r="I91" s="254" t="s">
        <v>279</v>
      </c>
    </row>
    <row r="92" spans="2:9" ht="55.15" customHeight="1" x14ac:dyDescent="0.15">
      <c r="B92" s="28"/>
      <c r="C92" s="60"/>
      <c r="D92" s="404" t="s">
        <v>292</v>
      </c>
      <c r="E92" s="255"/>
      <c r="F92" s="405" t="s">
        <v>261</v>
      </c>
      <c r="G92" s="405"/>
      <c r="H92" s="255"/>
      <c r="I92" s="256" t="s">
        <v>279</v>
      </c>
    </row>
    <row r="93" spans="2:9" ht="55.15" customHeight="1" x14ac:dyDescent="0.15">
      <c r="B93" s="28"/>
      <c r="C93" s="60"/>
      <c r="D93" s="347" t="s">
        <v>293</v>
      </c>
      <c r="E93" s="231">
        <f>E88*H88+E89*H89+E90*H90+E91*H91+E92*H92</f>
        <v>2800</v>
      </c>
      <c r="F93" s="319" t="s">
        <v>788</v>
      </c>
      <c r="G93" s="319"/>
      <c r="H93" s="231">
        <f>SUM(H88:H92)</f>
        <v>10</v>
      </c>
      <c r="I93" s="37" t="s">
        <v>1160</v>
      </c>
    </row>
    <row r="94" spans="2:9" ht="50.1" customHeight="1" x14ac:dyDescent="0.15">
      <c r="B94" s="28"/>
      <c r="C94" s="57" t="s">
        <v>326</v>
      </c>
      <c r="D94" s="348"/>
      <c r="E94" s="349"/>
      <c r="F94" s="30"/>
      <c r="G94" s="30"/>
      <c r="H94" s="30"/>
      <c r="I94" s="37"/>
    </row>
    <row r="95" spans="2:9" ht="50.1" customHeight="1" x14ac:dyDescent="0.15">
      <c r="B95" s="28"/>
      <c r="C95" s="54" t="s">
        <v>1171</v>
      </c>
      <c r="D95" s="781" t="s">
        <v>1028</v>
      </c>
      <c r="E95" s="588" t="s">
        <v>1167</v>
      </c>
      <c r="F95" s="184"/>
      <c r="G95" s="184"/>
      <c r="H95" s="589"/>
      <c r="I95" s="252"/>
    </row>
    <row r="96" spans="2:9" ht="50.1" customHeight="1" x14ac:dyDescent="0.15">
      <c r="B96" s="28"/>
      <c r="C96" s="54"/>
      <c r="D96" s="315" t="s">
        <v>1170</v>
      </c>
      <c r="E96" s="397" t="s">
        <v>1169</v>
      </c>
      <c r="F96" s="191"/>
      <c r="G96" s="191"/>
      <c r="H96" s="403"/>
      <c r="I96" s="254"/>
    </row>
    <row r="97" spans="2:12" ht="50.1" customHeight="1" x14ac:dyDescent="0.15">
      <c r="B97" s="28"/>
      <c r="C97" s="54"/>
      <c r="D97" s="315" t="s">
        <v>1030</v>
      </c>
      <c r="E97" s="397" t="s">
        <v>1168</v>
      </c>
      <c r="F97" s="191"/>
      <c r="G97" s="191"/>
      <c r="H97" s="403"/>
      <c r="I97" s="254"/>
    </row>
    <row r="98" spans="2:12" ht="50.1" customHeight="1" x14ac:dyDescent="0.15">
      <c r="B98" s="28"/>
      <c r="C98" s="54"/>
      <c r="D98" s="313" t="s">
        <v>1031</v>
      </c>
      <c r="E98" s="397" t="s">
        <v>1167</v>
      </c>
      <c r="F98" s="191"/>
      <c r="G98" s="191"/>
      <c r="H98" s="403"/>
      <c r="I98" s="254"/>
    </row>
    <row r="99" spans="2:12" ht="50.1" customHeight="1" x14ac:dyDescent="0.15">
      <c r="B99" s="28"/>
      <c r="C99" s="54"/>
      <c r="D99" s="55" t="s">
        <v>1032</v>
      </c>
      <c r="E99" s="826" t="s">
        <v>1166</v>
      </c>
      <c r="F99" s="319"/>
      <c r="G99" s="319"/>
      <c r="H99" s="825"/>
      <c r="I99" s="328"/>
    </row>
    <row r="100" spans="2:12" ht="50.1" customHeight="1" x14ac:dyDescent="0.15">
      <c r="B100" s="28"/>
      <c r="C100" s="54"/>
      <c r="D100" s="788" t="s">
        <v>1033</v>
      </c>
      <c r="E100" s="824" t="s">
        <v>1165</v>
      </c>
      <c r="F100" s="191"/>
      <c r="G100" s="191"/>
      <c r="H100" s="403"/>
      <c r="I100" s="254"/>
    </row>
    <row r="101" spans="2:12" ht="44.1" customHeight="1" x14ac:dyDescent="0.15">
      <c r="B101" s="28"/>
      <c r="C101" s="54" t="s">
        <v>1164</v>
      </c>
      <c r="D101" s="727" t="s">
        <v>319</v>
      </c>
      <c r="E101" s="401" t="s">
        <v>17</v>
      </c>
      <c r="F101" s="309"/>
      <c r="G101" s="340"/>
      <c r="H101" s="590"/>
      <c r="I101" s="311"/>
    </row>
    <row r="102" spans="2:12" ht="80.099999999999994" customHeight="1" x14ac:dyDescent="0.15">
      <c r="B102" s="28"/>
      <c r="D102" s="586" t="s">
        <v>307</v>
      </c>
      <c r="E102" s="307" t="s">
        <v>772</v>
      </c>
      <c r="F102" s="309"/>
      <c r="G102" s="587" t="s">
        <v>1163</v>
      </c>
      <c r="H102" s="398">
        <v>49</v>
      </c>
      <c r="I102" s="340" t="s">
        <v>1154</v>
      </c>
    </row>
    <row r="103" spans="2:12" ht="80.099999999999994" customHeight="1" x14ac:dyDescent="0.15">
      <c r="B103" s="28"/>
      <c r="C103" s="54"/>
      <c r="D103" s="306" t="s">
        <v>308</v>
      </c>
      <c r="E103" s="318" t="s">
        <v>330</v>
      </c>
      <c r="F103" s="191"/>
      <c r="G103" s="395" t="s">
        <v>124</v>
      </c>
      <c r="H103" s="398">
        <v>49</v>
      </c>
      <c r="I103" s="340" t="s">
        <v>1162</v>
      </c>
    </row>
    <row r="104" spans="2:12" ht="44.1" customHeight="1" x14ac:dyDescent="0.15">
      <c r="B104" s="28"/>
      <c r="C104" s="54"/>
      <c r="D104" s="315" t="s">
        <v>107</v>
      </c>
      <c r="E104" s="398">
        <v>3</v>
      </c>
      <c r="F104" s="191" t="s">
        <v>108</v>
      </c>
      <c r="G104" s="191"/>
      <c r="H104" s="245"/>
      <c r="I104" s="254"/>
    </row>
    <row r="105" spans="2:12" ht="44.1" customHeight="1" x14ac:dyDescent="0.15">
      <c r="B105" s="28"/>
      <c r="C105" s="54"/>
      <c r="D105" s="315" t="s">
        <v>770</v>
      </c>
      <c r="E105" s="197" t="s">
        <v>1161</v>
      </c>
      <c r="F105" s="191"/>
      <c r="G105" s="191"/>
      <c r="H105" s="245"/>
      <c r="I105" s="254"/>
    </row>
    <row r="106" spans="2:12" ht="44.1" customHeight="1" x14ac:dyDescent="0.15">
      <c r="B106" s="28"/>
      <c r="C106" s="54"/>
      <c r="D106" s="315" t="s">
        <v>111</v>
      </c>
      <c r="E106" s="197" t="s">
        <v>349</v>
      </c>
      <c r="F106" s="191"/>
      <c r="G106" s="191"/>
      <c r="H106" s="245"/>
      <c r="I106" s="254"/>
    </row>
    <row r="107" spans="2:12" ht="44.1" customHeight="1" x14ac:dyDescent="0.15">
      <c r="B107" s="28"/>
      <c r="C107" s="54"/>
      <c r="D107" s="315" t="s">
        <v>53</v>
      </c>
      <c r="E107" s="314" t="s">
        <v>348</v>
      </c>
      <c r="F107" s="191"/>
      <c r="G107" s="191"/>
      <c r="H107" s="399"/>
      <c r="I107" s="328"/>
    </row>
    <row r="108" spans="2:12" ht="44.1" customHeight="1" x14ac:dyDescent="0.15">
      <c r="B108" s="28"/>
      <c r="C108" s="54"/>
      <c r="D108" s="54"/>
      <c r="E108" s="54"/>
      <c r="F108" s="54"/>
      <c r="G108" s="54"/>
      <c r="H108" s="54"/>
      <c r="I108" s="406"/>
      <c r="J108" s="54"/>
      <c r="K108" s="54"/>
      <c r="L108" s="54"/>
    </row>
    <row r="109" spans="2:12" ht="42" x14ac:dyDescent="0.15">
      <c r="B109" s="28"/>
      <c r="C109" s="58" t="s">
        <v>282</v>
      </c>
      <c r="D109" s="407" t="s">
        <v>313</v>
      </c>
      <c r="E109" s="408">
        <v>1</v>
      </c>
      <c r="F109" s="276" t="s">
        <v>283</v>
      </c>
      <c r="G109" s="276"/>
      <c r="H109" s="255"/>
      <c r="I109" s="297"/>
    </row>
    <row r="110" spans="2:12" ht="44.1" customHeight="1" x14ac:dyDescent="0.15">
      <c r="B110" s="28"/>
      <c r="C110" s="323"/>
      <c r="D110" s="334" t="s">
        <v>312</v>
      </c>
      <c r="E110" s="335" t="s">
        <v>260</v>
      </c>
      <c r="F110" s="336"/>
      <c r="G110" s="336"/>
      <c r="H110" s="335" t="s">
        <v>287</v>
      </c>
      <c r="I110" s="337"/>
    </row>
    <row r="111" spans="2:12" ht="55.15" customHeight="1" x14ac:dyDescent="0.15">
      <c r="B111" s="28"/>
      <c r="D111" s="339" t="s">
        <v>288</v>
      </c>
      <c r="E111" s="401">
        <v>200</v>
      </c>
      <c r="F111" s="184" t="s">
        <v>261</v>
      </c>
      <c r="G111" s="184"/>
      <c r="H111" s="401">
        <v>3</v>
      </c>
      <c r="I111" s="350" t="s">
        <v>279</v>
      </c>
    </row>
    <row r="112" spans="2:12" ht="55.15" customHeight="1" x14ac:dyDescent="0.15">
      <c r="B112" s="28"/>
      <c r="C112" s="60"/>
      <c r="D112" s="343" t="s">
        <v>289</v>
      </c>
      <c r="E112" s="245"/>
      <c r="F112" s="191" t="s">
        <v>261</v>
      </c>
      <c r="G112" s="191"/>
      <c r="H112" s="245"/>
      <c r="I112" s="254" t="s">
        <v>279</v>
      </c>
    </row>
    <row r="113" spans="2:9" ht="55.15" customHeight="1" x14ac:dyDescent="0.15">
      <c r="B113" s="28"/>
      <c r="C113" s="60"/>
      <c r="D113" s="343" t="s">
        <v>290</v>
      </c>
      <c r="E113" s="245"/>
      <c r="F113" s="191" t="s">
        <v>261</v>
      </c>
      <c r="G113" s="191"/>
      <c r="H113" s="245"/>
      <c r="I113" s="254" t="s">
        <v>279</v>
      </c>
    </row>
    <row r="114" spans="2:9" ht="55.15" customHeight="1" x14ac:dyDescent="0.15">
      <c r="B114" s="28"/>
      <c r="C114" s="60"/>
      <c r="D114" s="343" t="s">
        <v>291</v>
      </c>
      <c r="E114" s="245"/>
      <c r="F114" s="191" t="s">
        <v>261</v>
      </c>
      <c r="G114" s="191"/>
      <c r="H114" s="245"/>
      <c r="I114" s="254" t="s">
        <v>279</v>
      </c>
    </row>
    <row r="115" spans="2:9" ht="55.15" customHeight="1" x14ac:dyDescent="0.15">
      <c r="B115" s="28"/>
      <c r="C115" s="60"/>
      <c r="D115" s="327" t="s">
        <v>292</v>
      </c>
      <c r="E115" s="248"/>
      <c r="F115" s="319" t="s">
        <v>261</v>
      </c>
      <c r="G115" s="319"/>
      <c r="H115" s="248"/>
      <c r="I115" s="328" t="s">
        <v>279</v>
      </c>
    </row>
    <row r="116" spans="2:9" ht="55.15" customHeight="1" x14ac:dyDescent="0.15">
      <c r="B116" s="28"/>
      <c r="C116" s="60"/>
      <c r="D116" s="356" t="s">
        <v>293</v>
      </c>
      <c r="E116" s="231">
        <f>E111*H111+E112*H112+E113*H113+E114*H114+E115*H115</f>
        <v>600</v>
      </c>
      <c r="F116" s="228" t="s">
        <v>788</v>
      </c>
      <c r="G116" s="228"/>
      <c r="H116" s="231">
        <f>SUM(H111:H115)</f>
        <v>3</v>
      </c>
      <c r="I116" s="301" t="s">
        <v>1160</v>
      </c>
    </row>
    <row r="117" spans="2:9" ht="40.15" customHeight="1" x14ac:dyDescent="0.15">
      <c r="B117" s="360"/>
      <c r="C117" s="361"/>
      <c r="D117" s="361"/>
      <c r="E117" s="228"/>
      <c r="F117" s="228"/>
      <c r="G117" s="228"/>
      <c r="H117" s="228"/>
      <c r="I117" s="228"/>
    </row>
    <row r="118" spans="2:9" ht="40.15" customHeight="1" x14ac:dyDescent="0.15">
      <c r="B118" s="46" t="s">
        <v>284</v>
      </c>
      <c r="C118" s="362"/>
      <c r="D118" s="262"/>
      <c r="E118" s="263"/>
      <c r="F118" s="263"/>
      <c r="G118" s="263"/>
      <c r="H118" s="263"/>
      <c r="I118" s="264"/>
    </row>
    <row r="119" spans="2:9" ht="44.1" customHeight="1" x14ac:dyDescent="0.15">
      <c r="B119" s="28"/>
      <c r="C119" s="363" t="s">
        <v>1159</v>
      </c>
      <c r="D119" s="177" t="s">
        <v>1158</v>
      </c>
      <c r="E119" s="400">
        <v>647</v>
      </c>
      <c r="F119" s="228" t="s">
        <v>103</v>
      </c>
      <c r="G119" s="301"/>
      <c r="H119" s="292"/>
      <c r="I119" s="293"/>
    </row>
    <row r="120" spans="2:9" ht="44.1" customHeight="1" x14ac:dyDescent="0.7">
      <c r="B120" s="28"/>
      <c r="C120" s="363" t="s">
        <v>1157</v>
      </c>
      <c r="D120" s="823" t="s">
        <v>1156</v>
      </c>
      <c r="E120" s="400">
        <v>647</v>
      </c>
      <c r="F120" s="228" t="s">
        <v>103</v>
      </c>
      <c r="G120" s="301"/>
      <c r="H120" s="292"/>
      <c r="I120" s="293"/>
    </row>
    <row r="121" spans="2:9" ht="44.1" customHeight="1" x14ac:dyDescent="0.15">
      <c r="B121" s="28"/>
      <c r="C121" s="364" t="s">
        <v>126</v>
      </c>
      <c r="D121" s="177" t="s">
        <v>322</v>
      </c>
      <c r="E121" s="822">
        <v>13</v>
      </c>
      <c r="F121" s="228" t="s">
        <v>108</v>
      </c>
      <c r="G121" s="301"/>
      <c r="H121" s="292"/>
      <c r="I121" s="293"/>
    </row>
    <row r="122" spans="2:9" ht="42" x14ac:dyDescent="0.15">
      <c r="B122" s="28"/>
      <c r="C122" s="364"/>
      <c r="D122" s="583" t="s">
        <v>263</v>
      </c>
      <c r="E122" s="409" t="s">
        <v>1155</v>
      </c>
      <c r="F122" s="228"/>
      <c r="G122" s="821" t="s">
        <v>329</v>
      </c>
      <c r="H122" s="330">
        <v>647</v>
      </c>
      <c r="I122" s="301" t="s">
        <v>103</v>
      </c>
    </row>
    <row r="123" spans="2:9" ht="44.1" customHeight="1" x14ac:dyDescent="0.15">
      <c r="B123" s="28"/>
      <c r="C123" s="364"/>
      <c r="D123" s="583" t="s">
        <v>264</v>
      </c>
      <c r="E123" s="365" t="s">
        <v>332</v>
      </c>
      <c r="F123" s="228"/>
      <c r="G123" s="820" t="s">
        <v>124</v>
      </c>
      <c r="H123" s="330">
        <v>647</v>
      </c>
      <c r="I123" s="301" t="s">
        <v>1154</v>
      </c>
    </row>
    <row r="124" spans="2:9" ht="140.1" customHeight="1" x14ac:dyDescent="0.15">
      <c r="B124" s="290"/>
      <c r="C124" s="222" t="s">
        <v>316</v>
      </c>
      <c r="D124" s="581" t="s">
        <v>1153</v>
      </c>
      <c r="E124" s="819" t="s">
        <v>47</v>
      </c>
      <c r="F124" s="25"/>
      <c r="G124" s="25"/>
      <c r="H124" s="292"/>
      <c r="I124" s="293"/>
    </row>
    <row r="125" spans="2:9" ht="44.1" customHeight="1" x14ac:dyDescent="0.15">
      <c r="B125" s="28"/>
      <c r="C125" s="364"/>
      <c r="D125" s="583" t="s">
        <v>323</v>
      </c>
      <c r="E125" s="410" t="s">
        <v>331</v>
      </c>
      <c r="F125" s="228"/>
      <c r="G125" s="587" t="s">
        <v>329</v>
      </c>
      <c r="H125" s="292"/>
      <c r="I125" s="293" t="s">
        <v>103</v>
      </c>
    </row>
    <row r="126" spans="2:9" ht="44.1" customHeight="1" x14ac:dyDescent="0.15">
      <c r="B126" s="28"/>
      <c r="C126" s="364"/>
      <c r="D126" s="583" t="s">
        <v>324</v>
      </c>
      <c r="E126" s="410" t="s">
        <v>332</v>
      </c>
      <c r="F126" s="228"/>
      <c r="G126" s="395" t="s">
        <v>124</v>
      </c>
      <c r="H126" s="292"/>
      <c r="I126" s="293" t="s">
        <v>103</v>
      </c>
    </row>
    <row r="127" spans="2:9" ht="100.15" customHeight="1" x14ac:dyDescent="0.3">
      <c r="B127" s="28"/>
      <c r="C127" s="369" t="s">
        <v>127</v>
      </c>
      <c r="D127" s="291" t="s">
        <v>128</v>
      </c>
      <c r="E127" s="400">
        <v>40</v>
      </c>
      <c r="F127" s="228" t="s">
        <v>103</v>
      </c>
      <c r="G127" s="301"/>
      <c r="H127" s="292"/>
      <c r="I127" s="293"/>
    </row>
    <row r="128" spans="2:9" ht="100.15" customHeight="1" x14ac:dyDescent="0.15">
      <c r="B128" s="28"/>
      <c r="C128" s="371" t="s">
        <v>126</v>
      </c>
      <c r="D128" s="291" t="s">
        <v>129</v>
      </c>
      <c r="E128" s="400">
        <v>2</v>
      </c>
      <c r="F128" s="228" t="s">
        <v>103</v>
      </c>
      <c r="G128" s="301"/>
      <c r="H128" s="292"/>
      <c r="I128" s="293"/>
    </row>
    <row r="129" spans="2:12" ht="44.1" customHeight="1" x14ac:dyDescent="0.15">
      <c r="B129" s="28"/>
      <c r="C129" s="29" t="s">
        <v>130</v>
      </c>
      <c r="D129" s="291" t="s">
        <v>1152</v>
      </c>
      <c r="E129" s="400">
        <v>645</v>
      </c>
      <c r="F129" s="376" t="s">
        <v>103</v>
      </c>
      <c r="G129" s="293"/>
      <c r="H129" s="292"/>
      <c r="I129" s="293"/>
    </row>
    <row r="130" spans="2:12" ht="100.15" customHeight="1" x14ac:dyDescent="0.15">
      <c r="B130" s="28"/>
      <c r="C130" s="372" t="s">
        <v>1151</v>
      </c>
      <c r="D130" s="291" t="s">
        <v>133</v>
      </c>
      <c r="E130" s="314">
        <f>H122-E128</f>
        <v>645</v>
      </c>
      <c r="F130" s="228" t="s">
        <v>103</v>
      </c>
      <c r="G130" s="301"/>
      <c r="H130" s="292"/>
      <c r="I130" s="293"/>
    </row>
    <row r="131" spans="2:12" ht="100.15" customHeight="1" x14ac:dyDescent="0.15">
      <c r="B131" s="41"/>
      <c r="C131" s="59"/>
      <c r="D131" s="291" t="s">
        <v>134</v>
      </c>
      <c r="E131" s="367">
        <f>-H123-E127</f>
        <v>-687</v>
      </c>
      <c r="F131" s="228" t="s">
        <v>103</v>
      </c>
      <c r="G131" s="301"/>
      <c r="H131" s="292"/>
      <c r="I131" s="293"/>
    </row>
    <row r="132" spans="2:12" ht="40.15" customHeight="1" x14ac:dyDescent="0.15">
      <c r="C132" s="54"/>
      <c r="D132" s="12"/>
      <c r="E132" s="12"/>
      <c r="F132" s="12"/>
      <c r="G132" s="12"/>
      <c r="H132" s="12"/>
      <c r="I132" s="12"/>
      <c r="J132" s="12"/>
      <c r="K132" s="12"/>
      <c r="L132" s="12"/>
    </row>
    <row r="133" spans="2:12" s="1" customFormat="1" ht="16.5" customHeight="1" x14ac:dyDescent="0.15"/>
    <row r="134" spans="2:12" x14ac:dyDescent="0.15">
      <c r="D134" s="24"/>
    </row>
    <row r="193" spans="3:4" s="24" customFormat="1" x14ac:dyDescent="0.15">
      <c r="C193" s="382"/>
      <c r="D193" s="383"/>
    </row>
    <row r="194" spans="3:4" s="24" customFormat="1" x14ac:dyDescent="0.15">
      <c r="C194" s="382"/>
      <c r="D194" s="383"/>
    </row>
    <row r="195" spans="3:4" s="24" customFormat="1" x14ac:dyDescent="0.15">
      <c r="C195" s="384"/>
      <c r="D195" s="6"/>
    </row>
  </sheetData>
  <sheetProtection algorithmName="SHA-512" hashValue="ZHaIxr9Kl4xDPf98nlG7V3E2+2xPq30xb9MSSBB8sQwwe25UipPHf8YDFay/0sT3r6zmmUUO8a/8h7qN78FAiQ==" saltValue="JW7w5zt9NvuQJc2D9u7lIA==" spinCount="100000" sheet="1" objects="1" scenarios="1"/>
  <dataConsolidate link="1"/>
  <phoneticPr fontId="2"/>
  <conditionalFormatting sqref="C72:D77">
    <cfRule type="expression" dxfId="102" priority="4">
      <formula>$E$157="増設となるため、接続検討から新規でお申し込みなおしください"</formula>
    </cfRule>
    <cfRule type="expression" dxfId="101" priority="5">
      <formula>$E$162="増設となるため、接続検討から新規でお申し込みなおしください"</formula>
    </cfRule>
  </conditionalFormatting>
  <conditionalFormatting sqref="C95:D100">
    <cfRule type="expression" dxfId="100" priority="2">
      <formula>$E$157="増設となるため、接続検討から新規でお申し込みなおしください"</formula>
    </cfRule>
    <cfRule type="expression" dxfId="99" priority="3">
      <formula>$E$162="増設となるため、接続検討から新規でお申し込みなおしください"</formula>
    </cfRule>
  </conditionalFormatting>
  <conditionalFormatting sqref="D119:D120">
    <cfRule type="expression" dxfId="98" priority="1">
      <formula>$E$176="増設となるため、接続検討から新規でお申し込みなおしください"</formula>
    </cfRule>
  </conditionalFormatting>
  <dataValidations count="13">
    <dataValidation type="decimal" operator="greaterThanOrEqual" allowBlank="1" showInputMessage="1" showErrorMessage="1" error="0より大きいの整数値を入力してください。_x000a_" sqref="H88:H93 H111:H116" xr:uid="{00000000-0002-0000-0400-000000000000}">
      <formula1>0</formula1>
    </dataValidation>
    <dataValidation type="decimal" operator="greaterThanOrEqual" allowBlank="1" showInputMessage="1" showErrorMessage="1" sqref="H102" xr:uid="{00000000-0002-0000-0400-000001000000}">
      <formula1>0</formula1>
    </dataValidation>
    <dataValidation type="decimal" operator="greaterThanOrEqual" allowBlank="1" showInputMessage="1" showErrorMessage="1" error="0~100までの数値を入力してください。" sqref="E88:E93 E111:E116" xr:uid="{00000000-0002-0000-0400-000002000000}">
      <formula1>0</formula1>
    </dataValidation>
    <dataValidation type="whole" allowBlank="1" showInputMessage="1" showErrorMessage="1" error="6種類以上の_x000a_パネル枚数構成の場合、_x000a_本書類では対応不可の為、_x000a_別途広域の申込書でお申込みください。" sqref="E109 E86" xr:uid="{00000000-0002-0000-0400-000003000000}">
      <formula1>1</formula1>
      <formula2>5</formula2>
    </dataValidation>
    <dataValidation type="whole" operator="lessThanOrEqual" allowBlank="1" showInputMessage="1" showErrorMessage="1" error="6種類以上の_x000a_パネル枚数構成の場合、_x000a_本書類では対応不可の為、_x000a_別途広域の申込書でお申込みください。" sqref="E86 E109" xr:uid="{00000000-0002-0000-0400-000004000000}">
      <formula1>5</formula1>
    </dataValidation>
    <dataValidation type="decimal" operator="greaterThan" allowBlank="1" showInputMessage="1" showErrorMessage="1" error="0より大きいの整数値を入力してください。_x000a_" sqref="E88:E92 E111:E115" xr:uid="{00000000-0002-0000-0400-000005000000}">
      <formula1>0</formula1>
    </dataValidation>
    <dataValidation type="whole" operator="greaterThan" allowBlank="1" showInputMessage="1" showErrorMessage="1" error="0より大きいの整数値を入力してください。_x000a_" sqref="E81 E104" xr:uid="{00000000-0002-0000-0400-000006000000}">
      <formula1>0</formula1>
    </dataValidation>
    <dataValidation type="decimal" operator="greaterThanOrEqual" allowBlank="1" showInputMessage="1" showErrorMessage="1" error="0以上の数値を入力してください。_x000a_" sqref="H79" xr:uid="{00000000-0002-0000-0400-000007000000}">
      <formula1>0</formula1>
    </dataValidation>
    <dataValidation type="decimal" allowBlank="1" showInputMessage="1" showErrorMessage="1" error="0~100までの数値を入力してください。" sqref="E110 E87 E94 E101" xr:uid="{00000000-0002-0000-0400-000008000000}">
      <formula1>0</formula1>
      <formula2>100</formula2>
    </dataValidation>
    <dataValidation type="whole" allowBlank="1" showInputMessage="1" showErrorMessage="1" error="4群以上異なる出力の_x000a_PCS/逆変換装置を設置予定の場合、_x000a_本書類では対応不可の為、_x000a_別途広域の申込書でお申込みください。" sqref="E70:E71 E78" xr:uid="{00000000-0002-0000-0400-000009000000}">
      <formula1>1</formula1>
      <formula2>3</formula2>
    </dataValidation>
    <dataValidation type="list" allowBlank="1" showInputMessage="1" showErrorMessage="1" sqref="E101" xr:uid="{00000000-0002-0000-0400-00000A000000}">
      <formula1>$F$51:$F$53</formula1>
    </dataValidation>
    <dataValidation type="list" allowBlank="1" showInputMessage="1" showErrorMessage="1" sqref="E107" xr:uid="{00000000-0002-0000-0400-00000B000000}">
      <formula1>$F$54:$F$57</formula1>
    </dataValidation>
    <dataValidation type="list" allowBlank="1" showInputMessage="1" showErrorMessage="1" sqref="E75 E98 E95" xr:uid="{00000000-0002-0000-0400-00000C000000}">
      <formula1>$F$47:$F$50</formula1>
    </dataValidation>
  </dataValidations>
  <hyperlinks>
    <hyperlink ref="A1" location="はじめに!A1" display="＜はじめにへ" xr:uid="{00000000-0004-0000-0400-000000000000}"/>
    <hyperlink ref="A1:F1" location="入力シート!Print_Area" display="＜入力シートへ" xr:uid="{00000000-0004-0000-0400-000001000000}"/>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D000000}">
          <x14:formula1>
            <xm:f>'O:\03 受付Ｔ\【改訂】2025年_広域書式\【改訂】接続検討申込書\13.新書式対応要否\HP資料\[【蓄電池】youhikakunin_02.xlsx]プルダウン用'!#REF!</xm:f>
          </x14:formula1>
          <xm:sqref>E78 E72 E124 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BO71"/>
  <sheetViews>
    <sheetView showGridLines="0" showWhiteSpace="0" view="pageBreakPreview" zoomScale="80" zoomScaleNormal="43" zoomScaleSheetLayoutView="80" zoomScalePageLayoutView="85" workbookViewId="0">
      <pane ySplit="1" topLeftCell="A2" activePane="bottomLeft" state="frozen"/>
      <selection activeCell="AA17" sqref="AA17:AN17"/>
      <selection pane="bottomLeft" sqref="A1:G1"/>
    </sheetView>
  </sheetViews>
  <sheetFormatPr defaultColWidth="9" defaultRowHeight="13.5" x14ac:dyDescent="0.15"/>
  <cols>
    <col min="1" max="85" width="2.125" style="411" customWidth="1"/>
    <col min="86" max="16384" width="9" style="411"/>
  </cols>
  <sheetData>
    <row r="1" spans="1:67" ht="20.100000000000001" customHeight="1" x14ac:dyDescent="0.15">
      <c r="A1" s="1047" t="s">
        <v>146</v>
      </c>
      <c r="B1" s="1047"/>
      <c r="C1" s="1047"/>
      <c r="D1" s="1047"/>
      <c r="E1" s="1047"/>
      <c r="F1" s="1047"/>
      <c r="G1" s="1047"/>
      <c r="H1" s="732"/>
      <c r="I1" s="1042" t="s">
        <v>147</v>
      </c>
      <c r="J1" s="1042"/>
      <c r="K1" s="1042"/>
      <c r="L1" s="1042"/>
      <c r="M1" s="1042"/>
      <c r="N1" s="1042"/>
      <c r="O1" s="1042"/>
      <c r="P1" s="1042"/>
      <c r="Q1" s="1042"/>
      <c r="R1" s="1042"/>
      <c r="S1" s="1042"/>
      <c r="T1" s="1042"/>
      <c r="U1" s="1042"/>
      <c r="V1" s="1042"/>
      <c r="W1" s="1042"/>
      <c r="X1" s="1042"/>
      <c r="Y1" s="1042"/>
      <c r="Z1" s="1042"/>
      <c r="AA1" s="1042"/>
      <c r="AB1" s="1042"/>
      <c r="AC1" s="1042"/>
      <c r="AD1" s="1042"/>
      <c r="AE1" s="1042"/>
      <c r="AF1" s="1042"/>
      <c r="AG1" s="1042"/>
      <c r="AH1" s="1042"/>
      <c r="AI1" s="1042"/>
      <c r="AJ1" s="1042"/>
      <c r="AK1" s="1042"/>
      <c r="AL1" s="1042"/>
      <c r="AM1" s="1042"/>
      <c r="AN1" s="1042"/>
      <c r="AO1" s="1042"/>
      <c r="AP1" s="1042"/>
      <c r="AQ1" s="1042"/>
      <c r="AR1" s="1042"/>
      <c r="AS1" s="1042"/>
      <c r="AT1" s="1042"/>
      <c r="AU1" s="1042"/>
      <c r="AV1" s="1042"/>
      <c r="AW1" s="1042"/>
      <c r="AX1" s="1042"/>
      <c r="AY1" s="1042"/>
      <c r="AZ1" s="1042"/>
      <c r="BA1" s="1042"/>
      <c r="BB1" s="1042"/>
      <c r="BC1" s="1042"/>
      <c r="BD1" s="1042"/>
      <c r="BE1" s="1042"/>
      <c r="BI1" s="1046" t="s">
        <v>868</v>
      </c>
      <c r="BJ1" s="1046"/>
      <c r="BK1" s="1046"/>
      <c r="BL1" s="1046"/>
      <c r="BM1" s="1046"/>
      <c r="BN1" s="1046"/>
      <c r="BO1" s="1046"/>
    </row>
    <row r="2" spans="1:67" ht="13.5" customHeight="1" x14ac:dyDescent="0.15">
      <c r="A2" s="622"/>
      <c r="B2" s="622"/>
      <c r="C2" s="622"/>
      <c r="D2" s="622"/>
      <c r="E2" s="622"/>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622"/>
      <c r="BD2" s="1043" t="s">
        <v>417</v>
      </c>
      <c r="BE2" s="1043"/>
      <c r="BF2" s="1043"/>
      <c r="BG2" s="1043"/>
      <c r="BH2" s="1043"/>
      <c r="BI2" s="1043"/>
      <c r="BJ2" s="1043"/>
      <c r="BK2" s="1043"/>
      <c r="BL2" s="1043"/>
      <c r="BM2" s="1043"/>
      <c r="BN2" s="1043"/>
      <c r="BO2" s="622"/>
    </row>
    <row r="3" spans="1:67" x14ac:dyDescent="0.15">
      <c r="A3" s="1044" t="s">
        <v>418</v>
      </c>
      <c r="B3" s="1044"/>
      <c r="C3" s="1044"/>
      <c r="D3" s="1044"/>
      <c r="E3" s="1044"/>
      <c r="F3" s="1044"/>
      <c r="G3" s="1044"/>
      <c r="H3" s="1044"/>
      <c r="I3" s="1044"/>
      <c r="J3" s="1044"/>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c r="AN3" s="622"/>
      <c r="AO3" s="622"/>
      <c r="AP3" s="622"/>
      <c r="AQ3" s="622"/>
      <c r="AR3" s="622"/>
      <c r="AS3" s="622"/>
      <c r="AT3" s="622"/>
      <c r="AU3" s="622"/>
      <c r="AV3" s="622"/>
      <c r="AW3" s="622"/>
      <c r="AX3" s="622"/>
      <c r="AY3" s="622"/>
      <c r="AZ3" s="622"/>
      <c r="BA3" s="622"/>
      <c r="BB3" s="622"/>
      <c r="BC3" s="622"/>
      <c r="BD3" s="1043" t="s">
        <v>1040</v>
      </c>
      <c r="BE3" s="1043"/>
      <c r="BF3" s="1043"/>
      <c r="BG3" s="1043"/>
      <c r="BH3" s="1043"/>
      <c r="BI3" s="1043"/>
      <c r="BJ3" s="1043"/>
      <c r="BK3" s="1043"/>
      <c r="BL3" s="1043"/>
      <c r="BM3" s="1043"/>
      <c r="BN3" s="1043"/>
      <c r="BO3" s="622"/>
    </row>
    <row r="4" spans="1:67" x14ac:dyDescent="0.15">
      <c r="A4" s="1044"/>
      <c r="B4" s="1044"/>
      <c r="C4" s="1044"/>
      <c r="D4" s="1044"/>
      <c r="E4" s="1044"/>
      <c r="F4" s="1044"/>
      <c r="G4" s="1044"/>
      <c r="H4" s="1044"/>
      <c r="I4" s="1044"/>
      <c r="J4" s="1044"/>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2"/>
      <c r="AR4" s="622"/>
      <c r="AS4" s="622"/>
      <c r="AT4" s="622"/>
      <c r="AU4" s="622"/>
      <c r="AV4" s="622"/>
      <c r="AW4" s="622"/>
      <c r="AX4" s="622"/>
      <c r="AY4" s="622"/>
      <c r="AZ4" s="622"/>
      <c r="BA4" s="622"/>
      <c r="BB4" s="622"/>
      <c r="BC4" s="622"/>
      <c r="BD4" s="622"/>
      <c r="BE4" s="622"/>
      <c r="BF4" s="1165" t="str">
        <f>IF(入力シート!E10="","",入力シート!E10)</f>
        <v/>
      </c>
      <c r="BG4" s="1165"/>
      <c r="BH4" s="1165"/>
      <c r="BI4" s="1165"/>
      <c r="BJ4" s="1165"/>
      <c r="BK4" s="1165"/>
      <c r="BL4" s="1165"/>
      <c r="BM4" s="1165"/>
      <c r="BN4" s="1165"/>
      <c r="BO4" s="622"/>
    </row>
    <row r="5" spans="1:67" x14ac:dyDescent="0.15">
      <c r="A5" s="622"/>
      <c r="B5" s="622"/>
      <c r="C5" s="622"/>
      <c r="D5" s="622"/>
      <c r="E5" s="622"/>
      <c r="F5" s="622"/>
      <c r="G5" s="622"/>
      <c r="H5" s="622"/>
      <c r="I5" s="622"/>
      <c r="J5" s="622"/>
      <c r="K5" s="622"/>
      <c r="L5" s="622"/>
      <c r="M5" s="622"/>
      <c r="N5" s="622"/>
      <c r="O5" s="622"/>
      <c r="P5" s="622"/>
      <c r="Q5" s="622"/>
      <c r="R5" s="622"/>
      <c r="S5" s="622"/>
      <c r="T5" s="622"/>
      <c r="U5" s="622"/>
      <c r="V5" s="622"/>
      <c r="W5" s="622"/>
      <c r="X5" s="622"/>
      <c r="Y5" s="622"/>
      <c r="Z5" s="622"/>
      <c r="AA5" s="622"/>
      <c r="AB5" s="622"/>
      <c r="AC5" s="622"/>
      <c r="AD5" s="622"/>
      <c r="AE5" s="622"/>
      <c r="AF5" s="622"/>
      <c r="AG5" s="622"/>
      <c r="AH5" s="622"/>
      <c r="AI5" s="622"/>
      <c r="AJ5" s="622"/>
      <c r="AK5" s="622"/>
      <c r="AL5" s="622"/>
      <c r="AM5" s="622"/>
      <c r="AN5" s="622"/>
      <c r="AO5" s="622"/>
      <c r="AP5" s="622"/>
      <c r="AQ5" s="622"/>
      <c r="AR5" s="622"/>
      <c r="AS5" s="622"/>
      <c r="AT5" s="622"/>
      <c r="AU5" s="622"/>
      <c r="AV5" s="622"/>
      <c r="AW5" s="622"/>
      <c r="AX5" s="622"/>
      <c r="AY5" s="622"/>
      <c r="AZ5" s="622"/>
      <c r="BA5" s="622"/>
      <c r="BB5" s="622"/>
      <c r="BC5" s="622"/>
      <c r="BD5" s="622"/>
      <c r="BE5" s="622"/>
      <c r="BF5" s="622"/>
      <c r="BG5" s="622"/>
      <c r="BH5" s="622"/>
      <c r="BI5" s="622"/>
      <c r="BJ5" s="622"/>
      <c r="BK5" s="622"/>
      <c r="BL5" s="622"/>
      <c r="BM5" s="622"/>
      <c r="BN5" s="622"/>
      <c r="BO5" s="622"/>
    </row>
    <row r="6" spans="1:67" ht="16.5" customHeight="1" x14ac:dyDescent="0.15">
      <c r="A6" s="622"/>
      <c r="B6" s="622"/>
      <c r="C6" s="622"/>
      <c r="D6" s="622"/>
      <c r="E6" s="622"/>
      <c r="F6" s="622"/>
      <c r="G6" s="622"/>
      <c r="H6" s="622"/>
      <c r="I6" s="622"/>
      <c r="J6" s="622"/>
      <c r="K6" s="622"/>
      <c r="L6" s="622"/>
      <c r="M6" s="622"/>
      <c r="N6" s="622"/>
      <c r="O6" s="622"/>
      <c r="P6" s="622"/>
      <c r="Q6" s="622"/>
      <c r="R6" s="622"/>
      <c r="S6" s="1045" t="s">
        <v>1045</v>
      </c>
      <c r="T6" s="1045"/>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c r="AT6" s="1045"/>
      <c r="AU6" s="1045"/>
      <c r="AV6" s="1045"/>
      <c r="AW6" s="1045"/>
      <c r="AX6" s="622"/>
      <c r="AY6" s="622"/>
      <c r="AZ6" s="622"/>
      <c r="BA6" s="622"/>
      <c r="BB6" s="622"/>
      <c r="BC6" s="622"/>
      <c r="BD6" s="622"/>
      <c r="BE6" s="622"/>
      <c r="BF6" s="622"/>
      <c r="BG6" s="622"/>
      <c r="BH6" s="622"/>
      <c r="BI6" s="622"/>
      <c r="BJ6" s="622"/>
      <c r="BK6" s="622"/>
      <c r="BL6" s="622"/>
      <c r="BM6" s="622"/>
      <c r="BN6" s="622"/>
      <c r="BO6" s="622"/>
    </row>
    <row r="7" spans="1:67" ht="3.75" customHeight="1" x14ac:dyDescent="0.15">
      <c r="A7" s="622"/>
      <c r="B7" s="622"/>
      <c r="C7" s="622"/>
      <c r="D7" s="622"/>
      <c r="E7" s="622"/>
      <c r="F7" s="622"/>
      <c r="G7" s="622"/>
      <c r="H7" s="622"/>
      <c r="I7" s="622"/>
      <c r="J7" s="622"/>
      <c r="K7" s="622"/>
      <c r="L7" s="622"/>
      <c r="M7" s="622"/>
      <c r="N7" s="622"/>
      <c r="O7" s="622"/>
      <c r="P7" s="622"/>
      <c r="Q7" s="622"/>
      <c r="R7" s="622"/>
      <c r="S7" s="1045"/>
      <c r="T7" s="1045"/>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c r="AT7" s="1045"/>
      <c r="AU7" s="1045"/>
      <c r="AV7" s="1045"/>
      <c r="AW7" s="1045"/>
      <c r="AX7" s="622"/>
      <c r="AY7" s="622"/>
      <c r="AZ7" s="622"/>
      <c r="BA7" s="622"/>
      <c r="BB7" s="622"/>
      <c r="BC7" s="622"/>
      <c r="BD7" s="622"/>
      <c r="BE7" s="622"/>
      <c r="BF7" s="622"/>
      <c r="BG7" s="622"/>
      <c r="BH7" s="622"/>
      <c r="BI7" s="622"/>
      <c r="BJ7" s="622"/>
      <c r="BK7" s="622"/>
      <c r="BL7" s="622"/>
      <c r="BM7" s="622"/>
      <c r="BN7" s="622"/>
      <c r="BO7" s="622"/>
    </row>
    <row r="8" spans="1:67" ht="14.25" customHeight="1" x14ac:dyDescent="0.15">
      <c r="A8" s="622"/>
      <c r="B8" s="622"/>
      <c r="C8" s="622"/>
      <c r="D8" s="622"/>
      <c r="E8" s="622"/>
      <c r="F8" s="622"/>
      <c r="G8" s="622"/>
      <c r="H8" s="622"/>
      <c r="I8" s="622"/>
      <c r="J8" s="622"/>
      <c r="K8" s="622"/>
      <c r="L8" s="622"/>
      <c r="M8" s="622"/>
      <c r="N8" s="622"/>
      <c r="O8" s="622"/>
      <c r="P8" s="622"/>
      <c r="Q8" s="622"/>
      <c r="R8" s="622"/>
      <c r="S8" s="622"/>
      <c r="T8" s="622"/>
      <c r="U8" s="622"/>
      <c r="V8" s="622"/>
      <c r="W8" s="622"/>
      <c r="X8" s="622"/>
      <c r="Y8" s="622"/>
      <c r="Z8" s="622"/>
      <c r="AA8" s="622"/>
      <c r="AB8" s="622"/>
      <c r="AC8" s="622"/>
      <c r="AD8" s="622"/>
      <c r="AE8" s="622"/>
      <c r="AF8" s="622"/>
      <c r="AG8" s="622"/>
      <c r="AH8" s="622"/>
      <c r="AI8" s="622"/>
      <c r="AJ8" s="622"/>
      <c r="AK8" s="622"/>
      <c r="AL8" s="622"/>
      <c r="AM8" s="622"/>
      <c r="AN8" s="622"/>
      <c r="AO8" s="622"/>
      <c r="AP8" s="622"/>
      <c r="AQ8" s="622"/>
      <c r="AR8" s="622"/>
      <c r="AS8" s="622"/>
      <c r="AT8" s="622"/>
      <c r="AU8" s="622"/>
      <c r="AV8" s="622"/>
      <c r="AW8" s="622"/>
      <c r="AX8" s="622"/>
      <c r="AY8" s="622"/>
      <c r="AZ8" s="622"/>
      <c r="BA8" s="622"/>
      <c r="BB8" s="622"/>
      <c r="BC8" s="622"/>
      <c r="BD8" s="622"/>
      <c r="BE8" s="622"/>
      <c r="BF8" s="622"/>
      <c r="BG8" s="622"/>
      <c r="BH8" s="622"/>
      <c r="BI8" s="622"/>
      <c r="BJ8" s="622"/>
      <c r="BK8" s="622"/>
      <c r="BL8" s="622"/>
      <c r="BM8" s="622"/>
      <c r="BN8" s="622"/>
      <c r="BO8" s="622"/>
    </row>
    <row r="9" spans="1:67" ht="23.25" customHeight="1" x14ac:dyDescent="0.15">
      <c r="A9" s="1048" t="s">
        <v>736</v>
      </c>
      <c r="B9" s="1048"/>
      <c r="C9" s="1048"/>
      <c r="D9" s="1048"/>
      <c r="E9" s="1048"/>
      <c r="F9" s="1048"/>
      <c r="G9" s="1048"/>
      <c r="H9" s="1048"/>
      <c r="I9" s="1048"/>
      <c r="J9" s="1048"/>
      <c r="K9" s="1048"/>
      <c r="L9" s="1048"/>
      <c r="M9" s="1048"/>
      <c r="N9" s="1048"/>
      <c r="O9" s="1048"/>
      <c r="P9" s="1048"/>
      <c r="Q9" s="1048"/>
      <c r="R9" s="1049" t="s">
        <v>419</v>
      </c>
      <c r="S9" s="1049"/>
      <c r="T9" s="1049"/>
      <c r="U9" s="1049"/>
      <c r="V9" s="622"/>
      <c r="W9" s="622"/>
      <c r="X9" s="622"/>
      <c r="Y9" s="622"/>
      <c r="Z9" s="622"/>
      <c r="AA9" s="622"/>
      <c r="AB9" s="622"/>
      <c r="AC9" s="622"/>
      <c r="AD9" s="622"/>
      <c r="AE9" s="622"/>
      <c r="AF9" s="622"/>
      <c r="AG9" s="622"/>
      <c r="AH9" s="622"/>
      <c r="AI9" s="622"/>
      <c r="AJ9" s="622"/>
      <c r="AK9" s="622"/>
      <c r="AL9" s="622"/>
      <c r="AM9" s="622"/>
      <c r="AN9" s="622"/>
      <c r="AO9" s="622"/>
      <c r="AP9" s="622"/>
      <c r="AQ9" s="622"/>
      <c r="AR9" s="622"/>
      <c r="AS9" s="622"/>
      <c r="AT9" s="622"/>
      <c r="AU9" s="622"/>
      <c r="AV9" s="622"/>
      <c r="AW9" s="622"/>
      <c r="AX9" s="622"/>
      <c r="AY9" s="622"/>
      <c r="AZ9" s="622"/>
      <c r="BA9" s="622"/>
      <c r="BB9" s="622"/>
      <c r="BC9" s="622"/>
      <c r="BD9" s="622"/>
      <c r="BE9" s="622"/>
      <c r="BF9" s="622"/>
      <c r="BG9" s="622"/>
      <c r="BH9" s="622"/>
      <c r="BI9" s="622"/>
      <c r="BJ9" s="622"/>
      <c r="BK9" s="622"/>
      <c r="BL9" s="622"/>
      <c r="BM9" s="622"/>
      <c r="BN9" s="622"/>
      <c r="BO9" s="622"/>
    </row>
    <row r="10" spans="1:67" ht="36.75" customHeight="1" x14ac:dyDescent="0.15">
      <c r="A10" s="622"/>
      <c r="B10" s="622"/>
      <c r="C10" s="622"/>
      <c r="D10" s="622"/>
      <c r="E10" s="622"/>
      <c r="F10" s="622"/>
      <c r="G10" s="622"/>
      <c r="H10" s="622"/>
      <c r="I10" s="622"/>
      <c r="J10" s="622"/>
      <c r="K10" s="622"/>
      <c r="L10" s="622"/>
      <c r="M10" s="622"/>
      <c r="N10" s="622"/>
      <c r="O10" s="622"/>
      <c r="P10" s="622"/>
      <c r="Q10" s="622"/>
      <c r="R10" s="622"/>
      <c r="S10" s="622"/>
      <c r="T10" s="622"/>
      <c r="U10" s="622"/>
      <c r="V10" s="622"/>
      <c r="W10" s="622"/>
      <c r="X10" s="622"/>
      <c r="Y10" s="622"/>
      <c r="Z10" s="622"/>
      <c r="AA10" s="622"/>
      <c r="AB10" s="622"/>
      <c r="AC10" s="622"/>
      <c r="AD10" s="622"/>
      <c r="AE10" s="622"/>
      <c r="AF10" s="622"/>
      <c r="AG10" s="622"/>
      <c r="AH10" s="622"/>
      <c r="AI10" s="622"/>
      <c r="AJ10" s="622"/>
      <c r="AK10" s="622"/>
      <c r="AL10" s="622"/>
      <c r="AM10" s="622"/>
      <c r="AN10" s="622"/>
      <c r="AO10" s="622"/>
      <c r="AP10" s="622"/>
      <c r="AQ10" s="622"/>
      <c r="AR10" s="622"/>
      <c r="AS10" s="622"/>
      <c r="AT10" s="622"/>
      <c r="AU10" s="622"/>
      <c r="AV10" s="622"/>
      <c r="AW10" s="622"/>
      <c r="AX10" s="622"/>
      <c r="AY10" s="622"/>
      <c r="AZ10" s="622"/>
      <c r="BA10" s="622"/>
      <c r="BB10" s="622"/>
      <c r="BC10" s="622"/>
      <c r="BD10" s="622"/>
      <c r="BE10" s="622"/>
      <c r="BF10" s="622"/>
      <c r="BG10" s="622"/>
      <c r="BH10" s="622"/>
      <c r="BI10" s="622"/>
      <c r="BJ10" s="622"/>
      <c r="BK10" s="622"/>
      <c r="BL10" s="622"/>
      <c r="BM10" s="622"/>
      <c r="BN10" s="622"/>
      <c r="BO10" s="622"/>
    </row>
    <row r="11" spans="1:67" ht="13.5" customHeight="1" x14ac:dyDescent="0.15">
      <c r="A11" s="1050" t="s">
        <v>1041</v>
      </c>
      <c r="B11" s="1050"/>
      <c r="C11" s="1050"/>
      <c r="D11" s="1050"/>
      <c r="E11" s="1050"/>
      <c r="F11" s="1050"/>
      <c r="G11" s="1050"/>
      <c r="H11" s="1050"/>
      <c r="I11" s="1050"/>
      <c r="J11" s="1050"/>
      <c r="K11" s="1050"/>
      <c r="L11" s="1050"/>
      <c r="M11" s="1050"/>
      <c r="N11" s="1050"/>
      <c r="O11" s="1050"/>
      <c r="P11" s="1050"/>
      <c r="Q11" s="1050"/>
      <c r="R11" s="1050"/>
      <c r="S11" s="1050"/>
      <c r="T11" s="1050"/>
      <c r="U11" s="1050"/>
      <c r="V11" s="1050"/>
      <c r="W11" s="1050"/>
      <c r="X11" s="1050"/>
      <c r="Y11" s="1050"/>
      <c r="Z11" s="1050"/>
      <c r="AA11" s="1050"/>
      <c r="AB11" s="1050"/>
      <c r="AC11" s="1050"/>
      <c r="AD11" s="1050"/>
      <c r="AE11" s="1050"/>
      <c r="AF11" s="1050"/>
      <c r="AG11" s="1050"/>
      <c r="AH11" s="1050"/>
      <c r="AI11" s="1050"/>
      <c r="AJ11" s="1050"/>
      <c r="AK11" s="1050"/>
      <c r="AL11" s="1050"/>
      <c r="AM11" s="1050"/>
      <c r="AN11" s="1050"/>
      <c r="AO11" s="1050"/>
      <c r="AP11" s="1050"/>
      <c r="AQ11" s="1050"/>
      <c r="AR11" s="1050"/>
      <c r="AS11" s="1050"/>
      <c r="AT11" s="1050"/>
      <c r="AU11" s="1050"/>
      <c r="AV11" s="1050"/>
      <c r="AW11" s="1050"/>
      <c r="AX11" s="1050"/>
      <c r="AY11" s="1050"/>
      <c r="AZ11" s="1050"/>
      <c r="BA11" s="1050"/>
      <c r="BB11" s="1050"/>
      <c r="BC11" s="1050"/>
      <c r="BD11" s="1050"/>
      <c r="BE11" s="1050"/>
      <c r="BF11" s="1050"/>
      <c r="BG11" s="1050"/>
      <c r="BH11" s="1050"/>
      <c r="BI11" s="1050"/>
      <c r="BJ11" s="1050"/>
      <c r="BK11" s="1050"/>
      <c r="BL11" s="1050"/>
      <c r="BM11" s="1050"/>
      <c r="BN11" s="1050"/>
      <c r="BO11" s="1050"/>
    </row>
    <row r="12" spans="1:67" x14ac:dyDescent="0.15">
      <c r="A12" s="1050"/>
      <c r="B12" s="1050"/>
      <c r="C12" s="1050"/>
      <c r="D12" s="1050"/>
      <c r="E12" s="1050"/>
      <c r="F12" s="1050"/>
      <c r="G12" s="1050"/>
      <c r="H12" s="1050"/>
      <c r="I12" s="1050"/>
      <c r="J12" s="1050"/>
      <c r="K12" s="1050"/>
      <c r="L12" s="1050"/>
      <c r="M12" s="1050"/>
      <c r="N12" s="1050"/>
      <c r="O12" s="1050"/>
      <c r="P12" s="1050"/>
      <c r="Q12" s="1050"/>
      <c r="R12" s="1050"/>
      <c r="S12" s="1050"/>
      <c r="T12" s="1050"/>
      <c r="U12" s="1050"/>
      <c r="V12" s="1050"/>
      <c r="W12" s="1050"/>
      <c r="X12" s="1050"/>
      <c r="Y12" s="1050"/>
      <c r="Z12" s="1050"/>
      <c r="AA12" s="1050"/>
      <c r="AB12" s="1050"/>
      <c r="AC12" s="1050"/>
      <c r="AD12" s="1050"/>
      <c r="AE12" s="1050"/>
      <c r="AF12" s="1050"/>
      <c r="AG12" s="1050"/>
      <c r="AH12" s="1050"/>
      <c r="AI12" s="1050"/>
      <c r="AJ12" s="1050"/>
      <c r="AK12" s="1050"/>
      <c r="AL12" s="1050"/>
      <c r="AM12" s="1050"/>
      <c r="AN12" s="1050"/>
      <c r="AO12" s="1050"/>
      <c r="AP12" s="1050"/>
      <c r="AQ12" s="1050"/>
      <c r="AR12" s="1050"/>
      <c r="AS12" s="1050"/>
      <c r="AT12" s="1050"/>
      <c r="AU12" s="1050"/>
      <c r="AV12" s="1050"/>
      <c r="AW12" s="1050"/>
      <c r="AX12" s="1050"/>
      <c r="AY12" s="1050"/>
      <c r="AZ12" s="1050"/>
      <c r="BA12" s="1050"/>
      <c r="BB12" s="1050"/>
      <c r="BC12" s="1050"/>
      <c r="BD12" s="1050"/>
      <c r="BE12" s="1050"/>
      <c r="BF12" s="1050"/>
      <c r="BG12" s="1050"/>
      <c r="BH12" s="1050"/>
      <c r="BI12" s="1050"/>
      <c r="BJ12" s="1050"/>
      <c r="BK12" s="1050"/>
      <c r="BL12" s="1050"/>
      <c r="BM12" s="1050"/>
      <c r="BN12" s="1050"/>
      <c r="BO12" s="1050"/>
    </row>
    <row r="13" spans="1:67" ht="13.5" customHeight="1" x14ac:dyDescent="0.15">
      <c r="A13" s="622"/>
      <c r="B13" s="622"/>
      <c r="C13" s="622"/>
      <c r="D13" s="622"/>
      <c r="E13" s="622"/>
      <c r="F13" s="622"/>
      <c r="G13" s="622"/>
      <c r="H13" s="622"/>
      <c r="I13" s="622"/>
      <c r="J13" s="622"/>
      <c r="K13" s="622"/>
      <c r="L13" s="622"/>
      <c r="M13" s="622"/>
      <c r="N13" s="622"/>
      <c r="O13" s="622"/>
      <c r="P13" s="622"/>
      <c r="Q13" s="622"/>
      <c r="R13" s="622"/>
      <c r="S13" s="622"/>
      <c r="T13" s="622"/>
      <c r="U13" s="622"/>
      <c r="V13" s="622"/>
      <c r="W13" s="622"/>
      <c r="X13" s="622"/>
      <c r="Y13" s="622"/>
      <c r="Z13" s="622"/>
      <c r="AA13" s="622"/>
      <c r="AB13" s="622"/>
      <c r="AC13" s="622"/>
      <c r="AD13" s="622"/>
      <c r="AE13" s="622"/>
      <c r="AF13" s="622"/>
      <c r="AG13" s="622"/>
      <c r="AH13" s="622"/>
      <c r="AI13" s="622"/>
      <c r="AJ13" s="622"/>
      <c r="AK13" s="622"/>
      <c r="AL13" s="622"/>
      <c r="AM13" s="622"/>
      <c r="AN13" s="622"/>
      <c r="AO13" s="622"/>
      <c r="AP13" s="622"/>
      <c r="AQ13" s="622"/>
      <c r="AR13" s="622"/>
      <c r="AS13" s="622"/>
      <c r="AT13" s="622"/>
      <c r="AU13" s="622"/>
      <c r="AV13" s="622"/>
      <c r="AW13" s="622"/>
      <c r="AX13" s="622"/>
      <c r="AY13" s="622"/>
      <c r="AZ13" s="622"/>
      <c r="BA13" s="622"/>
      <c r="BB13" s="622"/>
      <c r="BC13" s="622"/>
      <c r="BD13" s="622"/>
      <c r="BE13" s="622"/>
      <c r="BF13" s="622"/>
      <c r="BG13" s="622"/>
      <c r="BH13" s="622"/>
      <c r="BI13" s="622"/>
      <c r="BJ13" s="622"/>
      <c r="BK13" s="622"/>
      <c r="BL13" s="622"/>
      <c r="BM13" s="622"/>
      <c r="BN13" s="622"/>
      <c r="BO13" s="622"/>
    </row>
    <row r="14" spans="1:67" ht="20.100000000000001" customHeight="1" x14ac:dyDescent="0.15">
      <c r="A14" s="622"/>
      <c r="B14" s="622"/>
      <c r="C14" s="622"/>
      <c r="D14" s="622"/>
      <c r="E14" s="622"/>
      <c r="F14" s="622"/>
      <c r="G14" s="622"/>
      <c r="H14" s="622"/>
      <c r="I14" s="622"/>
      <c r="J14" s="622"/>
      <c r="K14" s="622"/>
      <c r="L14" s="622"/>
      <c r="M14" s="622"/>
      <c r="N14" s="622"/>
      <c r="O14" s="622"/>
      <c r="P14" s="622"/>
      <c r="Q14" s="622"/>
      <c r="R14" s="622"/>
      <c r="S14" s="622"/>
      <c r="T14" s="622"/>
      <c r="U14" s="622"/>
      <c r="V14" s="622"/>
      <c r="W14" s="622"/>
      <c r="X14" s="622"/>
      <c r="Y14" s="622"/>
      <c r="Z14" s="622"/>
      <c r="AA14" s="622"/>
      <c r="AB14" s="622"/>
      <c r="AC14" s="622"/>
      <c r="AD14" s="622"/>
      <c r="AE14" s="622"/>
      <c r="AF14" s="622"/>
      <c r="AG14" s="622"/>
      <c r="AH14" s="622"/>
      <c r="AI14" s="623" t="s">
        <v>420</v>
      </c>
      <c r="AJ14" s="624"/>
      <c r="AK14" s="624"/>
      <c r="AL14" s="624"/>
      <c r="AM14" s="624"/>
      <c r="AN14" s="624"/>
      <c r="AO14" s="624"/>
      <c r="AP14" s="622"/>
      <c r="AQ14" s="622"/>
      <c r="AR14" s="622"/>
      <c r="AS14" s="622"/>
      <c r="AT14" s="622"/>
      <c r="AU14" s="622"/>
      <c r="AV14" s="622"/>
      <c r="AW14" s="622"/>
      <c r="AX14" s="622"/>
      <c r="AY14" s="622"/>
      <c r="AZ14" s="622"/>
      <c r="BA14" s="622"/>
      <c r="BB14" s="622"/>
      <c r="BC14" s="622"/>
      <c r="BD14" s="622"/>
      <c r="BE14" s="622"/>
      <c r="BF14" s="622"/>
      <c r="BG14" s="622"/>
      <c r="BH14" s="622"/>
      <c r="BI14" s="622"/>
      <c r="BJ14" s="622"/>
      <c r="BK14" s="622"/>
      <c r="BL14" s="622"/>
      <c r="BM14" s="622"/>
      <c r="BN14" s="622"/>
      <c r="BO14" s="622"/>
    </row>
    <row r="15" spans="1:67" ht="21" customHeight="1" x14ac:dyDescent="0.15">
      <c r="A15" s="622"/>
      <c r="B15" s="622"/>
      <c r="C15" s="622"/>
      <c r="D15" s="622"/>
      <c r="E15" s="622"/>
      <c r="F15" s="622"/>
      <c r="G15" s="622"/>
      <c r="H15" s="622"/>
      <c r="I15" s="622"/>
      <c r="J15" s="622"/>
      <c r="K15" s="622"/>
      <c r="L15" s="622"/>
      <c r="M15" s="622"/>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c r="AL15" s="622"/>
      <c r="AM15" s="622"/>
      <c r="AN15" s="622"/>
      <c r="AO15" s="1051" t="s">
        <v>421</v>
      </c>
      <c r="AP15" s="1051"/>
      <c r="AQ15" s="1051"/>
      <c r="AR15" s="1051"/>
      <c r="AS15" s="1051"/>
      <c r="AT15" s="1051"/>
      <c r="AU15" s="1053" t="s">
        <v>422</v>
      </c>
      <c r="AV15" s="1053"/>
      <c r="AW15" s="1164" t="str">
        <f>IF(入力シート!E12="","",入力シート!E12)</f>
        <v/>
      </c>
      <c r="AX15" s="1164"/>
      <c r="AY15" s="1164"/>
      <c r="AZ15" s="1164"/>
      <c r="BA15" s="1164"/>
      <c r="BB15" s="1164"/>
      <c r="BC15" s="1164"/>
      <c r="BD15" s="1164"/>
      <c r="BE15" s="1164"/>
      <c r="BF15" s="1164"/>
      <c r="BG15" s="1164"/>
      <c r="BH15" s="1054"/>
      <c r="BI15" s="1054"/>
      <c r="BJ15" s="1054"/>
      <c r="BK15" s="1054"/>
      <c r="BL15" s="1054"/>
      <c r="BM15" s="1054"/>
      <c r="BN15" s="1054"/>
      <c r="BO15" s="1054"/>
    </row>
    <row r="16" spans="1:67" ht="20.100000000000001" customHeight="1" x14ac:dyDescent="0.15">
      <c r="A16" s="622"/>
      <c r="B16" s="622"/>
      <c r="C16" s="622"/>
      <c r="D16" s="622"/>
      <c r="E16" s="622"/>
      <c r="F16" s="622"/>
      <c r="G16" s="622"/>
      <c r="H16" s="622"/>
      <c r="I16" s="622"/>
      <c r="J16" s="622"/>
      <c r="K16" s="622"/>
      <c r="L16" s="622"/>
      <c r="M16" s="622"/>
      <c r="N16" s="622"/>
      <c r="O16" s="622"/>
      <c r="P16" s="622"/>
      <c r="Q16" s="622"/>
      <c r="R16" s="622"/>
      <c r="S16" s="622"/>
      <c r="T16" s="622"/>
      <c r="U16" s="622"/>
      <c r="V16" s="622"/>
      <c r="W16" s="622"/>
      <c r="X16" s="622"/>
      <c r="Y16" s="622"/>
      <c r="Z16" s="622"/>
      <c r="AA16" s="622"/>
      <c r="AB16" s="622"/>
      <c r="AC16" s="622"/>
      <c r="AD16" s="622"/>
      <c r="AE16" s="622"/>
      <c r="AF16" s="622"/>
      <c r="AG16" s="622"/>
      <c r="AH16" s="622"/>
      <c r="AI16" s="622"/>
      <c r="AJ16" s="622"/>
      <c r="AK16" s="622"/>
      <c r="AL16" s="622"/>
      <c r="AM16" s="622"/>
      <c r="AN16" s="622"/>
      <c r="AO16" s="1051"/>
      <c r="AP16" s="1051"/>
      <c r="AQ16" s="1051"/>
      <c r="AR16" s="1051"/>
      <c r="AS16" s="1051"/>
      <c r="AT16" s="1051"/>
      <c r="AU16" s="1055" t="str">
        <f>IF(OR(入力シート!E13="",入力シート!E14=""),"",入力シート!E13&amp;入力シート!E14)</f>
        <v/>
      </c>
      <c r="AV16" s="1055"/>
      <c r="AW16" s="1055"/>
      <c r="AX16" s="1055"/>
      <c r="AY16" s="1055"/>
      <c r="AZ16" s="1055"/>
      <c r="BA16" s="1055"/>
      <c r="BB16" s="1055"/>
      <c r="BC16" s="1055"/>
      <c r="BD16" s="1055"/>
      <c r="BE16" s="1055"/>
      <c r="BF16" s="1055"/>
      <c r="BG16" s="1055"/>
      <c r="BH16" s="1055"/>
      <c r="BI16" s="1055"/>
      <c r="BJ16" s="1055"/>
      <c r="BK16" s="1055"/>
      <c r="BL16" s="1055"/>
      <c r="BM16" s="1055"/>
      <c r="BN16" s="1055"/>
      <c r="BO16" s="625"/>
    </row>
    <row r="17" spans="1:67" ht="20.100000000000001" customHeight="1" x14ac:dyDescent="0.15">
      <c r="A17" s="622"/>
      <c r="B17" s="622"/>
      <c r="C17" s="622"/>
      <c r="D17" s="622"/>
      <c r="E17" s="622"/>
      <c r="F17" s="622"/>
      <c r="G17" s="622"/>
      <c r="H17" s="622"/>
      <c r="I17" s="622"/>
      <c r="J17" s="622"/>
      <c r="K17" s="622"/>
      <c r="L17" s="622"/>
      <c r="M17" s="622"/>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c r="AL17" s="622"/>
      <c r="AM17" s="622"/>
      <c r="AN17" s="622"/>
      <c r="AO17" s="1052"/>
      <c r="AP17" s="1052"/>
      <c r="AQ17" s="1052"/>
      <c r="AR17" s="1052"/>
      <c r="AS17" s="1052"/>
      <c r="AT17" s="1052"/>
      <c r="AU17" s="1056"/>
      <c r="AV17" s="1056"/>
      <c r="AW17" s="1056"/>
      <c r="AX17" s="1056"/>
      <c r="AY17" s="1056"/>
      <c r="AZ17" s="1056"/>
      <c r="BA17" s="1056"/>
      <c r="BB17" s="1056"/>
      <c r="BC17" s="1056"/>
      <c r="BD17" s="1056"/>
      <c r="BE17" s="1056"/>
      <c r="BF17" s="1056"/>
      <c r="BG17" s="1056"/>
      <c r="BH17" s="1056"/>
      <c r="BI17" s="1056"/>
      <c r="BJ17" s="1056"/>
      <c r="BK17" s="1056"/>
      <c r="BL17" s="1056"/>
      <c r="BM17" s="1056"/>
      <c r="BN17" s="1056"/>
      <c r="BO17" s="625"/>
    </row>
    <row r="18" spans="1:67" ht="14.25" customHeight="1" x14ac:dyDescent="0.15">
      <c r="A18" s="622"/>
      <c r="B18" s="622"/>
      <c r="C18" s="622"/>
      <c r="D18" s="622"/>
      <c r="E18" s="622"/>
      <c r="F18" s="622"/>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1057" t="s">
        <v>423</v>
      </c>
      <c r="AP18" s="1057"/>
      <c r="AQ18" s="1057"/>
      <c r="AR18" s="1057"/>
      <c r="AS18" s="1057"/>
      <c r="AT18" s="1057"/>
      <c r="AU18" s="1062" t="str">
        <f>IF(入力シート!E15="","",入力シート!E15)</f>
        <v/>
      </c>
      <c r="AV18" s="1062"/>
      <c r="AW18" s="1062"/>
      <c r="AX18" s="1062"/>
      <c r="AY18" s="1062"/>
      <c r="AZ18" s="1062"/>
      <c r="BA18" s="1062"/>
      <c r="BB18" s="1062"/>
      <c r="BC18" s="1062"/>
      <c r="BD18" s="1062"/>
      <c r="BE18" s="1062"/>
      <c r="BF18" s="1062"/>
      <c r="BG18" s="1062"/>
      <c r="BH18" s="1062"/>
      <c r="BI18" s="1062"/>
      <c r="BJ18" s="1062"/>
      <c r="BK18" s="1062"/>
      <c r="BL18" s="1062"/>
      <c r="BM18" s="1062"/>
      <c r="BN18" s="1062"/>
      <c r="BO18" s="626"/>
    </row>
    <row r="19" spans="1:67" ht="14.25" customHeight="1" x14ac:dyDescent="0.15">
      <c r="A19" s="622"/>
      <c r="B19" s="622"/>
      <c r="C19" s="622"/>
      <c r="D19" s="622"/>
      <c r="E19" s="622"/>
      <c r="F19" s="622"/>
      <c r="G19" s="622"/>
      <c r="H19" s="622"/>
      <c r="I19" s="622"/>
      <c r="J19" s="622"/>
      <c r="K19" s="622"/>
      <c r="L19" s="622"/>
      <c r="M19" s="622"/>
      <c r="N19" s="622"/>
      <c r="O19" s="622"/>
      <c r="P19" s="622"/>
      <c r="Q19" s="622"/>
      <c r="R19" s="622"/>
      <c r="S19" s="622"/>
      <c r="T19" s="622"/>
      <c r="U19" s="622"/>
      <c r="V19" s="622"/>
      <c r="W19" s="622"/>
      <c r="X19" s="622"/>
      <c r="Y19" s="622"/>
      <c r="Z19" s="622"/>
      <c r="AA19" s="622"/>
      <c r="AB19" s="622"/>
      <c r="AC19" s="622"/>
      <c r="AD19" s="622"/>
      <c r="AE19" s="622"/>
      <c r="AF19" s="622"/>
      <c r="AG19" s="622"/>
      <c r="AH19" s="622"/>
      <c r="AI19" s="622"/>
      <c r="AJ19" s="622"/>
      <c r="AK19" s="622"/>
      <c r="AL19" s="622"/>
      <c r="AM19" s="622"/>
      <c r="AN19" s="622"/>
      <c r="AO19" s="1051" t="s">
        <v>424</v>
      </c>
      <c r="AP19" s="1051"/>
      <c r="AQ19" s="1051"/>
      <c r="AR19" s="1051"/>
      <c r="AS19" s="1051"/>
      <c r="AT19" s="1051"/>
      <c r="AU19" s="1058" t="str">
        <f>IF(入力シート!E16="","",入力シート!E16)</f>
        <v/>
      </c>
      <c r="AV19" s="1058"/>
      <c r="AW19" s="1058"/>
      <c r="AX19" s="1058"/>
      <c r="AY19" s="1058"/>
      <c r="AZ19" s="1058"/>
      <c r="BA19" s="1058"/>
      <c r="BB19" s="1058"/>
      <c r="BC19" s="1058"/>
      <c r="BD19" s="1058"/>
      <c r="BE19" s="1058"/>
      <c r="BF19" s="1058"/>
      <c r="BG19" s="1058"/>
      <c r="BH19" s="1058"/>
      <c r="BI19" s="1058"/>
      <c r="BJ19" s="1058"/>
      <c r="BK19" s="1058"/>
      <c r="BL19" s="1058"/>
      <c r="BM19" s="1058"/>
      <c r="BN19" s="1058"/>
      <c r="BO19" s="626"/>
    </row>
    <row r="20" spans="1:67" customFormat="1" ht="15" customHeight="1" x14ac:dyDescent="0.15">
      <c r="A20" s="622"/>
      <c r="B20" s="622"/>
      <c r="C20" s="622"/>
      <c r="D20" s="622"/>
      <c r="E20" s="622"/>
      <c r="F20" s="622"/>
      <c r="G20" s="622"/>
      <c r="H20" s="622"/>
      <c r="I20" s="622"/>
      <c r="J20" s="622"/>
      <c r="K20" s="622"/>
      <c r="L20" s="622"/>
      <c r="M20" s="622"/>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c r="AL20" s="622"/>
      <c r="AM20" s="622"/>
      <c r="AN20" s="622"/>
      <c r="AO20" s="1052"/>
      <c r="AP20" s="1052"/>
      <c r="AQ20" s="1052"/>
      <c r="AR20" s="1052"/>
      <c r="AS20" s="1052"/>
      <c r="AT20" s="1052"/>
      <c r="AU20" s="1059"/>
      <c r="AV20" s="1059"/>
      <c r="AW20" s="1059"/>
      <c r="AX20" s="1059"/>
      <c r="AY20" s="1059"/>
      <c r="AZ20" s="1059"/>
      <c r="BA20" s="1059"/>
      <c r="BB20" s="1059"/>
      <c r="BC20" s="1059"/>
      <c r="BD20" s="1059"/>
      <c r="BE20" s="1059"/>
      <c r="BF20" s="1059"/>
      <c r="BG20" s="1059"/>
      <c r="BH20" s="1059"/>
      <c r="BI20" s="1059"/>
      <c r="BJ20" s="1059"/>
      <c r="BK20" s="1059"/>
      <c r="BL20" s="1059"/>
      <c r="BM20" s="1059"/>
      <c r="BN20" s="1059"/>
      <c r="BO20" s="626"/>
    </row>
    <row r="21" spans="1:67" customFormat="1" ht="30" customHeight="1" x14ac:dyDescent="0.15">
      <c r="A21" s="622"/>
      <c r="B21" s="622"/>
      <c r="C21" s="622"/>
      <c r="D21" s="622"/>
      <c r="E21" s="622"/>
      <c r="F21" s="622"/>
      <c r="G21" s="622"/>
      <c r="H21" s="622"/>
      <c r="I21" s="622"/>
      <c r="J21" s="622"/>
      <c r="K21" s="622"/>
      <c r="L21" s="622"/>
      <c r="M21" s="622"/>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c r="AL21" s="622"/>
      <c r="AM21" s="622"/>
      <c r="AN21" s="622"/>
      <c r="AO21" s="1060" t="s">
        <v>425</v>
      </c>
      <c r="AP21" s="1060"/>
      <c r="AQ21" s="1060"/>
      <c r="AR21" s="1060"/>
      <c r="AS21" s="1060"/>
      <c r="AT21" s="1060"/>
      <c r="AU21" s="1058" t="str">
        <f>IF(入力シート!E17="","",入力シート!E17)</f>
        <v/>
      </c>
      <c r="AV21" s="1058"/>
      <c r="AW21" s="1058"/>
      <c r="AX21" s="1058"/>
      <c r="AY21" s="1058"/>
      <c r="AZ21" s="1058"/>
      <c r="BA21" s="1058"/>
      <c r="BB21" s="1058"/>
      <c r="BC21" s="1058"/>
      <c r="BD21" s="1058"/>
      <c r="BE21" s="1058"/>
      <c r="BF21" s="1058"/>
      <c r="BG21" s="1058"/>
      <c r="BH21" s="1058"/>
      <c r="BI21" s="1058"/>
      <c r="BJ21" s="1058"/>
      <c r="BK21" s="1058"/>
      <c r="BL21" s="1058"/>
      <c r="BM21" s="1058"/>
      <c r="BN21" s="1058"/>
      <c r="BO21" s="626"/>
    </row>
    <row r="22" spans="1:67" customFormat="1" ht="30" customHeight="1" x14ac:dyDescent="0.15">
      <c r="A22" s="622"/>
      <c r="B22" s="622"/>
      <c r="C22" s="622"/>
      <c r="D22" s="622"/>
      <c r="E22" s="622"/>
      <c r="F22" s="622"/>
      <c r="G22" s="622"/>
      <c r="H22" s="622"/>
      <c r="I22" s="622"/>
      <c r="J22" s="622"/>
      <c r="K22" s="622"/>
      <c r="L22" s="622"/>
      <c r="M22" s="622"/>
      <c r="N22" s="622"/>
      <c r="O22" s="622"/>
      <c r="P22" s="622"/>
      <c r="Q22" s="622"/>
      <c r="R22" s="622"/>
      <c r="S22" s="622"/>
      <c r="T22" s="622"/>
      <c r="U22" s="622"/>
      <c r="V22" s="622"/>
      <c r="W22" s="622"/>
      <c r="X22" s="622"/>
      <c r="Y22" s="622"/>
      <c r="Z22" s="622"/>
      <c r="AA22" s="622"/>
      <c r="AB22" s="622"/>
      <c r="AC22" s="622"/>
      <c r="AD22" s="622"/>
      <c r="AE22" s="622"/>
      <c r="AF22" s="622"/>
      <c r="AG22" s="622"/>
      <c r="AH22" s="622"/>
      <c r="AI22" s="622"/>
      <c r="AJ22" s="622"/>
      <c r="AK22" s="622"/>
      <c r="AL22" s="622"/>
      <c r="AM22" s="622"/>
      <c r="AN22" s="622"/>
      <c r="AO22" s="1061"/>
      <c r="AP22" s="1061"/>
      <c r="AQ22" s="1061"/>
      <c r="AR22" s="1061"/>
      <c r="AS22" s="1061"/>
      <c r="AT22" s="1061"/>
      <c r="AU22" s="1059"/>
      <c r="AV22" s="1059"/>
      <c r="AW22" s="1059"/>
      <c r="AX22" s="1059"/>
      <c r="AY22" s="1059"/>
      <c r="AZ22" s="1059"/>
      <c r="BA22" s="1059"/>
      <c r="BB22" s="1059"/>
      <c r="BC22" s="1059"/>
      <c r="BD22" s="1059"/>
      <c r="BE22" s="1059"/>
      <c r="BF22" s="1059"/>
      <c r="BG22" s="1059"/>
      <c r="BH22" s="1059"/>
      <c r="BI22" s="1059"/>
      <c r="BJ22" s="1059"/>
      <c r="BK22" s="1059"/>
      <c r="BL22" s="1059"/>
      <c r="BM22" s="1059"/>
      <c r="BN22" s="1059"/>
      <c r="BO22" s="626"/>
    </row>
    <row r="23" spans="1:67" customFormat="1" ht="15" customHeight="1" thickBot="1" x14ac:dyDescent="0.2">
      <c r="A23" s="622"/>
      <c r="B23" s="622"/>
      <c r="C23" s="622"/>
      <c r="D23" s="622"/>
      <c r="E23" s="622"/>
      <c r="F23" s="622"/>
      <c r="G23" s="622"/>
      <c r="H23" s="622"/>
      <c r="I23" s="622"/>
      <c r="J23" s="622"/>
      <c r="K23" s="622"/>
      <c r="L23" s="622"/>
      <c r="M23" s="622"/>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c r="AL23" s="622"/>
      <c r="AM23" s="622"/>
      <c r="AN23" s="622"/>
      <c r="AO23" s="622"/>
      <c r="AP23" s="622"/>
      <c r="AQ23" s="622"/>
      <c r="AR23" s="622"/>
      <c r="AS23" s="622"/>
      <c r="AT23" s="622"/>
      <c r="AU23" s="622"/>
      <c r="AV23" s="622"/>
      <c r="AW23" s="622"/>
      <c r="AX23" s="622"/>
      <c r="AY23" s="622"/>
      <c r="AZ23" s="622"/>
      <c r="BA23" s="622"/>
      <c r="BB23" s="622"/>
      <c r="BC23" s="622"/>
      <c r="BD23" s="622"/>
      <c r="BE23" s="622"/>
      <c r="BF23" s="622"/>
      <c r="BG23" s="622"/>
      <c r="BH23" s="622"/>
      <c r="BI23" s="622"/>
      <c r="BJ23" s="622"/>
      <c r="BK23" s="622"/>
      <c r="BL23" s="622"/>
      <c r="BM23" s="622"/>
      <c r="BN23" s="622"/>
      <c r="BO23" s="622"/>
    </row>
    <row r="24" spans="1:67" customFormat="1" ht="30" customHeight="1" thickTop="1" x14ac:dyDescent="0.15">
      <c r="A24" s="622"/>
      <c r="B24" s="1063" t="s">
        <v>905</v>
      </c>
      <c r="C24" s="1064"/>
      <c r="D24" s="1064"/>
      <c r="E24" s="1064"/>
      <c r="F24" s="1064"/>
      <c r="G24" s="1064"/>
      <c r="H24" s="1064"/>
      <c r="I24" s="1064"/>
      <c r="J24" s="1064"/>
      <c r="K24" s="1064"/>
      <c r="L24" s="1064"/>
      <c r="M24" s="1064"/>
      <c r="N24" s="1064"/>
      <c r="O24" s="1064"/>
      <c r="P24" s="1064"/>
      <c r="Q24" s="1064"/>
      <c r="R24" s="1064"/>
      <c r="S24" s="1064"/>
      <c r="T24" s="1064"/>
      <c r="U24" s="1064"/>
      <c r="V24" s="1064"/>
      <c r="W24" s="1065"/>
      <c r="X24" s="1069" t="s">
        <v>426</v>
      </c>
      <c r="Y24" s="1070"/>
      <c r="Z24" s="1070"/>
      <c r="AA24" s="1070"/>
      <c r="AB24" s="1070"/>
      <c r="AC24" s="1070"/>
      <c r="AD24" s="1071" t="str">
        <f>IF(入力シート!E18="","",入力シート!E18)</f>
        <v/>
      </c>
      <c r="AE24" s="1071"/>
      <c r="AF24" s="1071"/>
      <c r="AG24" s="1071"/>
      <c r="AH24" s="1071"/>
      <c r="AI24" s="1071"/>
      <c r="AJ24" s="1071"/>
      <c r="AK24" s="1071"/>
      <c r="AL24" s="1071"/>
      <c r="AM24" s="1071"/>
      <c r="AN24" s="1071"/>
      <c r="AO24" s="1071"/>
      <c r="AP24" s="1071"/>
      <c r="AQ24" s="1071"/>
      <c r="AR24" s="1071"/>
      <c r="AS24" s="1071"/>
      <c r="AT24" s="1071"/>
      <c r="AU24" s="1071"/>
      <c r="AV24" s="1071"/>
      <c r="AW24" s="1071"/>
      <c r="AX24" s="1071"/>
      <c r="AY24" s="1071"/>
      <c r="AZ24" s="1071"/>
      <c r="BA24" s="1071"/>
      <c r="BB24" s="1071"/>
      <c r="BC24" s="1071"/>
      <c r="BD24" s="1071"/>
      <c r="BE24" s="1071"/>
      <c r="BF24" s="1071"/>
      <c r="BG24" s="1071"/>
      <c r="BH24" s="1071"/>
      <c r="BI24" s="1071"/>
      <c r="BJ24" s="1071"/>
      <c r="BK24" s="1071"/>
      <c r="BL24" s="1071"/>
      <c r="BM24" s="1071"/>
      <c r="BN24" s="1072"/>
      <c r="BO24" s="622"/>
    </row>
    <row r="25" spans="1:67" customFormat="1" ht="30" customHeight="1" x14ac:dyDescent="0.15">
      <c r="A25" s="622"/>
      <c r="B25" s="1066"/>
      <c r="C25" s="1067"/>
      <c r="D25" s="1067"/>
      <c r="E25" s="1067"/>
      <c r="F25" s="1067"/>
      <c r="G25" s="1067"/>
      <c r="H25" s="1067"/>
      <c r="I25" s="1067"/>
      <c r="J25" s="1067"/>
      <c r="K25" s="1067"/>
      <c r="L25" s="1067"/>
      <c r="M25" s="1067"/>
      <c r="N25" s="1067"/>
      <c r="O25" s="1067"/>
      <c r="P25" s="1067"/>
      <c r="Q25" s="1067"/>
      <c r="R25" s="1067"/>
      <c r="S25" s="1067"/>
      <c r="T25" s="1067"/>
      <c r="U25" s="1067"/>
      <c r="V25" s="1067"/>
      <c r="W25" s="1068"/>
      <c r="X25" s="1088" t="str">
        <f>IF(入力シート!E19="","",入力シート!E19)</f>
        <v/>
      </c>
      <c r="Y25" s="1062"/>
      <c r="Z25" s="1062"/>
      <c r="AA25" s="1062"/>
      <c r="AB25" s="1062"/>
      <c r="AC25" s="1062"/>
      <c r="AD25" s="1062"/>
      <c r="AE25" s="1062"/>
      <c r="AF25" s="1062"/>
      <c r="AG25" s="1062"/>
      <c r="AH25" s="1062"/>
      <c r="AI25" s="1062"/>
      <c r="AJ25" s="1062"/>
      <c r="AK25" s="1062"/>
      <c r="AL25" s="1062"/>
      <c r="AM25" s="1062"/>
      <c r="AN25" s="1062"/>
      <c r="AO25" s="1062"/>
      <c r="AP25" s="1062"/>
      <c r="AQ25" s="1062"/>
      <c r="AR25" s="1062"/>
      <c r="AS25" s="1062"/>
      <c r="AT25" s="1062"/>
      <c r="AU25" s="1062"/>
      <c r="AV25" s="1062"/>
      <c r="AW25" s="1062"/>
      <c r="AX25" s="1062"/>
      <c r="AY25" s="1062"/>
      <c r="AZ25" s="1062"/>
      <c r="BA25" s="1062"/>
      <c r="BB25" s="1062"/>
      <c r="BC25" s="1062"/>
      <c r="BD25" s="1062"/>
      <c r="BE25" s="1062"/>
      <c r="BF25" s="1062"/>
      <c r="BG25" s="1062"/>
      <c r="BH25" s="1062"/>
      <c r="BI25" s="1062"/>
      <c r="BJ25" s="1062"/>
      <c r="BK25" s="1062"/>
      <c r="BL25" s="1062"/>
      <c r="BM25" s="1062"/>
      <c r="BN25" s="1089"/>
      <c r="BO25" s="622"/>
    </row>
    <row r="26" spans="1:67" customFormat="1" ht="30" customHeight="1" x14ac:dyDescent="0.15">
      <c r="A26" s="622"/>
      <c r="B26" s="1066"/>
      <c r="C26" s="1067"/>
      <c r="D26" s="1067"/>
      <c r="E26" s="1067"/>
      <c r="F26" s="1067"/>
      <c r="G26" s="1067"/>
      <c r="H26" s="1067"/>
      <c r="I26" s="1067"/>
      <c r="J26" s="1067"/>
      <c r="K26" s="1067"/>
      <c r="L26" s="1067"/>
      <c r="M26" s="1067"/>
      <c r="N26" s="1067"/>
      <c r="O26" s="1067"/>
      <c r="P26" s="1067"/>
      <c r="Q26" s="1067"/>
      <c r="R26" s="1067"/>
      <c r="S26" s="1067"/>
      <c r="T26" s="1067"/>
      <c r="U26" s="1067"/>
      <c r="V26" s="1067"/>
      <c r="W26" s="1068"/>
      <c r="X26" s="1090"/>
      <c r="Y26" s="1091"/>
      <c r="Z26" s="1091"/>
      <c r="AA26" s="1091"/>
      <c r="AB26" s="1091"/>
      <c r="AC26" s="1091"/>
      <c r="AD26" s="1091"/>
      <c r="AE26" s="1091"/>
      <c r="AF26" s="1091"/>
      <c r="AG26" s="1091"/>
      <c r="AH26" s="1091"/>
      <c r="AI26" s="1091"/>
      <c r="AJ26" s="1091"/>
      <c r="AK26" s="1091"/>
      <c r="AL26" s="1091"/>
      <c r="AM26" s="1091"/>
      <c r="AN26" s="1091"/>
      <c r="AO26" s="1091"/>
      <c r="AP26" s="1091"/>
      <c r="AQ26" s="1091"/>
      <c r="AR26" s="1091"/>
      <c r="AS26" s="1091"/>
      <c r="AT26" s="1091"/>
      <c r="AU26" s="1091"/>
      <c r="AV26" s="1091"/>
      <c r="AW26" s="1091"/>
      <c r="AX26" s="1091"/>
      <c r="AY26" s="1091"/>
      <c r="AZ26" s="1091"/>
      <c r="BA26" s="1091"/>
      <c r="BB26" s="1091"/>
      <c r="BC26" s="1091"/>
      <c r="BD26" s="1091"/>
      <c r="BE26" s="1091"/>
      <c r="BF26" s="1091"/>
      <c r="BG26" s="1091"/>
      <c r="BH26" s="1091"/>
      <c r="BI26" s="1091"/>
      <c r="BJ26" s="1091"/>
      <c r="BK26" s="1091"/>
      <c r="BL26" s="1091"/>
      <c r="BM26" s="1091"/>
      <c r="BN26" s="1092"/>
      <c r="BO26" s="622"/>
    </row>
    <row r="27" spans="1:67" ht="30" hidden="1" customHeight="1" x14ac:dyDescent="0.15">
      <c r="A27" s="622"/>
      <c r="B27" s="1073"/>
      <c r="C27" s="1074"/>
      <c r="D27" s="1074"/>
      <c r="E27" s="1074"/>
      <c r="F27" s="1074"/>
      <c r="G27" s="1077" t="s">
        <v>427</v>
      </c>
      <c r="H27" s="1078"/>
      <c r="I27" s="1078"/>
      <c r="J27" s="1078"/>
      <c r="K27" s="1078"/>
      <c r="L27" s="1078"/>
      <c r="M27" s="1078"/>
      <c r="N27" s="1078"/>
      <c r="O27" s="1078"/>
      <c r="P27" s="1078"/>
      <c r="Q27" s="1078"/>
      <c r="R27" s="1078"/>
      <c r="S27" s="1078"/>
      <c r="T27" s="1078"/>
      <c r="U27" s="1078"/>
      <c r="V27" s="1078"/>
      <c r="W27" s="1079"/>
      <c r="X27" s="1082" t="str">
        <f>IF(入力シート!E20="","",IF(入力シート!E20="選択してください","",入力シート!E20))</f>
        <v/>
      </c>
      <c r="Y27" s="1083"/>
      <c r="Z27" s="1083"/>
      <c r="AA27" s="1083"/>
      <c r="AB27" s="1083"/>
      <c r="AC27" s="1083"/>
      <c r="AD27" s="1083"/>
      <c r="AE27" s="1083"/>
      <c r="AF27" s="1083"/>
      <c r="AG27" s="1083"/>
      <c r="AH27" s="1083"/>
      <c r="AI27" s="1083"/>
      <c r="AJ27" s="1083"/>
      <c r="AK27" s="1083"/>
      <c r="AL27" s="1083"/>
      <c r="AM27" s="1083"/>
      <c r="AN27" s="1083"/>
      <c r="AO27" s="1083"/>
      <c r="AP27" s="1083"/>
      <c r="AQ27" s="1083"/>
      <c r="AR27" s="1083"/>
      <c r="AS27" s="1083"/>
      <c r="AT27" s="1083"/>
      <c r="AU27" s="1083"/>
      <c r="AV27" s="1083"/>
      <c r="AW27" s="1083"/>
      <c r="AX27" s="1083"/>
      <c r="AY27" s="1083"/>
      <c r="AZ27" s="1083"/>
      <c r="BA27" s="1083"/>
      <c r="BB27" s="1083"/>
      <c r="BC27" s="1083"/>
      <c r="BD27" s="1083"/>
      <c r="BE27" s="1083"/>
      <c r="BF27" s="1083"/>
      <c r="BG27" s="1083"/>
      <c r="BH27" s="1083"/>
      <c r="BI27" s="1083"/>
      <c r="BJ27" s="1083"/>
      <c r="BK27" s="1083"/>
      <c r="BL27" s="1083"/>
      <c r="BM27" s="1083"/>
      <c r="BN27" s="1084"/>
      <c r="BO27" s="622"/>
    </row>
    <row r="28" spans="1:67" ht="30" hidden="1" customHeight="1" x14ac:dyDescent="0.15">
      <c r="A28" s="622"/>
      <c r="B28" s="1075"/>
      <c r="C28" s="1076"/>
      <c r="D28" s="1076"/>
      <c r="E28" s="1076"/>
      <c r="F28" s="1076"/>
      <c r="G28" s="1080"/>
      <c r="H28" s="1076"/>
      <c r="I28" s="1076"/>
      <c r="J28" s="1076"/>
      <c r="K28" s="1076"/>
      <c r="L28" s="1076"/>
      <c r="M28" s="1076"/>
      <c r="N28" s="1076"/>
      <c r="O28" s="1076"/>
      <c r="P28" s="1076"/>
      <c r="Q28" s="1076"/>
      <c r="R28" s="1076"/>
      <c r="S28" s="1076"/>
      <c r="T28" s="1076"/>
      <c r="U28" s="1076"/>
      <c r="V28" s="1076"/>
      <c r="W28" s="1081"/>
      <c r="X28" s="1085"/>
      <c r="Y28" s="1086"/>
      <c r="Z28" s="1086"/>
      <c r="AA28" s="1086"/>
      <c r="AB28" s="1086"/>
      <c r="AC28" s="1086"/>
      <c r="AD28" s="1086"/>
      <c r="AE28" s="1086"/>
      <c r="AF28" s="1086"/>
      <c r="AG28" s="1086"/>
      <c r="AH28" s="1086"/>
      <c r="AI28" s="1086"/>
      <c r="AJ28" s="1086"/>
      <c r="AK28" s="1086"/>
      <c r="AL28" s="1086"/>
      <c r="AM28" s="1086"/>
      <c r="AN28" s="1086"/>
      <c r="AO28" s="1086"/>
      <c r="AP28" s="1086"/>
      <c r="AQ28" s="1086"/>
      <c r="AR28" s="1086"/>
      <c r="AS28" s="1086"/>
      <c r="AT28" s="1086"/>
      <c r="AU28" s="1086"/>
      <c r="AV28" s="1086"/>
      <c r="AW28" s="1086"/>
      <c r="AX28" s="1086"/>
      <c r="AY28" s="1086"/>
      <c r="AZ28" s="1086"/>
      <c r="BA28" s="1086"/>
      <c r="BB28" s="1086"/>
      <c r="BC28" s="1086"/>
      <c r="BD28" s="1086"/>
      <c r="BE28" s="1086"/>
      <c r="BF28" s="1086"/>
      <c r="BG28" s="1086"/>
      <c r="BH28" s="1086"/>
      <c r="BI28" s="1086"/>
      <c r="BJ28" s="1086"/>
      <c r="BK28" s="1086"/>
      <c r="BL28" s="1086"/>
      <c r="BM28" s="1086"/>
      <c r="BN28" s="1087"/>
      <c r="BO28" s="622"/>
    </row>
    <row r="29" spans="1:67" ht="20.100000000000001" customHeight="1" x14ac:dyDescent="0.15">
      <c r="A29" s="622"/>
      <c r="B29" s="1093" t="s">
        <v>428</v>
      </c>
      <c r="C29" s="1094"/>
      <c r="D29" s="1094"/>
      <c r="E29" s="1094"/>
      <c r="F29" s="1094"/>
      <c r="G29" s="1094"/>
      <c r="H29" s="1094"/>
      <c r="I29" s="1094"/>
      <c r="J29" s="1094"/>
      <c r="K29" s="1094"/>
      <c r="L29" s="1094"/>
      <c r="M29" s="1094"/>
      <c r="N29" s="1094"/>
      <c r="O29" s="1094"/>
      <c r="P29" s="1094"/>
      <c r="Q29" s="1094"/>
      <c r="R29" s="1094"/>
      <c r="S29" s="1094"/>
      <c r="T29" s="1094"/>
      <c r="U29" s="1094"/>
      <c r="V29" s="1094"/>
      <c r="W29" s="1095"/>
      <c r="X29" s="1101" t="s">
        <v>429</v>
      </c>
      <c r="Y29" s="1102"/>
      <c r="Z29" s="1102"/>
      <c r="AA29" s="1102"/>
      <c r="AB29" s="1102"/>
      <c r="AC29" s="1102"/>
      <c r="AD29" s="1103" t="str">
        <f>IF(入力シート!E21="","",入力シート!E21)</f>
        <v/>
      </c>
      <c r="AE29" s="1103"/>
      <c r="AF29" s="1103"/>
      <c r="AG29" s="1103"/>
      <c r="AH29" s="1103"/>
      <c r="AI29" s="1103"/>
      <c r="AJ29" s="1103"/>
      <c r="AK29" s="1103"/>
      <c r="AL29" s="1103"/>
      <c r="AM29" s="1103"/>
      <c r="AN29" s="1103"/>
      <c r="AO29" s="1103"/>
      <c r="AP29" s="1103"/>
      <c r="AQ29" s="1103"/>
      <c r="AR29" s="1103"/>
      <c r="AS29" s="1103"/>
      <c r="AT29" s="1103"/>
      <c r="AU29" s="1103"/>
      <c r="AV29" s="1103"/>
      <c r="AW29" s="1103"/>
      <c r="AX29" s="1103"/>
      <c r="AY29" s="1103"/>
      <c r="AZ29" s="1103"/>
      <c r="BA29" s="1103"/>
      <c r="BB29" s="1103"/>
      <c r="BC29" s="1103"/>
      <c r="BD29" s="1103"/>
      <c r="BE29" s="1103"/>
      <c r="BF29" s="1103"/>
      <c r="BG29" s="1103"/>
      <c r="BH29" s="1103"/>
      <c r="BI29" s="1103"/>
      <c r="BJ29" s="1103"/>
      <c r="BK29" s="1103"/>
      <c r="BL29" s="1103"/>
      <c r="BM29" s="1103"/>
      <c r="BN29" s="1104"/>
      <c r="BO29" s="622"/>
    </row>
    <row r="30" spans="1:67" ht="20.100000000000001" customHeight="1" x14ac:dyDescent="0.15">
      <c r="A30" s="622"/>
      <c r="B30" s="1066"/>
      <c r="C30" s="1096"/>
      <c r="D30" s="1096"/>
      <c r="E30" s="1096"/>
      <c r="F30" s="1096"/>
      <c r="G30" s="1096"/>
      <c r="H30" s="1096"/>
      <c r="I30" s="1096"/>
      <c r="J30" s="1096"/>
      <c r="K30" s="1096"/>
      <c r="L30" s="1096"/>
      <c r="M30" s="1096"/>
      <c r="N30" s="1096"/>
      <c r="O30" s="1096"/>
      <c r="P30" s="1096"/>
      <c r="Q30" s="1096"/>
      <c r="R30" s="1096"/>
      <c r="S30" s="1096"/>
      <c r="T30" s="1096"/>
      <c r="U30" s="1096"/>
      <c r="V30" s="1096"/>
      <c r="W30" s="1097"/>
      <c r="X30" s="1088" t="str">
        <f>IF(入力シート!E22="","",入力シート!E22)</f>
        <v/>
      </c>
      <c r="Y30" s="1062"/>
      <c r="Z30" s="1062"/>
      <c r="AA30" s="1062"/>
      <c r="AB30" s="1062"/>
      <c r="AC30" s="1062"/>
      <c r="AD30" s="1062"/>
      <c r="AE30" s="1062"/>
      <c r="AF30" s="1062"/>
      <c r="AG30" s="1062"/>
      <c r="AH30" s="1062"/>
      <c r="AI30" s="1062"/>
      <c r="AJ30" s="1062"/>
      <c r="AK30" s="1062"/>
      <c r="AL30" s="1062"/>
      <c r="AM30" s="1062"/>
      <c r="AN30" s="1062"/>
      <c r="AO30" s="1062"/>
      <c r="AP30" s="1062"/>
      <c r="AQ30" s="1062"/>
      <c r="AR30" s="1062"/>
      <c r="AS30" s="1062"/>
      <c r="AT30" s="1062"/>
      <c r="AU30" s="1062"/>
      <c r="AV30" s="1062"/>
      <c r="AW30" s="1062"/>
      <c r="AX30" s="1062"/>
      <c r="AY30" s="1062"/>
      <c r="AZ30" s="1062"/>
      <c r="BA30" s="1062"/>
      <c r="BB30" s="1062"/>
      <c r="BC30" s="1062"/>
      <c r="BD30" s="1062"/>
      <c r="BE30" s="1062"/>
      <c r="BF30" s="1062"/>
      <c r="BG30" s="1062"/>
      <c r="BH30" s="1062"/>
      <c r="BI30" s="1062"/>
      <c r="BJ30" s="1062"/>
      <c r="BK30" s="1062"/>
      <c r="BL30" s="1062"/>
      <c r="BM30" s="1062"/>
      <c r="BN30" s="1089"/>
      <c r="BO30" s="622"/>
    </row>
    <row r="31" spans="1:67" ht="30" customHeight="1" x14ac:dyDescent="0.15">
      <c r="A31" s="622"/>
      <c r="B31" s="1098"/>
      <c r="C31" s="1099"/>
      <c r="D31" s="1099"/>
      <c r="E31" s="1099"/>
      <c r="F31" s="1099"/>
      <c r="G31" s="1099"/>
      <c r="H31" s="1099"/>
      <c r="I31" s="1099"/>
      <c r="J31" s="1099"/>
      <c r="K31" s="1099"/>
      <c r="L31" s="1099"/>
      <c r="M31" s="1099"/>
      <c r="N31" s="1099"/>
      <c r="O31" s="1099"/>
      <c r="P31" s="1099"/>
      <c r="Q31" s="1099"/>
      <c r="R31" s="1099"/>
      <c r="S31" s="1099"/>
      <c r="T31" s="1099"/>
      <c r="U31" s="1099"/>
      <c r="V31" s="1099"/>
      <c r="W31" s="1100"/>
      <c r="X31" s="1112"/>
      <c r="Y31" s="1113"/>
      <c r="Z31" s="1113"/>
      <c r="AA31" s="1113"/>
      <c r="AB31" s="1113"/>
      <c r="AC31" s="1113"/>
      <c r="AD31" s="1113"/>
      <c r="AE31" s="1113"/>
      <c r="AF31" s="1113"/>
      <c r="AG31" s="1113"/>
      <c r="AH31" s="1113"/>
      <c r="AI31" s="1113"/>
      <c r="AJ31" s="1113"/>
      <c r="AK31" s="1113"/>
      <c r="AL31" s="1113"/>
      <c r="AM31" s="1113"/>
      <c r="AN31" s="1113"/>
      <c r="AO31" s="1113"/>
      <c r="AP31" s="1113"/>
      <c r="AQ31" s="1113"/>
      <c r="AR31" s="1113"/>
      <c r="AS31" s="1113"/>
      <c r="AT31" s="1113"/>
      <c r="AU31" s="1113"/>
      <c r="AV31" s="1113"/>
      <c r="AW31" s="1113"/>
      <c r="AX31" s="1113"/>
      <c r="AY31" s="1113"/>
      <c r="AZ31" s="1113"/>
      <c r="BA31" s="1113"/>
      <c r="BB31" s="1113"/>
      <c r="BC31" s="1113"/>
      <c r="BD31" s="1113"/>
      <c r="BE31" s="1113"/>
      <c r="BF31" s="1113"/>
      <c r="BG31" s="1113"/>
      <c r="BH31" s="1113"/>
      <c r="BI31" s="1113"/>
      <c r="BJ31" s="1113"/>
      <c r="BK31" s="1113"/>
      <c r="BL31" s="1113"/>
      <c r="BM31" s="1113"/>
      <c r="BN31" s="1114"/>
      <c r="BO31" s="622"/>
    </row>
    <row r="32" spans="1:67" ht="20.100000000000001" customHeight="1" x14ac:dyDescent="0.15">
      <c r="A32" s="622"/>
      <c r="B32" s="1105" t="s">
        <v>430</v>
      </c>
      <c r="C32" s="1094"/>
      <c r="D32" s="1094"/>
      <c r="E32" s="1094"/>
      <c r="F32" s="1094"/>
      <c r="G32" s="1094"/>
      <c r="H32" s="1094"/>
      <c r="I32" s="1094"/>
      <c r="J32" s="1094"/>
      <c r="K32" s="1094"/>
      <c r="L32" s="1094"/>
      <c r="M32" s="1094"/>
      <c r="N32" s="1094"/>
      <c r="O32" s="1094"/>
      <c r="P32" s="1094"/>
      <c r="Q32" s="1094"/>
      <c r="R32" s="1094"/>
      <c r="S32" s="1094"/>
      <c r="T32" s="1094"/>
      <c r="U32" s="1094"/>
      <c r="V32" s="1094"/>
      <c r="W32" s="1095"/>
      <c r="X32" s="1106" t="str">
        <f>IF(OR(入力シート!E23="",入力シート!E23="選択してください",入力シート!E24=""),"",入力シート!E23&amp;入力シート!E24)</f>
        <v/>
      </c>
      <c r="Y32" s="1107"/>
      <c r="Z32" s="1107"/>
      <c r="AA32" s="1107"/>
      <c r="AB32" s="1107"/>
      <c r="AC32" s="1107"/>
      <c r="AD32" s="1107"/>
      <c r="AE32" s="1107"/>
      <c r="AF32" s="1107"/>
      <c r="AG32" s="1107"/>
      <c r="AH32" s="1107"/>
      <c r="AI32" s="1107"/>
      <c r="AJ32" s="1107"/>
      <c r="AK32" s="1107"/>
      <c r="AL32" s="1107"/>
      <c r="AM32" s="1107"/>
      <c r="AN32" s="1107"/>
      <c r="AO32" s="1107"/>
      <c r="AP32" s="1107"/>
      <c r="AQ32" s="1107"/>
      <c r="AR32" s="1107"/>
      <c r="AS32" s="1107"/>
      <c r="AT32" s="1107"/>
      <c r="AU32" s="1107"/>
      <c r="AV32" s="1107"/>
      <c r="AW32" s="1107"/>
      <c r="AX32" s="1107"/>
      <c r="AY32" s="1107"/>
      <c r="AZ32" s="1107"/>
      <c r="BA32" s="1107"/>
      <c r="BB32" s="1107"/>
      <c r="BC32" s="1107"/>
      <c r="BD32" s="1107"/>
      <c r="BE32" s="1107"/>
      <c r="BF32" s="1107"/>
      <c r="BG32" s="1107"/>
      <c r="BH32" s="1107"/>
      <c r="BI32" s="1107"/>
      <c r="BJ32" s="1107"/>
      <c r="BK32" s="1107"/>
      <c r="BL32" s="1107"/>
      <c r="BM32" s="1107"/>
      <c r="BN32" s="1108"/>
      <c r="BO32" s="622"/>
    </row>
    <row r="33" spans="1:67" ht="14.1" customHeight="1" x14ac:dyDescent="0.15">
      <c r="A33" s="622"/>
      <c r="B33" s="1098"/>
      <c r="C33" s="1099"/>
      <c r="D33" s="1099"/>
      <c r="E33" s="1099"/>
      <c r="F33" s="1099"/>
      <c r="G33" s="1099"/>
      <c r="H33" s="1099"/>
      <c r="I33" s="1099"/>
      <c r="J33" s="1099"/>
      <c r="K33" s="1099"/>
      <c r="L33" s="1099"/>
      <c r="M33" s="1099"/>
      <c r="N33" s="1099"/>
      <c r="O33" s="1099"/>
      <c r="P33" s="1099"/>
      <c r="Q33" s="1099"/>
      <c r="R33" s="1099"/>
      <c r="S33" s="1099"/>
      <c r="T33" s="1099"/>
      <c r="U33" s="1099"/>
      <c r="V33" s="1099"/>
      <c r="W33" s="1100"/>
      <c r="X33" s="1109"/>
      <c r="Y33" s="1110"/>
      <c r="Z33" s="1110"/>
      <c r="AA33" s="1110"/>
      <c r="AB33" s="1110"/>
      <c r="AC33" s="1110"/>
      <c r="AD33" s="1110"/>
      <c r="AE33" s="1110"/>
      <c r="AF33" s="1110"/>
      <c r="AG33" s="1110"/>
      <c r="AH33" s="1110"/>
      <c r="AI33" s="1110"/>
      <c r="AJ33" s="1110"/>
      <c r="AK33" s="1110"/>
      <c r="AL33" s="1110"/>
      <c r="AM33" s="1110"/>
      <c r="AN33" s="1110"/>
      <c r="AO33" s="1110"/>
      <c r="AP33" s="1110"/>
      <c r="AQ33" s="1110"/>
      <c r="AR33" s="1110"/>
      <c r="AS33" s="1110"/>
      <c r="AT33" s="1110"/>
      <c r="AU33" s="1110"/>
      <c r="AV33" s="1110"/>
      <c r="AW33" s="1110"/>
      <c r="AX33" s="1110"/>
      <c r="AY33" s="1110"/>
      <c r="AZ33" s="1110"/>
      <c r="BA33" s="1110"/>
      <c r="BB33" s="1110"/>
      <c r="BC33" s="1110"/>
      <c r="BD33" s="1110"/>
      <c r="BE33" s="1110"/>
      <c r="BF33" s="1110"/>
      <c r="BG33" s="1110"/>
      <c r="BH33" s="1110"/>
      <c r="BI33" s="1110"/>
      <c r="BJ33" s="1110"/>
      <c r="BK33" s="1110"/>
      <c r="BL33" s="1110"/>
      <c r="BM33" s="1110"/>
      <c r="BN33" s="1111"/>
      <c r="BO33" s="622"/>
    </row>
    <row r="34" spans="1:67" ht="24" customHeight="1" x14ac:dyDescent="0.15">
      <c r="A34" s="622"/>
      <c r="B34" s="1115" t="s">
        <v>431</v>
      </c>
      <c r="C34" s="1116"/>
      <c r="D34" s="1116"/>
      <c r="E34" s="1116"/>
      <c r="F34" s="1116"/>
      <c r="G34" s="1116"/>
      <c r="H34" s="1116"/>
      <c r="I34" s="1116"/>
      <c r="J34" s="1116"/>
      <c r="K34" s="1116"/>
      <c r="L34" s="1116"/>
      <c r="M34" s="1116"/>
      <c r="N34" s="1116"/>
      <c r="O34" s="1116"/>
      <c r="P34" s="1116"/>
      <c r="Q34" s="1116"/>
      <c r="R34" s="1116"/>
      <c r="S34" s="1116"/>
      <c r="T34" s="1116"/>
      <c r="U34" s="1116"/>
      <c r="V34" s="1116"/>
      <c r="W34" s="1117"/>
      <c r="X34" s="1121" t="s">
        <v>736</v>
      </c>
      <c r="Y34" s="1122"/>
      <c r="Z34" s="1122"/>
      <c r="AA34" s="1122"/>
      <c r="AB34" s="1122"/>
      <c r="AC34" s="1122"/>
      <c r="AD34" s="1122"/>
      <c r="AE34" s="1122"/>
      <c r="AF34" s="1122"/>
      <c r="AG34" s="1122"/>
      <c r="AH34" s="1122"/>
      <c r="AI34" s="1122"/>
      <c r="AJ34" s="1122"/>
      <c r="AK34" s="1122"/>
      <c r="AL34" s="1122"/>
      <c r="AM34" s="1122"/>
      <c r="AN34" s="1122"/>
      <c r="AO34" s="1122"/>
      <c r="AP34" s="1122"/>
      <c r="AQ34" s="1122"/>
      <c r="AR34" s="1122"/>
      <c r="AS34" s="1122"/>
      <c r="AT34" s="1122"/>
      <c r="AU34" s="1122"/>
      <c r="AV34" s="1122"/>
      <c r="AW34" s="1122"/>
      <c r="AX34" s="1122"/>
      <c r="AY34" s="1122"/>
      <c r="AZ34" s="1122"/>
      <c r="BA34" s="1122"/>
      <c r="BB34" s="1122"/>
      <c r="BC34" s="1122"/>
      <c r="BD34" s="1122"/>
      <c r="BE34" s="1122"/>
      <c r="BF34" s="1122"/>
      <c r="BG34" s="1122"/>
      <c r="BH34" s="1122"/>
      <c r="BI34" s="1122"/>
      <c r="BJ34" s="1122"/>
      <c r="BK34" s="1122"/>
      <c r="BL34" s="1122"/>
      <c r="BM34" s="1122"/>
      <c r="BN34" s="1123"/>
      <c r="BO34" s="622"/>
    </row>
    <row r="35" spans="1:67" ht="20.100000000000001" customHeight="1" x14ac:dyDescent="0.15">
      <c r="A35" s="622"/>
      <c r="B35" s="1118"/>
      <c r="C35" s="1119"/>
      <c r="D35" s="1119"/>
      <c r="E35" s="1119"/>
      <c r="F35" s="1119"/>
      <c r="G35" s="1119"/>
      <c r="H35" s="1119"/>
      <c r="I35" s="1119"/>
      <c r="J35" s="1119"/>
      <c r="K35" s="1119"/>
      <c r="L35" s="1119"/>
      <c r="M35" s="1119"/>
      <c r="N35" s="1119"/>
      <c r="O35" s="1119"/>
      <c r="P35" s="1119"/>
      <c r="Q35" s="1119"/>
      <c r="R35" s="1119"/>
      <c r="S35" s="1119"/>
      <c r="T35" s="1119"/>
      <c r="U35" s="1119"/>
      <c r="V35" s="1119"/>
      <c r="W35" s="1120"/>
      <c r="X35" s="1124"/>
      <c r="Y35" s="1125"/>
      <c r="Z35" s="1125"/>
      <c r="AA35" s="1125"/>
      <c r="AB35" s="1125"/>
      <c r="AC35" s="1125"/>
      <c r="AD35" s="1125"/>
      <c r="AE35" s="1125"/>
      <c r="AF35" s="1125"/>
      <c r="AG35" s="1125"/>
      <c r="AH35" s="1125"/>
      <c r="AI35" s="1125"/>
      <c r="AJ35" s="1125"/>
      <c r="AK35" s="1125"/>
      <c r="AL35" s="1125"/>
      <c r="AM35" s="1125"/>
      <c r="AN35" s="1125"/>
      <c r="AO35" s="1125"/>
      <c r="AP35" s="1125"/>
      <c r="AQ35" s="1125"/>
      <c r="AR35" s="1125"/>
      <c r="AS35" s="1125"/>
      <c r="AT35" s="1125"/>
      <c r="AU35" s="1125"/>
      <c r="AV35" s="1125"/>
      <c r="AW35" s="1125"/>
      <c r="AX35" s="1125"/>
      <c r="AY35" s="1125"/>
      <c r="AZ35" s="1125"/>
      <c r="BA35" s="1125"/>
      <c r="BB35" s="1125"/>
      <c r="BC35" s="1125"/>
      <c r="BD35" s="1125"/>
      <c r="BE35" s="1125"/>
      <c r="BF35" s="1125"/>
      <c r="BG35" s="1125"/>
      <c r="BH35" s="1125"/>
      <c r="BI35" s="1125"/>
      <c r="BJ35" s="1125"/>
      <c r="BK35" s="1125"/>
      <c r="BL35" s="1125"/>
      <c r="BM35" s="1125"/>
      <c r="BN35" s="1126"/>
      <c r="BO35" s="622"/>
    </row>
    <row r="36" spans="1:67" ht="20.100000000000001" customHeight="1" x14ac:dyDescent="0.15">
      <c r="A36" s="622"/>
      <c r="B36" s="1127" t="s">
        <v>1042</v>
      </c>
      <c r="C36" s="1116"/>
      <c r="D36" s="1116"/>
      <c r="E36" s="1116"/>
      <c r="F36" s="1116"/>
      <c r="G36" s="1116"/>
      <c r="H36" s="1116"/>
      <c r="I36" s="1116"/>
      <c r="J36" s="1116"/>
      <c r="K36" s="1116"/>
      <c r="L36" s="1116"/>
      <c r="M36" s="1116"/>
      <c r="N36" s="1116"/>
      <c r="O36" s="1116"/>
      <c r="P36" s="1116"/>
      <c r="Q36" s="1116"/>
      <c r="R36" s="1116"/>
      <c r="S36" s="1116"/>
      <c r="T36" s="1116"/>
      <c r="U36" s="1116"/>
      <c r="V36" s="1116"/>
      <c r="W36" s="1117"/>
      <c r="X36" s="1134" t="str">
        <f>IF('はじめに  '!AV46="はい","PCSの変更","")</f>
        <v/>
      </c>
      <c r="Y36" s="1135"/>
      <c r="Z36" s="1135"/>
      <c r="AA36" s="1135"/>
      <c r="AB36" s="1135"/>
      <c r="AC36" s="1135"/>
      <c r="AD36" s="1135" t="str">
        <f>IF('はじめに  '!AV48="はい","蓄電池の変更","")</f>
        <v/>
      </c>
      <c r="AE36" s="1135"/>
      <c r="AF36" s="1135"/>
      <c r="AG36" s="1135"/>
      <c r="AH36" s="1135"/>
      <c r="AI36" s="1135"/>
      <c r="AJ36" s="1135" t="str">
        <f>IF('はじめに  '!AV53="はい","一号柱の位置変更","")</f>
        <v/>
      </c>
      <c r="AK36" s="1135"/>
      <c r="AL36" s="1135"/>
      <c r="AM36" s="1135"/>
      <c r="AN36" s="1135"/>
      <c r="AO36" s="1135"/>
      <c r="AP36" s="1135" t="str">
        <f>IF('はじめに  '!AV57="はい","遮断器の変更","")</f>
        <v/>
      </c>
      <c r="AQ36" s="1135"/>
      <c r="AR36" s="1135"/>
      <c r="AS36" s="1135"/>
      <c r="AT36" s="1135"/>
      <c r="AU36" s="1135"/>
      <c r="AV36" s="1135" t="str">
        <f>IF('はじめに  '!AV59="はい","保護装置の変更","")</f>
        <v/>
      </c>
      <c r="AW36" s="1135"/>
      <c r="AX36" s="1135"/>
      <c r="AY36" s="1135"/>
      <c r="AZ36" s="1135"/>
      <c r="BA36" s="1135"/>
      <c r="BB36" s="1135" t="str">
        <f>IF('はじめに  '!AV61="はい","昇圧用変圧器の変更","")</f>
        <v/>
      </c>
      <c r="BC36" s="1135"/>
      <c r="BD36" s="1135"/>
      <c r="BE36" s="1135"/>
      <c r="BF36" s="1135"/>
      <c r="BG36" s="1135"/>
      <c r="BH36" s="1135" t="str">
        <f>IF('はじめに  '!AV63="はい","通信設備の変更","")</f>
        <v/>
      </c>
      <c r="BI36" s="1135"/>
      <c r="BJ36" s="1135"/>
      <c r="BK36" s="1135"/>
      <c r="BL36" s="1135"/>
      <c r="BM36" s="1135"/>
      <c r="BN36" s="1138"/>
      <c r="BO36" s="622"/>
    </row>
    <row r="37" spans="1:67" ht="10.15" customHeight="1" x14ac:dyDescent="0.15">
      <c r="A37" s="622"/>
      <c r="B37" s="1128"/>
      <c r="C37" s="1129"/>
      <c r="D37" s="1129"/>
      <c r="E37" s="1129"/>
      <c r="F37" s="1129"/>
      <c r="G37" s="1129"/>
      <c r="H37" s="1129"/>
      <c r="I37" s="1129"/>
      <c r="J37" s="1129"/>
      <c r="K37" s="1129"/>
      <c r="L37" s="1129"/>
      <c r="M37" s="1129"/>
      <c r="N37" s="1129"/>
      <c r="O37" s="1129"/>
      <c r="P37" s="1129"/>
      <c r="Q37" s="1129"/>
      <c r="R37" s="1129"/>
      <c r="S37" s="1129"/>
      <c r="T37" s="1129"/>
      <c r="U37" s="1129"/>
      <c r="V37" s="1129"/>
      <c r="W37" s="1130"/>
      <c r="X37" s="1136"/>
      <c r="Y37" s="1137"/>
      <c r="Z37" s="1137"/>
      <c r="AA37" s="1137"/>
      <c r="AB37" s="1137"/>
      <c r="AC37" s="1137"/>
      <c r="AD37" s="1137"/>
      <c r="AE37" s="1137"/>
      <c r="AF37" s="1137"/>
      <c r="AG37" s="1137"/>
      <c r="AH37" s="1137"/>
      <c r="AI37" s="1137"/>
      <c r="AJ37" s="1137"/>
      <c r="AK37" s="1137"/>
      <c r="AL37" s="1137"/>
      <c r="AM37" s="1137"/>
      <c r="AN37" s="1137"/>
      <c r="AO37" s="1137"/>
      <c r="AP37" s="1137"/>
      <c r="AQ37" s="1137"/>
      <c r="AR37" s="1137"/>
      <c r="AS37" s="1137"/>
      <c r="AT37" s="1137"/>
      <c r="AU37" s="1137"/>
      <c r="AV37" s="1137"/>
      <c r="AW37" s="1137"/>
      <c r="AX37" s="1137"/>
      <c r="AY37" s="1137"/>
      <c r="AZ37" s="1137"/>
      <c r="BA37" s="1137"/>
      <c r="BB37" s="1137"/>
      <c r="BC37" s="1137"/>
      <c r="BD37" s="1137"/>
      <c r="BE37" s="1137"/>
      <c r="BF37" s="1137"/>
      <c r="BG37" s="1137"/>
      <c r="BH37" s="1137"/>
      <c r="BI37" s="1137"/>
      <c r="BJ37" s="1137"/>
      <c r="BK37" s="1137"/>
      <c r="BL37" s="1137"/>
      <c r="BM37" s="1137"/>
      <c r="BN37" s="1139"/>
      <c r="BO37" s="622"/>
    </row>
    <row r="38" spans="1:67" ht="20.100000000000001" hidden="1" customHeight="1" x14ac:dyDescent="0.15">
      <c r="A38" s="622"/>
      <c r="B38" s="1118"/>
      <c r="C38" s="1119"/>
      <c r="D38" s="1119"/>
      <c r="E38" s="1119"/>
      <c r="F38" s="1119"/>
      <c r="G38" s="1119"/>
      <c r="H38" s="1119"/>
      <c r="I38" s="1119"/>
      <c r="J38" s="1119"/>
      <c r="K38" s="1119"/>
      <c r="L38" s="1119"/>
      <c r="M38" s="1119"/>
      <c r="N38" s="1119"/>
      <c r="O38" s="1119"/>
      <c r="P38" s="1119"/>
      <c r="Q38" s="1119"/>
      <c r="R38" s="1119"/>
      <c r="S38" s="1119"/>
      <c r="T38" s="1119"/>
      <c r="U38" s="1119"/>
      <c r="V38" s="1119"/>
      <c r="W38" s="1120"/>
      <c r="X38" s="1131" t="s">
        <v>432</v>
      </c>
      <c r="Y38" s="1132"/>
      <c r="Z38" s="1132"/>
      <c r="AA38" s="1132"/>
      <c r="AB38" s="1132"/>
      <c r="AC38" s="1132"/>
      <c r="AD38" s="1132"/>
      <c r="AE38" s="1132"/>
      <c r="AF38" s="1132"/>
      <c r="AG38" s="1132"/>
      <c r="AH38" s="1132"/>
      <c r="AI38" s="1132"/>
      <c r="AJ38" s="1132"/>
      <c r="AK38" s="1132"/>
      <c r="AL38" s="1132"/>
      <c r="AM38" s="1132"/>
      <c r="AN38" s="1132"/>
      <c r="AO38" s="1132"/>
      <c r="AP38" s="1132"/>
      <c r="AQ38" s="1132"/>
      <c r="AR38" s="1132"/>
      <c r="AS38" s="1132"/>
      <c r="AT38" s="1132"/>
      <c r="AU38" s="1132"/>
      <c r="AV38" s="1132"/>
      <c r="AW38" s="1132"/>
      <c r="AX38" s="1132"/>
      <c r="AY38" s="1132"/>
      <c r="AZ38" s="1132"/>
      <c r="BA38" s="1132"/>
      <c r="BB38" s="1132"/>
      <c r="BC38" s="1132"/>
      <c r="BD38" s="1132"/>
      <c r="BE38" s="1132"/>
      <c r="BF38" s="1132"/>
      <c r="BG38" s="1132"/>
      <c r="BH38" s="1132"/>
      <c r="BI38" s="1132"/>
      <c r="BJ38" s="1132"/>
      <c r="BK38" s="1132"/>
      <c r="BL38" s="1132"/>
      <c r="BM38" s="1132"/>
      <c r="BN38" s="1133"/>
      <c r="BO38" s="622"/>
    </row>
    <row r="39" spans="1:67" ht="20.100000000000001" hidden="1" customHeight="1" x14ac:dyDescent="0.15">
      <c r="A39" s="622"/>
      <c r="B39" s="1127" t="s">
        <v>433</v>
      </c>
      <c r="C39" s="1116"/>
      <c r="D39" s="1116"/>
      <c r="E39" s="1116"/>
      <c r="F39" s="1116"/>
      <c r="G39" s="1116"/>
      <c r="H39" s="1116"/>
      <c r="I39" s="1116"/>
      <c r="J39" s="1116"/>
      <c r="K39" s="1116"/>
      <c r="L39" s="1116"/>
      <c r="M39" s="1116"/>
      <c r="N39" s="1116"/>
      <c r="O39" s="1116"/>
      <c r="P39" s="1116"/>
      <c r="Q39" s="1116"/>
      <c r="R39" s="1116"/>
      <c r="S39" s="1116"/>
      <c r="T39" s="1116"/>
      <c r="U39" s="1116"/>
      <c r="V39" s="1116"/>
      <c r="W39" s="1117"/>
      <c r="X39" s="1140" t="str">
        <f>IF(入力シート!E29="","",IF(入力シート!E29="選択してください","",入力シート!E29))</f>
        <v/>
      </c>
      <c r="Y39" s="1141"/>
      <c r="Z39" s="1141"/>
      <c r="AA39" s="1141"/>
      <c r="AB39" s="1141"/>
      <c r="AC39" s="1141"/>
      <c r="AD39" s="1141"/>
      <c r="AE39" s="1141"/>
      <c r="AF39" s="1141"/>
      <c r="AG39" s="1141"/>
      <c r="AH39" s="1141"/>
      <c r="AI39" s="1141"/>
      <c r="AJ39" s="1141"/>
      <c r="AK39" s="1141"/>
      <c r="AL39" s="1141"/>
      <c r="AM39" s="1141"/>
      <c r="AN39" s="1141"/>
      <c r="AO39" s="1141"/>
      <c r="AP39" s="1141"/>
      <c r="AQ39" s="1141"/>
      <c r="AR39" s="1141"/>
      <c r="AS39" s="1141"/>
      <c r="AT39" s="1141"/>
      <c r="AU39" s="1141"/>
      <c r="AV39" s="1141"/>
      <c r="AW39" s="1141"/>
      <c r="AX39" s="1141"/>
      <c r="AY39" s="1141"/>
      <c r="AZ39" s="1141"/>
      <c r="BA39" s="1141"/>
      <c r="BB39" s="1141"/>
      <c r="BC39" s="1141"/>
      <c r="BD39" s="1141"/>
      <c r="BE39" s="1141"/>
      <c r="BF39" s="1141"/>
      <c r="BG39" s="1141"/>
      <c r="BH39" s="1141"/>
      <c r="BI39" s="1141"/>
      <c r="BJ39" s="1141"/>
      <c r="BK39" s="1141"/>
      <c r="BL39" s="1141"/>
      <c r="BM39" s="1141"/>
      <c r="BN39" s="1142"/>
      <c r="BO39" s="622"/>
    </row>
    <row r="40" spans="1:67" ht="20.100000000000001" hidden="1" customHeight="1" x14ac:dyDescent="0.15">
      <c r="A40" s="622"/>
      <c r="B40" s="1128"/>
      <c r="C40" s="1129"/>
      <c r="D40" s="1129"/>
      <c r="E40" s="1129"/>
      <c r="F40" s="1129"/>
      <c r="G40" s="1129"/>
      <c r="H40" s="1129"/>
      <c r="I40" s="1129"/>
      <c r="J40" s="1129"/>
      <c r="K40" s="1129"/>
      <c r="L40" s="1129"/>
      <c r="M40" s="1129"/>
      <c r="N40" s="1129"/>
      <c r="O40" s="1129"/>
      <c r="P40" s="1129"/>
      <c r="Q40" s="1129"/>
      <c r="R40" s="1129"/>
      <c r="S40" s="1129"/>
      <c r="T40" s="1129"/>
      <c r="U40" s="1129"/>
      <c r="V40" s="1129"/>
      <c r="W40" s="1130"/>
      <c r="X40" s="1143"/>
      <c r="Y40" s="1144"/>
      <c r="Z40" s="1144"/>
      <c r="AA40" s="1144"/>
      <c r="AB40" s="1144"/>
      <c r="AC40" s="1144"/>
      <c r="AD40" s="1144"/>
      <c r="AE40" s="1144"/>
      <c r="AF40" s="1144"/>
      <c r="AG40" s="1144"/>
      <c r="AH40" s="1144"/>
      <c r="AI40" s="1144"/>
      <c r="AJ40" s="1144"/>
      <c r="AK40" s="1144"/>
      <c r="AL40" s="1144"/>
      <c r="AM40" s="1144"/>
      <c r="AN40" s="1144"/>
      <c r="AO40" s="1144"/>
      <c r="AP40" s="1144"/>
      <c r="AQ40" s="1144"/>
      <c r="AR40" s="1144"/>
      <c r="AS40" s="1144"/>
      <c r="AT40" s="1144"/>
      <c r="AU40" s="1144"/>
      <c r="AV40" s="1144"/>
      <c r="AW40" s="1144"/>
      <c r="AX40" s="1144"/>
      <c r="AY40" s="1144"/>
      <c r="AZ40" s="1144"/>
      <c r="BA40" s="1144"/>
      <c r="BB40" s="1144"/>
      <c r="BC40" s="1144"/>
      <c r="BD40" s="1144"/>
      <c r="BE40" s="1144"/>
      <c r="BF40" s="1144"/>
      <c r="BG40" s="1144"/>
      <c r="BH40" s="1144"/>
      <c r="BI40" s="1144"/>
      <c r="BJ40" s="1144"/>
      <c r="BK40" s="1144"/>
      <c r="BL40" s="1144"/>
      <c r="BM40" s="1144"/>
      <c r="BN40" s="1145"/>
      <c r="BO40" s="622"/>
    </row>
    <row r="41" spans="1:67" ht="20.100000000000001" hidden="1" customHeight="1" x14ac:dyDescent="0.15">
      <c r="A41" s="622"/>
      <c r="B41" s="1128"/>
      <c r="C41" s="1129"/>
      <c r="D41" s="1129"/>
      <c r="E41" s="1129"/>
      <c r="F41" s="1129"/>
      <c r="G41" s="1129"/>
      <c r="H41" s="1129"/>
      <c r="I41" s="1129"/>
      <c r="J41" s="1129"/>
      <c r="K41" s="1129"/>
      <c r="L41" s="1129"/>
      <c r="M41" s="1129"/>
      <c r="N41" s="1129"/>
      <c r="O41" s="1129"/>
      <c r="P41" s="1129"/>
      <c r="Q41" s="1129"/>
      <c r="R41" s="1129"/>
      <c r="S41" s="1129"/>
      <c r="T41" s="1129"/>
      <c r="U41" s="1129"/>
      <c r="V41" s="1129"/>
      <c r="W41" s="1130"/>
      <c r="X41" s="629" t="s">
        <v>1020</v>
      </c>
      <c r="Y41" s="625"/>
      <c r="Z41" s="625"/>
      <c r="AA41" s="625"/>
      <c r="AB41" s="625"/>
      <c r="AC41" s="625"/>
      <c r="AD41" s="625"/>
      <c r="AE41" s="625"/>
      <c r="AF41" s="625"/>
      <c r="AG41" s="625"/>
      <c r="AH41" s="625"/>
      <c r="AI41" s="625"/>
      <c r="AJ41" s="625"/>
      <c r="AK41" s="625"/>
      <c r="AL41" s="1146" t="str">
        <f>IF(OR(入力シート!E30="",入力シート!E29="選択してください"),"",入力シート!E30)</f>
        <v/>
      </c>
      <c r="AM41" s="1146"/>
      <c r="AN41" s="1146"/>
      <c r="AO41" s="1146"/>
      <c r="AP41" s="1146"/>
      <c r="AQ41" s="1146"/>
      <c r="AR41" s="1146"/>
      <c r="AS41" s="1146"/>
      <c r="AT41" s="1146"/>
      <c r="AU41" s="1146"/>
      <c r="AV41" s="1146"/>
      <c r="AW41" s="1146"/>
      <c r="AX41" s="1146"/>
      <c r="AY41" s="1146"/>
      <c r="AZ41" s="1146"/>
      <c r="BA41" s="1146"/>
      <c r="BB41" s="1146"/>
      <c r="BC41" s="1146"/>
      <c r="BD41" s="1146"/>
      <c r="BE41" s="1146"/>
      <c r="BF41" s="1146"/>
      <c r="BG41" s="1146"/>
      <c r="BH41" s="1146"/>
      <c r="BI41" s="1146"/>
      <c r="BJ41" s="1146"/>
      <c r="BK41" s="1146"/>
      <c r="BL41" s="1146"/>
      <c r="BM41" s="695" t="s">
        <v>434</v>
      </c>
      <c r="BN41" s="696"/>
      <c r="BO41" s="622"/>
    </row>
    <row r="42" spans="1:67" ht="20.100000000000001" hidden="1" customHeight="1" x14ac:dyDescent="0.15">
      <c r="A42" s="622"/>
      <c r="B42" s="1118"/>
      <c r="C42" s="1119"/>
      <c r="D42" s="1119"/>
      <c r="E42" s="1119"/>
      <c r="F42" s="1119"/>
      <c r="G42" s="1119"/>
      <c r="H42" s="1119"/>
      <c r="I42" s="1119"/>
      <c r="J42" s="1119"/>
      <c r="K42" s="1119"/>
      <c r="L42" s="1119"/>
      <c r="M42" s="1119"/>
      <c r="N42" s="1119"/>
      <c r="O42" s="1119"/>
      <c r="P42" s="1119"/>
      <c r="Q42" s="1119"/>
      <c r="R42" s="1119"/>
      <c r="S42" s="1119"/>
      <c r="T42" s="1119"/>
      <c r="U42" s="1119"/>
      <c r="V42" s="1119"/>
      <c r="W42" s="1120"/>
      <c r="X42" s="697" t="s">
        <v>1021</v>
      </c>
      <c r="Y42" s="698"/>
      <c r="Z42" s="698"/>
      <c r="AA42" s="698"/>
      <c r="AB42" s="698"/>
      <c r="AC42" s="698"/>
      <c r="AD42" s="698"/>
      <c r="AE42" s="698"/>
      <c r="AF42" s="698"/>
      <c r="AG42" s="698"/>
      <c r="AH42" s="698"/>
      <c r="AI42" s="698"/>
      <c r="AJ42" s="698"/>
      <c r="AK42" s="698"/>
      <c r="AL42" s="1147" t="str">
        <f>IF(入力シート!E31="","",入力シート!E31)</f>
        <v/>
      </c>
      <c r="AM42" s="1147"/>
      <c r="AN42" s="1147"/>
      <c r="AO42" s="1147"/>
      <c r="AP42" s="1147"/>
      <c r="AQ42" s="1147"/>
      <c r="AR42" s="1147"/>
      <c r="AS42" s="1147"/>
      <c r="AT42" s="1147"/>
      <c r="AU42" s="1147"/>
      <c r="AV42" s="1147"/>
      <c r="AW42" s="1147"/>
      <c r="AX42" s="1147"/>
      <c r="AY42" s="1147"/>
      <c r="AZ42" s="1147"/>
      <c r="BA42" s="1147"/>
      <c r="BB42" s="1147"/>
      <c r="BC42" s="1147"/>
      <c r="BD42" s="1147"/>
      <c r="BE42" s="1147"/>
      <c r="BF42" s="1147"/>
      <c r="BG42" s="1147"/>
      <c r="BH42" s="1147"/>
      <c r="BI42" s="1147"/>
      <c r="BJ42" s="1147"/>
      <c r="BK42" s="1147"/>
      <c r="BL42" s="1147"/>
      <c r="BM42" s="699"/>
      <c r="BN42" s="700"/>
      <c r="BO42" s="622"/>
    </row>
    <row r="43" spans="1:67" ht="20.100000000000001" hidden="1" customHeight="1" x14ac:dyDescent="0.15">
      <c r="A43" s="622"/>
      <c r="B43" s="1127" t="s">
        <v>435</v>
      </c>
      <c r="C43" s="1116"/>
      <c r="D43" s="1116"/>
      <c r="E43" s="1116"/>
      <c r="F43" s="1116"/>
      <c r="G43" s="1116"/>
      <c r="H43" s="1116"/>
      <c r="I43" s="1116"/>
      <c r="J43" s="1116"/>
      <c r="K43" s="1116"/>
      <c r="L43" s="1116"/>
      <c r="M43" s="1116"/>
      <c r="N43" s="1116"/>
      <c r="O43" s="1116"/>
      <c r="P43" s="1116"/>
      <c r="Q43" s="1116"/>
      <c r="R43" s="1116"/>
      <c r="S43" s="1116"/>
      <c r="T43" s="1116"/>
      <c r="U43" s="1116"/>
      <c r="V43" s="1116"/>
      <c r="W43" s="1117"/>
      <c r="X43" s="1140" t="str">
        <f>IF(入力シート!E11="","",IF(入力シート!E11="選択してください","",入力シート!E11))</f>
        <v/>
      </c>
      <c r="Y43" s="1141"/>
      <c r="Z43" s="1141"/>
      <c r="AA43" s="1141"/>
      <c r="AB43" s="1141"/>
      <c r="AC43" s="1141"/>
      <c r="AD43" s="1141"/>
      <c r="AE43" s="1141"/>
      <c r="AF43" s="1141"/>
      <c r="AG43" s="1141"/>
      <c r="AH43" s="1141"/>
      <c r="AI43" s="1141"/>
      <c r="AJ43" s="1141"/>
      <c r="AK43" s="1141"/>
      <c r="AL43" s="1141"/>
      <c r="AM43" s="1141"/>
      <c r="AN43" s="1141"/>
      <c r="AO43" s="1141"/>
      <c r="AP43" s="1141"/>
      <c r="AQ43" s="1141"/>
      <c r="AR43" s="1141"/>
      <c r="AS43" s="1141"/>
      <c r="AT43" s="1141"/>
      <c r="AU43" s="1141"/>
      <c r="AV43" s="1141"/>
      <c r="AW43" s="1141"/>
      <c r="AX43" s="1141"/>
      <c r="AY43" s="1141"/>
      <c r="AZ43" s="1141"/>
      <c r="BA43" s="1141"/>
      <c r="BB43" s="1141"/>
      <c r="BC43" s="1141"/>
      <c r="BD43" s="1141"/>
      <c r="BE43" s="1141"/>
      <c r="BF43" s="1141"/>
      <c r="BG43" s="1141"/>
      <c r="BH43" s="1141"/>
      <c r="BI43" s="1141"/>
      <c r="BJ43" s="1141"/>
      <c r="BK43" s="1141"/>
      <c r="BL43" s="1141"/>
      <c r="BM43" s="1141"/>
      <c r="BN43" s="1142"/>
      <c r="BO43" s="622"/>
    </row>
    <row r="44" spans="1:67" ht="14.1" hidden="1" customHeight="1" x14ac:dyDescent="0.15">
      <c r="A44" s="622"/>
      <c r="B44" s="1128"/>
      <c r="C44" s="1129"/>
      <c r="D44" s="1129"/>
      <c r="E44" s="1129"/>
      <c r="F44" s="1129"/>
      <c r="G44" s="1129"/>
      <c r="H44" s="1129"/>
      <c r="I44" s="1129"/>
      <c r="J44" s="1129"/>
      <c r="K44" s="1129"/>
      <c r="L44" s="1129"/>
      <c r="M44" s="1129"/>
      <c r="N44" s="1129"/>
      <c r="O44" s="1129"/>
      <c r="P44" s="1129"/>
      <c r="Q44" s="1129"/>
      <c r="R44" s="1129"/>
      <c r="S44" s="1129"/>
      <c r="T44" s="1129"/>
      <c r="U44" s="1129"/>
      <c r="V44" s="1129"/>
      <c r="W44" s="1130"/>
      <c r="X44" s="1143"/>
      <c r="Y44" s="1144"/>
      <c r="Z44" s="1144"/>
      <c r="AA44" s="1144"/>
      <c r="AB44" s="1144"/>
      <c r="AC44" s="1144"/>
      <c r="AD44" s="1144"/>
      <c r="AE44" s="1144"/>
      <c r="AF44" s="1144"/>
      <c r="AG44" s="1144"/>
      <c r="AH44" s="1144"/>
      <c r="AI44" s="1144"/>
      <c r="AJ44" s="1144"/>
      <c r="AK44" s="1144"/>
      <c r="AL44" s="1144"/>
      <c r="AM44" s="1144"/>
      <c r="AN44" s="1144"/>
      <c r="AO44" s="1144"/>
      <c r="AP44" s="1144"/>
      <c r="AQ44" s="1144"/>
      <c r="AR44" s="1144"/>
      <c r="AS44" s="1144"/>
      <c r="AT44" s="1144"/>
      <c r="AU44" s="1144"/>
      <c r="AV44" s="1144"/>
      <c r="AW44" s="1144"/>
      <c r="AX44" s="1144"/>
      <c r="AY44" s="1144"/>
      <c r="AZ44" s="1144"/>
      <c r="BA44" s="1144"/>
      <c r="BB44" s="1144"/>
      <c r="BC44" s="1144"/>
      <c r="BD44" s="1144"/>
      <c r="BE44" s="1144"/>
      <c r="BF44" s="1144"/>
      <c r="BG44" s="1144"/>
      <c r="BH44" s="1144"/>
      <c r="BI44" s="1144"/>
      <c r="BJ44" s="1144"/>
      <c r="BK44" s="1144"/>
      <c r="BL44" s="1144"/>
      <c r="BM44" s="1144"/>
      <c r="BN44" s="1145"/>
      <c r="BO44" s="622"/>
    </row>
    <row r="45" spans="1:67" ht="20.100000000000001" hidden="1" customHeight="1" x14ac:dyDescent="0.15">
      <c r="A45" s="622"/>
      <c r="B45" s="1118"/>
      <c r="C45" s="1119"/>
      <c r="D45" s="1119"/>
      <c r="E45" s="1119"/>
      <c r="F45" s="1119"/>
      <c r="G45" s="1119"/>
      <c r="H45" s="1119"/>
      <c r="I45" s="1119"/>
      <c r="J45" s="1119"/>
      <c r="K45" s="1119"/>
      <c r="L45" s="1119"/>
      <c r="M45" s="1119"/>
      <c r="N45" s="1119"/>
      <c r="O45" s="1119"/>
      <c r="P45" s="1119"/>
      <c r="Q45" s="1119"/>
      <c r="R45" s="1119"/>
      <c r="S45" s="1119"/>
      <c r="T45" s="1119"/>
      <c r="U45" s="1119"/>
      <c r="V45" s="1119"/>
      <c r="W45" s="1120"/>
      <c r="X45" s="1132" t="s">
        <v>436</v>
      </c>
      <c r="Y45" s="1132"/>
      <c r="Z45" s="1132"/>
      <c r="AA45" s="1132"/>
      <c r="AB45" s="1132"/>
      <c r="AC45" s="1132"/>
      <c r="AD45" s="1132"/>
      <c r="AE45" s="1132"/>
      <c r="AF45" s="1132"/>
      <c r="AG45" s="1132"/>
      <c r="AH45" s="1132"/>
      <c r="AI45" s="1132"/>
      <c r="AJ45" s="1132"/>
      <c r="AK45" s="1132"/>
      <c r="AL45" s="1132"/>
      <c r="AM45" s="1132"/>
      <c r="AN45" s="1132"/>
      <c r="AO45" s="1132"/>
      <c r="AP45" s="1132"/>
      <c r="AQ45" s="1132"/>
      <c r="AR45" s="1132"/>
      <c r="AS45" s="1132"/>
      <c r="AT45" s="1132"/>
      <c r="AU45" s="1132"/>
      <c r="AV45" s="1132"/>
      <c r="AW45" s="1132"/>
      <c r="AX45" s="1132"/>
      <c r="AY45" s="1132"/>
      <c r="AZ45" s="1132"/>
      <c r="BA45" s="1132"/>
      <c r="BB45" s="1132"/>
      <c r="BC45" s="1132"/>
      <c r="BD45" s="1132"/>
      <c r="BE45" s="1132"/>
      <c r="BF45" s="1132"/>
      <c r="BG45" s="1132"/>
      <c r="BH45" s="1132"/>
      <c r="BI45" s="1132"/>
      <c r="BJ45" s="1132"/>
      <c r="BK45" s="1132"/>
      <c r="BL45" s="1132"/>
      <c r="BM45" s="1132"/>
      <c r="BN45" s="1133"/>
      <c r="BO45" s="622"/>
    </row>
    <row r="46" spans="1:67" ht="20.100000000000001" customHeight="1" x14ac:dyDescent="0.15">
      <c r="A46" s="622"/>
      <c r="B46" s="1127" t="s">
        <v>1046</v>
      </c>
      <c r="C46" s="1116"/>
      <c r="D46" s="1116"/>
      <c r="E46" s="1116"/>
      <c r="F46" s="1116"/>
      <c r="G46" s="1116"/>
      <c r="H46" s="1116"/>
      <c r="I46" s="1116"/>
      <c r="J46" s="1116"/>
      <c r="K46" s="1116"/>
      <c r="L46" s="1116"/>
      <c r="M46" s="1116"/>
      <c r="N46" s="1116"/>
      <c r="O46" s="1116"/>
      <c r="P46" s="1116"/>
      <c r="Q46" s="1116"/>
      <c r="R46" s="1116"/>
      <c r="S46" s="1116"/>
      <c r="T46" s="1116"/>
      <c r="U46" s="1116"/>
      <c r="V46" s="1116"/>
      <c r="W46" s="1117"/>
      <c r="X46" s="1148" t="s">
        <v>1043</v>
      </c>
      <c r="Y46" s="1094"/>
      <c r="Z46" s="1094"/>
      <c r="AA46" s="1094"/>
      <c r="AB46" s="1094"/>
      <c r="AC46" s="1094"/>
      <c r="AD46" s="1094"/>
      <c r="AE46" s="1094"/>
      <c r="AF46" s="1094"/>
      <c r="AG46" s="1094"/>
      <c r="AH46" s="1094"/>
      <c r="AI46" s="1094"/>
      <c r="AJ46" s="1094"/>
      <c r="AK46" s="1094"/>
      <c r="AL46" s="1094"/>
      <c r="AM46" s="1094"/>
      <c r="AN46" s="1094"/>
      <c r="AO46" s="1094"/>
      <c r="AP46" s="1094"/>
      <c r="AQ46" s="1094"/>
      <c r="AR46" s="1094"/>
      <c r="AS46" s="1094"/>
      <c r="AT46" s="1094"/>
      <c r="AU46" s="1094"/>
      <c r="AV46" s="1094"/>
      <c r="AW46" s="1094"/>
      <c r="AX46" s="1094"/>
      <c r="AY46" s="1094"/>
      <c r="AZ46" s="1094"/>
      <c r="BA46" s="1094"/>
      <c r="BB46" s="1094"/>
      <c r="BC46" s="1094"/>
      <c r="BD46" s="1094"/>
      <c r="BE46" s="1094"/>
      <c r="BF46" s="1094"/>
      <c r="BG46" s="1094"/>
      <c r="BH46" s="1094"/>
      <c r="BI46" s="1094"/>
      <c r="BJ46" s="1094"/>
      <c r="BK46" s="1094"/>
      <c r="BL46" s="1094"/>
      <c r="BM46" s="1094"/>
      <c r="BN46" s="1149"/>
      <c r="BO46" s="622"/>
    </row>
    <row r="47" spans="1:67" ht="20.100000000000001" customHeight="1" x14ac:dyDescent="0.15">
      <c r="A47" s="622"/>
      <c r="B47" s="1128"/>
      <c r="C47" s="1129"/>
      <c r="D47" s="1129"/>
      <c r="E47" s="1129"/>
      <c r="F47" s="1129"/>
      <c r="G47" s="1129"/>
      <c r="H47" s="1129"/>
      <c r="I47" s="1129"/>
      <c r="J47" s="1129"/>
      <c r="K47" s="1129"/>
      <c r="L47" s="1129"/>
      <c r="M47" s="1129"/>
      <c r="N47" s="1129"/>
      <c r="O47" s="1129"/>
      <c r="P47" s="1129"/>
      <c r="Q47" s="1129"/>
      <c r="R47" s="1129"/>
      <c r="S47" s="1129"/>
      <c r="T47" s="1129"/>
      <c r="U47" s="1129"/>
      <c r="V47" s="1129"/>
      <c r="W47" s="1130"/>
      <c r="X47" s="629"/>
      <c r="Y47" s="1150" t="s">
        <v>437</v>
      </c>
      <c r="Z47" s="1150"/>
      <c r="AA47" s="1150"/>
      <c r="AB47" s="1150"/>
      <c r="AC47" s="1150"/>
      <c r="AD47" s="1151" t="str">
        <f>IF(入力シート!E32="","",入力シート!E32)</f>
        <v/>
      </c>
      <c r="AE47" s="1151"/>
      <c r="AF47" s="1151"/>
      <c r="AG47" s="1151"/>
      <c r="AH47" s="1151"/>
      <c r="AI47" s="1151"/>
      <c r="AJ47" s="1151"/>
      <c r="AK47" s="1151"/>
      <c r="AL47" s="1151"/>
      <c r="AM47" s="1151"/>
      <c r="AN47" s="1151"/>
      <c r="AO47" s="1151"/>
      <c r="AP47" s="1151"/>
      <c r="AQ47" s="1151"/>
      <c r="AR47" s="1151"/>
      <c r="AS47" s="1151"/>
      <c r="AT47" s="1151"/>
      <c r="AU47" s="1151"/>
      <c r="AV47" s="1151"/>
      <c r="AW47" s="1151"/>
      <c r="AX47" s="1151"/>
      <c r="AY47" s="1151"/>
      <c r="AZ47" s="1151"/>
      <c r="BA47" s="1151"/>
      <c r="BB47" s="1151"/>
      <c r="BC47" s="1151"/>
      <c r="BD47" s="1151"/>
      <c r="BE47" s="1151"/>
      <c r="BF47" s="1151"/>
      <c r="BG47" s="1151"/>
      <c r="BH47" s="1151"/>
      <c r="BI47" s="1151"/>
      <c r="BJ47" s="1151"/>
      <c r="BK47" s="1151"/>
      <c r="BL47" s="1151"/>
      <c r="BM47" s="1151"/>
      <c r="BN47" s="1152"/>
      <c r="BO47" s="622"/>
    </row>
    <row r="48" spans="1:67" ht="20.100000000000001" customHeight="1" x14ac:dyDescent="0.15">
      <c r="A48" s="622"/>
      <c r="B48" s="1128"/>
      <c r="C48" s="1129"/>
      <c r="D48" s="1129"/>
      <c r="E48" s="1129"/>
      <c r="F48" s="1129"/>
      <c r="G48" s="1129"/>
      <c r="H48" s="1129"/>
      <c r="I48" s="1129"/>
      <c r="J48" s="1129"/>
      <c r="K48" s="1129"/>
      <c r="L48" s="1129"/>
      <c r="M48" s="1129"/>
      <c r="N48" s="1129"/>
      <c r="O48" s="1129"/>
      <c r="P48" s="1129"/>
      <c r="Q48" s="1129"/>
      <c r="R48" s="1129"/>
      <c r="S48" s="1129"/>
      <c r="T48" s="1129"/>
      <c r="U48" s="1129"/>
      <c r="V48" s="1129"/>
      <c r="W48" s="1130"/>
      <c r="X48" s="629"/>
      <c r="Y48" s="1150"/>
      <c r="Z48" s="1150"/>
      <c r="AA48" s="1150"/>
      <c r="AB48" s="1150"/>
      <c r="AC48" s="1150"/>
      <c r="AD48" s="1153" t="str">
        <f>IF(OR(入力シート!E33="",入力シート!E34=""),"",入力シート!E33&amp;入力シート!E34)</f>
        <v/>
      </c>
      <c r="AE48" s="1153"/>
      <c r="AF48" s="1153"/>
      <c r="AG48" s="1153"/>
      <c r="AH48" s="1153"/>
      <c r="AI48" s="1153"/>
      <c r="AJ48" s="1153"/>
      <c r="AK48" s="1153"/>
      <c r="AL48" s="1153"/>
      <c r="AM48" s="1153"/>
      <c r="AN48" s="1153"/>
      <c r="AO48" s="1153"/>
      <c r="AP48" s="1153"/>
      <c r="AQ48" s="1153"/>
      <c r="AR48" s="1153"/>
      <c r="AS48" s="1153"/>
      <c r="AT48" s="1153"/>
      <c r="AU48" s="1153"/>
      <c r="AV48" s="1153"/>
      <c r="AW48" s="1153"/>
      <c r="AX48" s="1153"/>
      <c r="AY48" s="1153"/>
      <c r="AZ48" s="1153"/>
      <c r="BA48" s="1153"/>
      <c r="BB48" s="1153"/>
      <c r="BC48" s="1153"/>
      <c r="BD48" s="1153"/>
      <c r="BE48" s="1153"/>
      <c r="BF48" s="1153"/>
      <c r="BG48" s="1153"/>
      <c r="BH48" s="1153"/>
      <c r="BI48" s="1153"/>
      <c r="BJ48" s="1153"/>
      <c r="BK48" s="1153"/>
      <c r="BL48" s="1153"/>
      <c r="BM48" s="1153"/>
      <c r="BN48" s="1154"/>
      <c r="BO48" s="622"/>
    </row>
    <row r="49" spans="1:67" ht="20.100000000000001" customHeight="1" x14ac:dyDescent="0.15">
      <c r="A49" s="622"/>
      <c r="B49" s="1128"/>
      <c r="C49" s="1129"/>
      <c r="D49" s="1129"/>
      <c r="E49" s="1129"/>
      <c r="F49" s="1129"/>
      <c r="G49" s="1129"/>
      <c r="H49" s="1129"/>
      <c r="I49" s="1129"/>
      <c r="J49" s="1129"/>
      <c r="K49" s="1129"/>
      <c r="L49" s="1129"/>
      <c r="M49" s="1129"/>
      <c r="N49" s="1129"/>
      <c r="O49" s="1129"/>
      <c r="P49" s="1129"/>
      <c r="Q49" s="1129"/>
      <c r="R49" s="1129"/>
      <c r="S49" s="1129"/>
      <c r="T49" s="1129"/>
      <c r="U49" s="1129"/>
      <c r="V49" s="1129"/>
      <c r="W49" s="1130"/>
      <c r="X49" s="629"/>
      <c r="Y49" s="1150" t="s">
        <v>438</v>
      </c>
      <c r="Z49" s="1150"/>
      <c r="AA49" s="1150"/>
      <c r="AB49" s="1150"/>
      <c r="AC49" s="1150"/>
      <c r="AD49" s="1155" t="str">
        <f>IF(入力シート!E35="","",入力シート!E35)</f>
        <v/>
      </c>
      <c r="AE49" s="1155"/>
      <c r="AF49" s="1155"/>
      <c r="AG49" s="1155"/>
      <c r="AH49" s="1155"/>
      <c r="AI49" s="1155"/>
      <c r="AJ49" s="1155"/>
      <c r="AK49" s="1155"/>
      <c r="AL49" s="1155"/>
      <c r="AM49" s="1155"/>
      <c r="AN49" s="1155"/>
      <c r="AO49" s="1155"/>
      <c r="AP49" s="1155"/>
      <c r="AQ49" s="1155"/>
      <c r="AR49" s="1155"/>
      <c r="AS49" s="1155"/>
      <c r="AT49" s="1155"/>
      <c r="AU49" s="1155"/>
      <c r="AV49" s="1155"/>
      <c r="AW49" s="1155"/>
      <c r="AX49" s="1155"/>
      <c r="AY49" s="1155"/>
      <c r="AZ49" s="1155"/>
      <c r="BA49" s="1155"/>
      <c r="BB49" s="1155"/>
      <c r="BC49" s="1155"/>
      <c r="BD49" s="1155"/>
      <c r="BE49" s="1155"/>
      <c r="BF49" s="1155"/>
      <c r="BG49" s="1155"/>
      <c r="BH49" s="1155"/>
      <c r="BI49" s="1155"/>
      <c r="BJ49" s="1155"/>
      <c r="BK49" s="1155"/>
      <c r="BL49" s="1155"/>
      <c r="BM49" s="1155"/>
      <c r="BN49" s="1156"/>
      <c r="BO49" s="622"/>
    </row>
    <row r="50" spans="1:67" ht="20.100000000000001" customHeight="1" x14ac:dyDescent="0.15">
      <c r="A50" s="622"/>
      <c r="B50" s="1128"/>
      <c r="C50" s="1129"/>
      <c r="D50" s="1129"/>
      <c r="E50" s="1129"/>
      <c r="F50" s="1129"/>
      <c r="G50" s="1129"/>
      <c r="H50" s="1129"/>
      <c r="I50" s="1129"/>
      <c r="J50" s="1129"/>
      <c r="K50" s="1129"/>
      <c r="L50" s="1129"/>
      <c r="M50" s="1129"/>
      <c r="N50" s="1129"/>
      <c r="O50" s="1129"/>
      <c r="P50" s="1129"/>
      <c r="Q50" s="1129"/>
      <c r="R50" s="1129"/>
      <c r="S50" s="1129"/>
      <c r="T50" s="1129"/>
      <c r="U50" s="1129"/>
      <c r="V50" s="1129"/>
      <c r="W50" s="1130"/>
      <c r="X50" s="629"/>
      <c r="Y50" s="1150" t="s">
        <v>439</v>
      </c>
      <c r="Z50" s="1150"/>
      <c r="AA50" s="1150"/>
      <c r="AB50" s="1150"/>
      <c r="AC50" s="1150"/>
      <c r="AD50" s="1155" t="str">
        <f>IF(入力シート!E36="","",入力シート!E36)</f>
        <v/>
      </c>
      <c r="AE50" s="1155"/>
      <c r="AF50" s="1155"/>
      <c r="AG50" s="1155"/>
      <c r="AH50" s="1155"/>
      <c r="AI50" s="1155"/>
      <c r="AJ50" s="1155"/>
      <c r="AK50" s="1155"/>
      <c r="AL50" s="1155"/>
      <c r="AM50" s="1155"/>
      <c r="AN50" s="1155"/>
      <c r="AO50" s="1155"/>
      <c r="AP50" s="1155"/>
      <c r="AQ50" s="1155"/>
      <c r="AR50" s="1155"/>
      <c r="AS50" s="1155"/>
      <c r="AT50" s="1155"/>
      <c r="AU50" s="1155"/>
      <c r="AV50" s="1155"/>
      <c r="AW50" s="1155"/>
      <c r="AX50" s="1155"/>
      <c r="AY50" s="1155"/>
      <c r="AZ50" s="1155"/>
      <c r="BA50" s="1155"/>
      <c r="BB50" s="1155"/>
      <c r="BC50" s="1155"/>
      <c r="BD50" s="1155"/>
      <c r="BE50" s="1155"/>
      <c r="BF50" s="1155"/>
      <c r="BG50" s="1155"/>
      <c r="BH50" s="1155"/>
      <c r="BI50" s="1155"/>
      <c r="BJ50" s="1155"/>
      <c r="BK50" s="1155"/>
      <c r="BL50" s="1155"/>
      <c r="BM50" s="1155"/>
      <c r="BN50" s="1156"/>
      <c r="BO50" s="622"/>
    </row>
    <row r="51" spans="1:67" ht="20.100000000000001" customHeight="1" x14ac:dyDescent="0.15">
      <c r="A51" s="622"/>
      <c r="B51" s="1128"/>
      <c r="C51" s="1129"/>
      <c r="D51" s="1129"/>
      <c r="E51" s="1129"/>
      <c r="F51" s="1129"/>
      <c r="G51" s="1129"/>
      <c r="H51" s="1129"/>
      <c r="I51" s="1129"/>
      <c r="J51" s="1129"/>
      <c r="K51" s="1129"/>
      <c r="L51" s="1129"/>
      <c r="M51" s="1129"/>
      <c r="N51" s="1129"/>
      <c r="O51" s="1129"/>
      <c r="P51" s="1129"/>
      <c r="Q51" s="1129"/>
      <c r="R51" s="1129"/>
      <c r="S51" s="1129"/>
      <c r="T51" s="1129"/>
      <c r="U51" s="1129"/>
      <c r="V51" s="1129"/>
      <c r="W51" s="1130"/>
      <c r="X51" s="629"/>
      <c r="Y51" s="1150" t="s">
        <v>440</v>
      </c>
      <c r="Z51" s="1150"/>
      <c r="AA51" s="1150"/>
      <c r="AB51" s="1150"/>
      <c r="AC51" s="1150"/>
      <c r="AD51" s="1155" t="str">
        <f>IF(入力シート!E38="","",入力シート!E38)</f>
        <v/>
      </c>
      <c r="AE51" s="1155"/>
      <c r="AF51" s="1155"/>
      <c r="AG51" s="1155"/>
      <c r="AH51" s="1155"/>
      <c r="AI51" s="1155"/>
      <c r="AJ51" s="1155"/>
      <c r="AK51" s="1155"/>
      <c r="AL51" s="1155"/>
      <c r="AM51" s="1155"/>
      <c r="AN51" s="1155"/>
      <c r="AO51" s="1155"/>
      <c r="AP51" s="1155"/>
      <c r="AQ51" s="1155"/>
      <c r="AR51" s="1155"/>
      <c r="AS51" s="1155"/>
      <c r="AT51" s="1155"/>
      <c r="AU51" s="1155"/>
      <c r="AV51" s="1155"/>
      <c r="AW51" s="1155"/>
      <c r="AX51" s="1155"/>
      <c r="AY51" s="1155"/>
      <c r="AZ51" s="1155"/>
      <c r="BA51" s="1155"/>
      <c r="BB51" s="1155"/>
      <c r="BC51" s="1155"/>
      <c r="BD51" s="1155"/>
      <c r="BE51" s="1155"/>
      <c r="BF51" s="1155"/>
      <c r="BG51" s="1155"/>
      <c r="BH51" s="1155"/>
      <c r="BI51" s="1155"/>
      <c r="BJ51" s="1155"/>
      <c r="BK51" s="1155"/>
      <c r="BL51" s="1155"/>
      <c r="BM51" s="1155"/>
      <c r="BN51" s="1156"/>
      <c r="BO51" s="622"/>
    </row>
    <row r="52" spans="1:67" ht="20.100000000000001" customHeight="1" x14ac:dyDescent="0.15">
      <c r="A52" s="622"/>
      <c r="B52" s="1128"/>
      <c r="C52" s="1129"/>
      <c r="D52" s="1129"/>
      <c r="E52" s="1129"/>
      <c r="F52" s="1129"/>
      <c r="G52" s="1129"/>
      <c r="H52" s="1129"/>
      <c r="I52" s="1129"/>
      <c r="J52" s="1129"/>
      <c r="K52" s="1129"/>
      <c r="L52" s="1129"/>
      <c r="M52" s="1129"/>
      <c r="N52" s="1129"/>
      <c r="O52" s="1129"/>
      <c r="P52" s="1129"/>
      <c r="Q52" s="1129"/>
      <c r="R52" s="1129"/>
      <c r="S52" s="1129"/>
      <c r="T52" s="1129"/>
      <c r="U52" s="1129"/>
      <c r="V52" s="1129"/>
      <c r="W52" s="1130"/>
      <c r="X52" s="629"/>
      <c r="Y52" s="1150" t="s">
        <v>441</v>
      </c>
      <c r="Z52" s="1150"/>
      <c r="AA52" s="1150"/>
      <c r="AB52" s="1150"/>
      <c r="AC52" s="1150"/>
      <c r="AD52" s="1155" t="str">
        <f>IF(入力シート!E39="","",入力シート!E39)</f>
        <v/>
      </c>
      <c r="AE52" s="1155"/>
      <c r="AF52" s="1155"/>
      <c r="AG52" s="1155"/>
      <c r="AH52" s="1155"/>
      <c r="AI52" s="1155"/>
      <c r="AJ52" s="1155"/>
      <c r="AK52" s="1155"/>
      <c r="AL52" s="1155"/>
      <c r="AM52" s="1155"/>
      <c r="AN52" s="1155"/>
      <c r="AO52" s="1155"/>
      <c r="AP52" s="1155"/>
      <c r="AQ52" s="1155"/>
      <c r="AR52" s="1155"/>
      <c r="AS52" s="1155"/>
      <c r="AT52" s="1155"/>
      <c r="AU52" s="1155"/>
      <c r="AV52" s="1155"/>
      <c r="AW52" s="1155"/>
      <c r="AX52" s="1155"/>
      <c r="AY52" s="1155"/>
      <c r="AZ52" s="1155"/>
      <c r="BA52" s="1155"/>
      <c r="BB52" s="1155"/>
      <c r="BC52" s="1155"/>
      <c r="BD52" s="1155"/>
      <c r="BE52" s="1155"/>
      <c r="BF52" s="1155"/>
      <c r="BG52" s="1155"/>
      <c r="BH52" s="1155"/>
      <c r="BI52" s="1155"/>
      <c r="BJ52" s="1155"/>
      <c r="BK52" s="1155"/>
      <c r="BL52" s="1155"/>
      <c r="BM52" s="1155"/>
      <c r="BN52" s="1156"/>
      <c r="BO52" s="622"/>
    </row>
    <row r="53" spans="1:67" ht="20.100000000000001" customHeight="1" x14ac:dyDescent="0.15">
      <c r="A53" s="622"/>
      <c r="B53" s="1128"/>
      <c r="C53" s="1129"/>
      <c r="D53" s="1129"/>
      <c r="E53" s="1129"/>
      <c r="F53" s="1129"/>
      <c r="G53" s="1129"/>
      <c r="H53" s="1129"/>
      <c r="I53" s="1129"/>
      <c r="J53" s="1129"/>
      <c r="K53" s="1129"/>
      <c r="L53" s="1129"/>
      <c r="M53" s="1129"/>
      <c r="N53" s="1129"/>
      <c r="O53" s="1129"/>
      <c r="P53" s="1129"/>
      <c r="Q53" s="1129"/>
      <c r="R53" s="1129"/>
      <c r="S53" s="1129"/>
      <c r="T53" s="1129"/>
      <c r="U53" s="1129"/>
      <c r="V53" s="1129"/>
      <c r="W53" s="1130"/>
      <c r="X53" s="627"/>
      <c r="Y53" s="1157" t="s">
        <v>442</v>
      </c>
      <c r="Z53" s="1157"/>
      <c r="AA53" s="1157"/>
      <c r="AB53" s="1157"/>
      <c r="AC53" s="1157"/>
      <c r="AD53" s="1158" t="str">
        <f>IF(入力シート!E40="","",入力シート!E40)</f>
        <v/>
      </c>
      <c r="AE53" s="1158"/>
      <c r="AF53" s="1158"/>
      <c r="AG53" s="1158"/>
      <c r="AH53" s="1158"/>
      <c r="AI53" s="1158"/>
      <c r="AJ53" s="1158"/>
      <c r="AK53" s="1158"/>
      <c r="AL53" s="1158"/>
      <c r="AM53" s="1158"/>
      <c r="AN53" s="1158"/>
      <c r="AO53" s="1158"/>
      <c r="AP53" s="1158"/>
      <c r="AQ53" s="1158"/>
      <c r="AR53" s="1158"/>
      <c r="AS53" s="1158"/>
      <c r="AT53" s="1158"/>
      <c r="AU53" s="1158"/>
      <c r="AV53" s="1158"/>
      <c r="AW53" s="1158"/>
      <c r="AX53" s="1158"/>
      <c r="AY53" s="1158"/>
      <c r="AZ53" s="1158"/>
      <c r="BA53" s="1158"/>
      <c r="BB53" s="1158"/>
      <c r="BC53" s="1158"/>
      <c r="BD53" s="1158"/>
      <c r="BE53" s="1158"/>
      <c r="BF53" s="1158"/>
      <c r="BG53" s="1158"/>
      <c r="BH53" s="1158"/>
      <c r="BI53" s="1158"/>
      <c r="BJ53" s="1158"/>
      <c r="BK53" s="1158"/>
      <c r="BL53" s="1158"/>
      <c r="BM53" s="1158"/>
      <c r="BN53" s="1159"/>
      <c r="BO53" s="622"/>
    </row>
    <row r="54" spans="1:67" ht="20.100000000000001" customHeight="1" x14ac:dyDescent="0.15">
      <c r="A54" s="622"/>
      <c r="B54" s="1128"/>
      <c r="C54" s="1129"/>
      <c r="D54" s="1129"/>
      <c r="E54" s="1129"/>
      <c r="F54" s="1129"/>
      <c r="G54" s="1129"/>
      <c r="H54" s="1129"/>
      <c r="I54" s="1129"/>
      <c r="J54" s="1129"/>
      <c r="K54" s="1129"/>
      <c r="L54" s="1129"/>
      <c r="M54" s="1129"/>
      <c r="N54" s="1129"/>
      <c r="O54" s="1129"/>
      <c r="P54" s="1129"/>
      <c r="Q54" s="1129"/>
      <c r="R54" s="1129"/>
      <c r="S54" s="1129"/>
      <c r="T54" s="1129"/>
      <c r="U54" s="1129"/>
      <c r="V54" s="1129"/>
      <c r="W54" s="1130"/>
      <c r="X54" s="1148" t="s">
        <v>1044</v>
      </c>
      <c r="Y54" s="1094"/>
      <c r="Z54" s="1094"/>
      <c r="AA54" s="1094"/>
      <c r="AB54" s="1094"/>
      <c r="AC54" s="1094"/>
      <c r="AD54" s="1094"/>
      <c r="AE54" s="1094"/>
      <c r="AF54" s="1094"/>
      <c r="AG54" s="1094"/>
      <c r="AH54" s="1094"/>
      <c r="AI54" s="1094"/>
      <c r="AJ54" s="1094"/>
      <c r="AK54" s="1094"/>
      <c r="AL54" s="1094"/>
      <c r="AM54" s="1094"/>
      <c r="AN54" s="1094"/>
      <c r="AO54" s="1094"/>
      <c r="AP54" s="1094"/>
      <c r="AQ54" s="1094"/>
      <c r="AR54" s="1094"/>
      <c r="AS54" s="1094"/>
      <c r="AT54" s="1094"/>
      <c r="AU54" s="1094"/>
      <c r="AV54" s="1094"/>
      <c r="AW54" s="1094"/>
      <c r="AX54" s="1094"/>
      <c r="AY54" s="1094"/>
      <c r="AZ54" s="1094"/>
      <c r="BA54" s="1094"/>
      <c r="BB54" s="1094"/>
      <c r="BC54" s="1094"/>
      <c r="BD54" s="1094"/>
      <c r="BE54" s="1094"/>
      <c r="BF54" s="1094"/>
      <c r="BG54" s="1094"/>
      <c r="BH54" s="1094"/>
      <c r="BI54" s="1094"/>
      <c r="BJ54" s="1094"/>
      <c r="BK54" s="1094"/>
      <c r="BL54" s="1094"/>
      <c r="BM54" s="1094"/>
      <c r="BN54" s="1149"/>
      <c r="BO54" s="622"/>
    </row>
    <row r="55" spans="1:67" ht="20.100000000000001" customHeight="1" x14ac:dyDescent="0.15">
      <c r="A55" s="622"/>
      <c r="B55" s="1128"/>
      <c r="C55" s="1129"/>
      <c r="D55" s="1129"/>
      <c r="E55" s="1129"/>
      <c r="F55" s="1129"/>
      <c r="G55" s="1129"/>
      <c r="H55" s="1129"/>
      <c r="I55" s="1129"/>
      <c r="J55" s="1129"/>
      <c r="K55" s="1129"/>
      <c r="L55" s="1129"/>
      <c r="M55" s="1129"/>
      <c r="N55" s="1129"/>
      <c r="O55" s="1129"/>
      <c r="P55" s="1129"/>
      <c r="Q55" s="1129"/>
      <c r="R55" s="1129"/>
      <c r="S55" s="1129"/>
      <c r="T55" s="1129"/>
      <c r="U55" s="1129"/>
      <c r="V55" s="1129"/>
      <c r="W55" s="1130"/>
      <c r="X55" s="629"/>
      <c r="Y55" s="1150" t="s">
        <v>443</v>
      </c>
      <c r="Z55" s="1150"/>
      <c r="AA55" s="1150"/>
      <c r="AB55" s="1150"/>
      <c r="AC55" s="1150"/>
      <c r="AD55" s="1151" t="str">
        <f>IF(入力シート!E42="","",入力シート!E42)</f>
        <v/>
      </c>
      <c r="AE55" s="1151"/>
      <c r="AF55" s="1151"/>
      <c r="AG55" s="1151"/>
      <c r="AH55" s="1151"/>
      <c r="AI55" s="1151"/>
      <c r="AJ55" s="1151"/>
      <c r="AK55" s="1151"/>
      <c r="AL55" s="1151"/>
      <c r="AM55" s="1151"/>
      <c r="AN55" s="1151"/>
      <c r="AO55" s="1151"/>
      <c r="AP55" s="1151"/>
      <c r="AQ55" s="1151"/>
      <c r="AR55" s="1151"/>
      <c r="AS55" s="1151"/>
      <c r="AT55" s="1151"/>
      <c r="AU55" s="1151"/>
      <c r="AV55" s="1151"/>
      <c r="AW55" s="1151"/>
      <c r="AX55" s="1151"/>
      <c r="AY55" s="1151"/>
      <c r="AZ55" s="1151"/>
      <c r="BA55" s="1151"/>
      <c r="BB55" s="1151"/>
      <c r="BC55" s="1151"/>
      <c r="BD55" s="1151"/>
      <c r="BE55" s="1151"/>
      <c r="BF55" s="1151"/>
      <c r="BG55" s="1151"/>
      <c r="BH55" s="1151"/>
      <c r="BI55" s="1151"/>
      <c r="BJ55" s="1151"/>
      <c r="BK55" s="1151"/>
      <c r="BL55" s="1151"/>
      <c r="BM55" s="1151"/>
      <c r="BN55" s="1152"/>
      <c r="BO55" s="622"/>
    </row>
    <row r="56" spans="1:67" customFormat="1" ht="20.100000000000001" customHeight="1" x14ac:dyDescent="0.15">
      <c r="A56" s="622"/>
      <c r="B56" s="1128"/>
      <c r="C56" s="1129"/>
      <c r="D56" s="1129"/>
      <c r="E56" s="1129"/>
      <c r="F56" s="1129"/>
      <c r="G56" s="1129"/>
      <c r="H56" s="1129"/>
      <c r="I56" s="1129"/>
      <c r="J56" s="1129"/>
      <c r="K56" s="1129"/>
      <c r="L56" s="1129"/>
      <c r="M56" s="1129"/>
      <c r="N56" s="1129"/>
      <c r="O56" s="1129"/>
      <c r="P56" s="1129"/>
      <c r="Q56" s="1129"/>
      <c r="R56" s="1129"/>
      <c r="S56" s="1129"/>
      <c r="T56" s="1129"/>
      <c r="U56" s="1129"/>
      <c r="V56" s="1129"/>
      <c r="W56" s="1130"/>
      <c r="X56" s="629"/>
      <c r="Y56" s="1150"/>
      <c r="Z56" s="1150"/>
      <c r="AA56" s="1150"/>
      <c r="AB56" s="1150"/>
      <c r="AC56" s="1150"/>
      <c r="AD56" s="1153" t="str">
        <f>IF(OR(入力シート!E43="",入力シート!E44=""),"",入力シート!E43&amp;入力シート!E44)</f>
        <v/>
      </c>
      <c r="AE56" s="1153"/>
      <c r="AF56" s="1153"/>
      <c r="AG56" s="1153"/>
      <c r="AH56" s="1153"/>
      <c r="AI56" s="1153"/>
      <c r="AJ56" s="1153"/>
      <c r="AK56" s="1153"/>
      <c r="AL56" s="1153"/>
      <c r="AM56" s="1153"/>
      <c r="AN56" s="1153"/>
      <c r="AO56" s="1153"/>
      <c r="AP56" s="1153"/>
      <c r="AQ56" s="1153"/>
      <c r="AR56" s="1153"/>
      <c r="AS56" s="1153"/>
      <c r="AT56" s="1153"/>
      <c r="AU56" s="1153"/>
      <c r="AV56" s="1153"/>
      <c r="AW56" s="1153"/>
      <c r="AX56" s="1153"/>
      <c r="AY56" s="1153"/>
      <c r="AZ56" s="1153"/>
      <c r="BA56" s="1153"/>
      <c r="BB56" s="1153"/>
      <c r="BC56" s="1153"/>
      <c r="BD56" s="1153"/>
      <c r="BE56" s="1153"/>
      <c r="BF56" s="1153"/>
      <c r="BG56" s="1153"/>
      <c r="BH56" s="1153"/>
      <c r="BI56" s="1153"/>
      <c r="BJ56" s="1153"/>
      <c r="BK56" s="1153"/>
      <c r="BL56" s="1153"/>
      <c r="BM56" s="1153"/>
      <c r="BN56" s="1154"/>
      <c r="BO56" s="622"/>
    </row>
    <row r="57" spans="1:67" ht="20.100000000000001" customHeight="1" x14ac:dyDescent="0.15">
      <c r="A57" s="622"/>
      <c r="B57" s="1128"/>
      <c r="C57" s="1129"/>
      <c r="D57" s="1129"/>
      <c r="E57" s="1129"/>
      <c r="F57" s="1129"/>
      <c r="G57" s="1129"/>
      <c r="H57" s="1129"/>
      <c r="I57" s="1129"/>
      <c r="J57" s="1129"/>
      <c r="K57" s="1129"/>
      <c r="L57" s="1129"/>
      <c r="M57" s="1129"/>
      <c r="N57" s="1129"/>
      <c r="O57" s="1129"/>
      <c r="P57" s="1129"/>
      <c r="Q57" s="1129"/>
      <c r="R57" s="1129"/>
      <c r="S57" s="1129"/>
      <c r="T57" s="1129"/>
      <c r="U57" s="1129"/>
      <c r="V57" s="1129"/>
      <c r="W57" s="1130"/>
      <c r="X57" s="629"/>
      <c r="Y57" s="1150" t="s">
        <v>444</v>
      </c>
      <c r="Z57" s="1150"/>
      <c r="AA57" s="1150"/>
      <c r="AB57" s="1150"/>
      <c r="AC57" s="1150"/>
      <c r="AD57" s="1155" t="str">
        <f>IF(入力シート!E45="","",入力シート!E45)</f>
        <v/>
      </c>
      <c r="AE57" s="1155"/>
      <c r="AF57" s="1155"/>
      <c r="AG57" s="1155"/>
      <c r="AH57" s="1155"/>
      <c r="AI57" s="1155"/>
      <c r="AJ57" s="1155"/>
      <c r="AK57" s="1155"/>
      <c r="AL57" s="1155"/>
      <c r="AM57" s="1155"/>
      <c r="AN57" s="1155"/>
      <c r="AO57" s="1155"/>
      <c r="AP57" s="1155"/>
      <c r="AQ57" s="1155"/>
      <c r="AR57" s="1155"/>
      <c r="AS57" s="1155"/>
      <c r="AT57" s="1155"/>
      <c r="AU57" s="1155"/>
      <c r="AV57" s="1155"/>
      <c r="AW57" s="1155"/>
      <c r="AX57" s="1155"/>
      <c r="AY57" s="1155"/>
      <c r="AZ57" s="1155"/>
      <c r="BA57" s="1155"/>
      <c r="BB57" s="1155"/>
      <c r="BC57" s="1155"/>
      <c r="BD57" s="1155"/>
      <c r="BE57" s="1155"/>
      <c r="BF57" s="1155"/>
      <c r="BG57" s="1155"/>
      <c r="BH57" s="1155"/>
      <c r="BI57" s="1155"/>
      <c r="BJ57" s="1155"/>
      <c r="BK57" s="1155"/>
      <c r="BL57" s="1155"/>
      <c r="BM57" s="1155"/>
      <c r="BN57" s="1156"/>
      <c r="BO57" s="622"/>
    </row>
    <row r="58" spans="1:67" ht="20.100000000000001" customHeight="1" x14ac:dyDescent="0.15">
      <c r="A58" s="622"/>
      <c r="B58" s="1128"/>
      <c r="C58" s="1129"/>
      <c r="D58" s="1129"/>
      <c r="E58" s="1129"/>
      <c r="F58" s="1129"/>
      <c r="G58" s="1129"/>
      <c r="H58" s="1129"/>
      <c r="I58" s="1129"/>
      <c r="J58" s="1129"/>
      <c r="K58" s="1129"/>
      <c r="L58" s="1129"/>
      <c r="M58" s="1129"/>
      <c r="N58" s="1129"/>
      <c r="O58" s="1129"/>
      <c r="P58" s="1129"/>
      <c r="Q58" s="1129"/>
      <c r="R58" s="1129"/>
      <c r="S58" s="1129"/>
      <c r="T58" s="1129"/>
      <c r="U58" s="1129"/>
      <c r="V58" s="1129"/>
      <c r="W58" s="1130"/>
      <c r="X58" s="629"/>
      <c r="Y58" s="1150" t="s">
        <v>445</v>
      </c>
      <c r="Z58" s="1150"/>
      <c r="AA58" s="1150"/>
      <c r="AB58" s="1150"/>
      <c r="AC58" s="1150"/>
      <c r="AD58" s="1155" t="str">
        <f>IF(入力シート!E46="","",入力シート!E46)</f>
        <v/>
      </c>
      <c r="AE58" s="1155"/>
      <c r="AF58" s="1155"/>
      <c r="AG58" s="1155"/>
      <c r="AH58" s="1155"/>
      <c r="AI58" s="1155"/>
      <c r="AJ58" s="1155"/>
      <c r="AK58" s="1155"/>
      <c r="AL58" s="1155"/>
      <c r="AM58" s="1155"/>
      <c r="AN58" s="1155"/>
      <c r="AO58" s="1155"/>
      <c r="AP58" s="1155"/>
      <c r="AQ58" s="1155"/>
      <c r="AR58" s="1155"/>
      <c r="AS58" s="1155"/>
      <c r="AT58" s="1155"/>
      <c r="AU58" s="1155"/>
      <c r="AV58" s="1155"/>
      <c r="AW58" s="1155"/>
      <c r="AX58" s="1155"/>
      <c r="AY58" s="1155"/>
      <c r="AZ58" s="1155"/>
      <c r="BA58" s="1155"/>
      <c r="BB58" s="1155"/>
      <c r="BC58" s="1155"/>
      <c r="BD58" s="1155"/>
      <c r="BE58" s="1155"/>
      <c r="BF58" s="1155"/>
      <c r="BG58" s="1155"/>
      <c r="BH58" s="1155"/>
      <c r="BI58" s="1155"/>
      <c r="BJ58" s="1155"/>
      <c r="BK58" s="1155"/>
      <c r="BL58" s="1155"/>
      <c r="BM58" s="1155"/>
      <c r="BN58" s="1156"/>
      <c r="BO58" s="622"/>
    </row>
    <row r="59" spans="1:67" ht="20.100000000000001" customHeight="1" x14ac:dyDescent="0.15">
      <c r="A59" s="622"/>
      <c r="B59" s="1128"/>
      <c r="C59" s="1129"/>
      <c r="D59" s="1129"/>
      <c r="E59" s="1129"/>
      <c r="F59" s="1129"/>
      <c r="G59" s="1129"/>
      <c r="H59" s="1129"/>
      <c r="I59" s="1129"/>
      <c r="J59" s="1129"/>
      <c r="K59" s="1129"/>
      <c r="L59" s="1129"/>
      <c r="M59" s="1129"/>
      <c r="N59" s="1129"/>
      <c r="O59" s="1129"/>
      <c r="P59" s="1129"/>
      <c r="Q59" s="1129"/>
      <c r="R59" s="1129"/>
      <c r="S59" s="1129"/>
      <c r="T59" s="1129"/>
      <c r="U59" s="1129"/>
      <c r="V59" s="1129"/>
      <c r="W59" s="1130"/>
      <c r="X59" s="629"/>
      <c r="Y59" s="1150" t="s">
        <v>446</v>
      </c>
      <c r="Z59" s="1150"/>
      <c r="AA59" s="1150"/>
      <c r="AB59" s="1150"/>
      <c r="AC59" s="1150"/>
      <c r="AD59" s="1155" t="str">
        <f>IF(入力シート!E48="","",入力シート!E48)</f>
        <v/>
      </c>
      <c r="AE59" s="1155"/>
      <c r="AF59" s="1155"/>
      <c r="AG59" s="1155"/>
      <c r="AH59" s="1155"/>
      <c r="AI59" s="1155"/>
      <c r="AJ59" s="1155"/>
      <c r="AK59" s="1155"/>
      <c r="AL59" s="1155"/>
      <c r="AM59" s="1155"/>
      <c r="AN59" s="1155"/>
      <c r="AO59" s="1155"/>
      <c r="AP59" s="1155"/>
      <c r="AQ59" s="1155"/>
      <c r="AR59" s="1155"/>
      <c r="AS59" s="1155"/>
      <c r="AT59" s="1155"/>
      <c r="AU59" s="1155"/>
      <c r="AV59" s="1155"/>
      <c r="AW59" s="1155"/>
      <c r="AX59" s="1155"/>
      <c r="AY59" s="1155"/>
      <c r="AZ59" s="1155"/>
      <c r="BA59" s="1155"/>
      <c r="BB59" s="1155"/>
      <c r="BC59" s="1155"/>
      <c r="BD59" s="1155"/>
      <c r="BE59" s="1155"/>
      <c r="BF59" s="1155"/>
      <c r="BG59" s="1155"/>
      <c r="BH59" s="1155"/>
      <c r="BI59" s="1155"/>
      <c r="BJ59" s="1155"/>
      <c r="BK59" s="1155"/>
      <c r="BL59" s="1155"/>
      <c r="BM59" s="1155"/>
      <c r="BN59" s="1156"/>
      <c r="BO59" s="622"/>
    </row>
    <row r="60" spans="1:67" ht="20.100000000000001" customHeight="1" x14ac:dyDescent="0.15">
      <c r="A60" s="622"/>
      <c r="B60" s="1128"/>
      <c r="C60" s="1129"/>
      <c r="D60" s="1129"/>
      <c r="E60" s="1129"/>
      <c r="F60" s="1129"/>
      <c r="G60" s="1129"/>
      <c r="H60" s="1129"/>
      <c r="I60" s="1129"/>
      <c r="J60" s="1129"/>
      <c r="K60" s="1129"/>
      <c r="L60" s="1129"/>
      <c r="M60" s="1129"/>
      <c r="N60" s="1129"/>
      <c r="O60" s="1129"/>
      <c r="P60" s="1129"/>
      <c r="Q60" s="1129"/>
      <c r="R60" s="1129"/>
      <c r="S60" s="1129"/>
      <c r="T60" s="1129"/>
      <c r="U60" s="1129"/>
      <c r="V60" s="1129"/>
      <c r="W60" s="1130"/>
      <c r="X60" s="629"/>
      <c r="Y60" s="1150" t="s">
        <v>447</v>
      </c>
      <c r="Z60" s="1150"/>
      <c r="AA60" s="1150"/>
      <c r="AB60" s="1150"/>
      <c r="AC60" s="1150"/>
      <c r="AD60" s="1155" t="str">
        <f>IF(入力シート!E49="","",入力シート!E49)</f>
        <v/>
      </c>
      <c r="AE60" s="1155"/>
      <c r="AF60" s="1155"/>
      <c r="AG60" s="1155"/>
      <c r="AH60" s="1155"/>
      <c r="AI60" s="1155"/>
      <c r="AJ60" s="1155"/>
      <c r="AK60" s="1155"/>
      <c r="AL60" s="1155"/>
      <c r="AM60" s="1155"/>
      <c r="AN60" s="1155"/>
      <c r="AO60" s="1155"/>
      <c r="AP60" s="1155"/>
      <c r="AQ60" s="1155"/>
      <c r="AR60" s="1155"/>
      <c r="AS60" s="1155"/>
      <c r="AT60" s="1155"/>
      <c r="AU60" s="1155"/>
      <c r="AV60" s="1155"/>
      <c r="AW60" s="1155"/>
      <c r="AX60" s="1155"/>
      <c r="AY60" s="1155"/>
      <c r="AZ60" s="1155"/>
      <c r="BA60" s="1155"/>
      <c r="BB60" s="1155"/>
      <c r="BC60" s="1155"/>
      <c r="BD60" s="1155"/>
      <c r="BE60" s="1155"/>
      <c r="BF60" s="1155"/>
      <c r="BG60" s="1155"/>
      <c r="BH60" s="1155"/>
      <c r="BI60" s="1155"/>
      <c r="BJ60" s="1155"/>
      <c r="BK60" s="1155"/>
      <c r="BL60" s="1155"/>
      <c r="BM60" s="1155"/>
      <c r="BN60" s="1156"/>
      <c r="BO60" s="622"/>
    </row>
    <row r="61" spans="1:67" ht="20.100000000000001" customHeight="1" x14ac:dyDescent="0.15">
      <c r="A61" s="622"/>
      <c r="B61" s="1128"/>
      <c r="C61" s="1129"/>
      <c r="D61" s="1129"/>
      <c r="E61" s="1129"/>
      <c r="F61" s="1129"/>
      <c r="G61" s="1129"/>
      <c r="H61" s="1129"/>
      <c r="I61" s="1129"/>
      <c r="J61" s="1129"/>
      <c r="K61" s="1129"/>
      <c r="L61" s="1129"/>
      <c r="M61" s="1129"/>
      <c r="N61" s="1129"/>
      <c r="O61" s="1129"/>
      <c r="P61" s="1129"/>
      <c r="Q61" s="1129"/>
      <c r="R61" s="1129"/>
      <c r="S61" s="1129"/>
      <c r="T61" s="1129"/>
      <c r="U61" s="1129"/>
      <c r="V61" s="1129"/>
      <c r="W61" s="1130"/>
      <c r="X61" s="627"/>
      <c r="Y61" s="1157" t="s">
        <v>448</v>
      </c>
      <c r="Z61" s="1157"/>
      <c r="AA61" s="1157"/>
      <c r="AB61" s="1157"/>
      <c r="AC61" s="1157"/>
      <c r="AD61" s="1158" t="str">
        <f>IF(入力シート!E50="","",入力シート!E50)</f>
        <v/>
      </c>
      <c r="AE61" s="1158"/>
      <c r="AF61" s="1158"/>
      <c r="AG61" s="1158"/>
      <c r="AH61" s="1158"/>
      <c r="AI61" s="1158"/>
      <c r="AJ61" s="1158"/>
      <c r="AK61" s="1158"/>
      <c r="AL61" s="1158"/>
      <c r="AM61" s="1158"/>
      <c r="AN61" s="1158"/>
      <c r="AO61" s="1158"/>
      <c r="AP61" s="1158"/>
      <c r="AQ61" s="1158"/>
      <c r="AR61" s="1158"/>
      <c r="AS61" s="1158"/>
      <c r="AT61" s="1158"/>
      <c r="AU61" s="1158"/>
      <c r="AV61" s="1158"/>
      <c r="AW61" s="1158"/>
      <c r="AX61" s="1158"/>
      <c r="AY61" s="1158"/>
      <c r="AZ61" s="1158"/>
      <c r="BA61" s="1158"/>
      <c r="BB61" s="1158"/>
      <c r="BC61" s="1158"/>
      <c r="BD61" s="1158"/>
      <c r="BE61" s="1158"/>
      <c r="BF61" s="1158"/>
      <c r="BG61" s="1158"/>
      <c r="BH61" s="1158"/>
      <c r="BI61" s="1158"/>
      <c r="BJ61" s="1158"/>
      <c r="BK61" s="1158"/>
      <c r="BL61" s="1158"/>
      <c r="BM61" s="1158"/>
      <c r="BN61" s="1159"/>
      <c r="BO61" s="622"/>
    </row>
    <row r="62" spans="1:67" ht="20.100000000000001" customHeight="1" x14ac:dyDescent="0.15">
      <c r="A62" s="622"/>
      <c r="B62" s="1128"/>
      <c r="C62" s="1129"/>
      <c r="D62" s="1129"/>
      <c r="E62" s="1129"/>
      <c r="F62" s="1129"/>
      <c r="G62" s="1129"/>
      <c r="H62" s="1129"/>
      <c r="I62" s="1129"/>
      <c r="J62" s="1129"/>
      <c r="K62" s="1129"/>
      <c r="L62" s="1129"/>
      <c r="M62" s="1129"/>
      <c r="N62" s="1129"/>
      <c r="O62" s="1129"/>
      <c r="P62" s="1129"/>
      <c r="Q62" s="1129"/>
      <c r="R62" s="1129"/>
      <c r="S62" s="1129"/>
      <c r="T62" s="1129"/>
      <c r="U62" s="1129"/>
      <c r="V62" s="1129"/>
      <c r="W62" s="1130"/>
      <c r="X62" s="1160" t="s">
        <v>1079</v>
      </c>
      <c r="Y62" s="1161"/>
      <c r="Z62" s="1161"/>
      <c r="AA62" s="1161"/>
      <c r="AB62" s="1161"/>
      <c r="AC62" s="1161"/>
      <c r="AD62" s="1161"/>
      <c r="AE62" s="1161"/>
      <c r="AF62" s="1161"/>
      <c r="AG62" s="1161"/>
      <c r="AH62" s="1161"/>
      <c r="AI62" s="1161"/>
      <c r="AJ62" s="1161"/>
      <c r="AK62" s="1161"/>
      <c r="AL62" s="1161"/>
      <c r="AM62" s="1161"/>
      <c r="AN62" s="1161"/>
      <c r="AO62" s="1161"/>
      <c r="AP62" s="1161"/>
      <c r="AQ62" s="1161"/>
      <c r="AR62" s="1161"/>
      <c r="AS62" s="1161"/>
      <c r="AT62" s="1161"/>
      <c r="AU62" s="1161"/>
      <c r="AV62" s="1161"/>
      <c r="AW62" s="1161"/>
      <c r="AX62" s="1161"/>
      <c r="AY62" s="1161"/>
      <c r="AZ62" s="1161"/>
      <c r="BA62" s="1161"/>
      <c r="BB62" s="1161"/>
      <c r="BC62" s="1161"/>
      <c r="BD62" s="1161"/>
      <c r="BE62" s="1161"/>
      <c r="BF62" s="1161"/>
      <c r="BG62" s="1161"/>
      <c r="BH62" s="1161"/>
      <c r="BI62" s="1161"/>
      <c r="BJ62" s="1161"/>
      <c r="BK62" s="1161"/>
      <c r="BL62" s="1161"/>
      <c r="BM62" s="1161"/>
      <c r="BN62" s="1162"/>
      <c r="BO62" s="622"/>
    </row>
    <row r="63" spans="1:67" ht="20.100000000000001" customHeight="1" x14ac:dyDescent="0.15">
      <c r="A63" s="622"/>
      <c r="B63" s="1128"/>
      <c r="C63" s="1129"/>
      <c r="D63" s="1129"/>
      <c r="E63" s="1129"/>
      <c r="F63" s="1129"/>
      <c r="G63" s="1129"/>
      <c r="H63" s="1129"/>
      <c r="I63" s="1129"/>
      <c r="J63" s="1129"/>
      <c r="K63" s="1129"/>
      <c r="L63" s="1129"/>
      <c r="M63" s="1129"/>
      <c r="N63" s="1129"/>
      <c r="O63" s="1129"/>
      <c r="P63" s="1129"/>
      <c r="Q63" s="1129"/>
      <c r="R63" s="1129"/>
      <c r="S63" s="1129"/>
      <c r="T63" s="1129"/>
      <c r="U63" s="1129"/>
      <c r="V63" s="1129"/>
      <c r="W63" s="1130"/>
      <c r="X63" s="1173" t="s">
        <v>16</v>
      </c>
      <c r="Y63" s="1174"/>
      <c r="Z63" s="1174"/>
      <c r="AA63" s="1174"/>
      <c r="AB63" s="1174"/>
      <c r="AC63" s="1174"/>
      <c r="AD63" s="1174"/>
      <c r="AE63" s="1174"/>
      <c r="AF63" s="1174"/>
      <c r="AG63" s="1174"/>
      <c r="AH63" s="1174"/>
      <c r="AI63" s="1174"/>
      <c r="AJ63" s="1174"/>
      <c r="AK63" s="1174"/>
      <c r="AL63" s="1174"/>
      <c r="AM63" s="1174"/>
      <c r="AN63" s="1174"/>
      <c r="AO63" s="1174"/>
      <c r="AP63" s="1174"/>
      <c r="AQ63" s="1174"/>
      <c r="AR63" s="1174"/>
      <c r="AS63" s="1174"/>
      <c r="AT63" s="1174"/>
      <c r="AU63" s="1174"/>
      <c r="AV63" s="1174"/>
      <c r="AW63" s="1174"/>
      <c r="AX63" s="1174"/>
      <c r="AY63" s="1174"/>
      <c r="AZ63" s="1174"/>
      <c r="BA63" s="1174"/>
      <c r="BB63" s="1174"/>
      <c r="BC63" s="1174"/>
      <c r="BD63" s="1174"/>
      <c r="BE63" s="1174"/>
      <c r="BF63" s="1174"/>
      <c r="BG63" s="1174"/>
      <c r="BH63" s="1174"/>
      <c r="BI63" s="1174"/>
      <c r="BJ63" s="1174"/>
      <c r="BK63" s="1174"/>
      <c r="BL63" s="1174"/>
      <c r="BM63" s="1174"/>
      <c r="BN63" s="1175"/>
      <c r="BO63" s="622"/>
    </row>
    <row r="64" spans="1:67" ht="20.100000000000001" hidden="1" customHeight="1" x14ac:dyDescent="0.15">
      <c r="A64" s="622"/>
      <c r="B64" s="1128"/>
      <c r="C64" s="1129"/>
      <c r="D64" s="1129"/>
      <c r="E64" s="1129"/>
      <c r="F64" s="1129"/>
      <c r="G64" s="1129"/>
      <c r="H64" s="1129"/>
      <c r="I64" s="1129"/>
      <c r="J64" s="1129"/>
      <c r="K64" s="1129"/>
      <c r="L64" s="1129"/>
      <c r="M64" s="1129"/>
      <c r="N64" s="1129"/>
      <c r="O64" s="1129"/>
      <c r="P64" s="1129"/>
      <c r="Q64" s="1129"/>
      <c r="R64" s="1129"/>
      <c r="S64" s="1129"/>
      <c r="T64" s="1129"/>
      <c r="U64" s="1129"/>
      <c r="V64" s="1129"/>
      <c r="W64" s="1130"/>
      <c r="X64" s="1176" t="s">
        <v>449</v>
      </c>
      <c r="Y64" s="1177"/>
      <c r="Z64" s="1177"/>
      <c r="AA64" s="1177"/>
      <c r="AB64" s="1177"/>
      <c r="AC64" s="1177"/>
      <c r="AD64" s="1177"/>
      <c r="AE64" s="1177"/>
      <c r="AF64" s="1177"/>
      <c r="AG64" s="1177"/>
      <c r="AH64" s="1177"/>
      <c r="AI64" s="1177"/>
      <c r="AJ64" s="1177"/>
      <c r="AK64" s="1177"/>
      <c r="AL64" s="1177"/>
      <c r="AM64" s="1177"/>
      <c r="AN64" s="1177"/>
      <c r="AO64" s="1177"/>
      <c r="AP64" s="1177"/>
      <c r="AQ64" s="1177"/>
      <c r="AR64" s="1177"/>
      <c r="AS64" s="1177"/>
      <c r="AT64" s="1177"/>
      <c r="AU64" s="1177"/>
      <c r="AV64" s="1177"/>
      <c r="AW64" s="1177"/>
      <c r="AX64" s="1177"/>
      <c r="AY64" s="1177"/>
      <c r="AZ64" s="1177"/>
      <c r="BA64" s="1177"/>
      <c r="BB64" s="1177"/>
      <c r="BC64" s="1177"/>
      <c r="BD64" s="1177"/>
      <c r="BE64" s="1177"/>
      <c r="BF64" s="1177"/>
      <c r="BG64" s="1177"/>
      <c r="BH64" s="1177"/>
      <c r="BI64" s="1177"/>
      <c r="BJ64" s="1177"/>
      <c r="BK64" s="1177"/>
      <c r="BL64" s="1177"/>
      <c r="BM64" s="1177"/>
      <c r="BN64" s="1178"/>
      <c r="BO64" s="622"/>
    </row>
    <row r="65" spans="1:67" ht="20.100000000000001" hidden="1" customHeight="1" x14ac:dyDescent="0.15">
      <c r="A65" s="622"/>
      <c r="B65" s="1118"/>
      <c r="C65" s="1119"/>
      <c r="D65" s="1119"/>
      <c r="E65" s="1119"/>
      <c r="F65" s="1119"/>
      <c r="G65" s="1119"/>
      <c r="H65" s="1119"/>
      <c r="I65" s="1119"/>
      <c r="J65" s="1119"/>
      <c r="K65" s="1119"/>
      <c r="L65" s="1119"/>
      <c r="M65" s="1119"/>
      <c r="N65" s="1119"/>
      <c r="O65" s="1119"/>
      <c r="P65" s="1119"/>
      <c r="Q65" s="1119"/>
      <c r="R65" s="1119"/>
      <c r="S65" s="1119"/>
      <c r="T65" s="1119"/>
      <c r="U65" s="1119"/>
      <c r="V65" s="1119"/>
      <c r="W65" s="1120"/>
      <c r="X65" s="1179" t="s">
        <v>16</v>
      </c>
      <c r="Y65" s="1180"/>
      <c r="Z65" s="1180"/>
      <c r="AA65" s="1180"/>
      <c r="AB65" s="1180"/>
      <c r="AC65" s="1180"/>
      <c r="AD65" s="1180"/>
      <c r="AE65" s="1180"/>
      <c r="AF65" s="1180"/>
      <c r="AG65" s="1180"/>
      <c r="AH65" s="1180"/>
      <c r="AI65" s="1180"/>
      <c r="AJ65" s="1180"/>
      <c r="AK65" s="1180"/>
      <c r="AL65" s="1180"/>
      <c r="AM65" s="1180"/>
      <c r="AN65" s="1180"/>
      <c r="AO65" s="1180"/>
      <c r="AP65" s="1180"/>
      <c r="AQ65" s="1180"/>
      <c r="AR65" s="1180"/>
      <c r="AS65" s="1180"/>
      <c r="AT65" s="1180"/>
      <c r="AU65" s="1180"/>
      <c r="AV65" s="1180"/>
      <c r="AW65" s="1180"/>
      <c r="AX65" s="1180"/>
      <c r="AY65" s="1180"/>
      <c r="AZ65" s="1180"/>
      <c r="BA65" s="1180"/>
      <c r="BB65" s="1180"/>
      <c r="BC65" s="1180"/>
      <c r="BD65" s="1180"/>
      <c r="BE65" s="1180"/>
      <c r="BF65" s="1180"/>
      <c r="BG65" s="1180"/>
      <c r="BH65" s="1180"/>
      <c r="BI65" s="1180"/>
      <c r="BJ65" s="1180"/>
      <c r="BK65" s="1180"/>
      <c r="BL65" s="1180"/>
      <c r="BM65" s="1180"/>
      <c r="BN65" s="1181"/>
      <c r="BO65" s="622"/>
    </row>
    <row r="66" spans="1:67" ht="20.100000000000001" customHeight="1" x14ac:dyDescent="0.15">
      <c r="A66" s="622"/>
      <c r="B66" s="1127" t="s">
        <v>1047</v>
      </c>
      <c r="C66" s="1116"/>
      <c r="D66" s="1116"/>
      <c r="E66" s="1116"/>
      <c r="F66" s="1116"/>
      <c r="G66" s="1116"/>
      <c r="H66" s="1116"/>
      <c r="I66" s="1116"/>
      <c r="J66" s="1116"/>
      <c r="K66" s="1116"/>
      <c r="L66" s="1116"/>
      <c r="M66" s="1116"/>
      <c r="N66" s="1116"/>
      <c r="O66" s="1116"/>
      <c r="P66" s="1116"/>
      <c r="Q66" s="1116"/>
      <c r="R66" s="1116"/>
      <c r="S66" s="1116"/>
      <c r="T66" s="1116"/>
      <c r="U66" s="1116"/>
      <c r="V66" s="1116"/>
      <c r="W66" s="1117"/>
      <c r="X66" s="1140" t="s">
        <v>737</v>
      </c>
      <c r="Y66" s="1141"/>
      <c r="Z66" s="1141"/>
      <c r="AA66" s="1141"/>
      <c r="AB66" s="1141"/>
      <c r="AC66" s="1141"/>
      <c r="AD66" s="1141"/>
      <c r="AE66" s="1141"/>
      <c r="AF66" s="1141"/>
      <c r="AG66" s="1141"/>
      <c r="AH66" s="1141"/>
      <c r="AI66" s="1141"/>
      <c r="AJ66" s="1141"/>
      <c r="AK66" s="1141"/>
      <c r="AL66" s="1141"/>
      <c r="AM66" s="1141"/>
      <c r="AN66" s="1141"/>
      <c r="AO66" s="1141"/>
      <c r="AP66" s="1141"/>
      <c r="AQ66" s="1141"/>
      <c r="AR66" s="1169"/>
      <c r="AS66" s="1185" t="str">
        <f>IF(入力シート!E53="","",入力シート!E53)</f>
        <v/>
      </c>
      <c r="AT66" s="1186"/>
      <c r="AU66" s="1186"/>
      <c r="AV66" s="1186"/>
      <c r="AW66" s="1186"/>
      <c r="AX66" s="1186"/>
      <c r="AY66" s="1186"/>
      <c r="AZ66" s="1186"/>
      <c r="BA66" s="1186"/>
      <c r="BB66" s="1186"/>
      <c r="BC66" s="1186"/>
      <c r="BD66" s="1186"/>
      <c r="BE66" s="1186"/>
      <c r="BF66" s="1186"/>
      <c r="BG66" s="1186"/>
      <c r="BH66" s="1186"/>
      <c r="BI66" s="1186"/>
      <c r="BJ66" s="1186"/>
      <c r="BK66" s="1186"/>
      <c r="BL66" s="1186"/>
      <c r="BM66" s="1186"/>
      <c r="BN66" s="1187"/>
      <c r="BO66" s="622"/>
    </row>
    <row r="67" spans="1:67" ht="20.100000000000001" customHeight="1" x14ac:dyDescent="0.15">
      <c r="A67" s="622"/>
      <c r="B67" s="1128"/>
      <c r="C67" s="1129"/>
      <c r="D67" s="1129"/>
      <c r="E67" s="1129"/>
      <c r="F67" s="1129"/>
      <c r="G67" s="1129"/>
      <c r="H67" s="1129"/>
      <c r="I67" s="1129"/>
      <c r="J67" s="1129"/>
      <c r="K67" s="1129"/>
      <c r="L67" s="1129"/>
      <c r="M67" s="1129"/>
      <c r="N67" s="1129"/>
      <c r="O67" s="1129"/>
      <c r="P67" s="1129"/>
      <c r="Q67" s="1129"/>
      <c r="R67" s="1129"/>
      <c r="S67" s="1129"/>
      <c r="T67" s="1129"/>
      <c r="U67" s="1129"/>
      <c r="V67" s="1129"/>
      <c r="W67" s="1130"/>
      <c r="X67" s="1140" t="s">
        <v>738</v>
      </c>
      <c r="Y67" s="1141"/>
      <c r="Z67" s="1141"/>
      <c r="AA67" s="1141"/>
      <c r="AB67" s="1141"/>
      <c r="AC67" s="1141"/>
      <c r="AD67" s="1141"/>
      <c r="AE67" s="1141"/>
      <c r="AF67" s="1141"/>
      <c r="AG67" s="1141"/>
      <c r="AH67" s="1141"/>
      <c r="AI67" s="1141"/>
      <c r="AJ67" s="1141"/>
      <c r="AK67" s="1141"/>
      <c r="AL67" s="1141"/>
      <c r="AM67" s="1141"/>
      <c r="AN67" s="1141"/>
      <c r="AO67" s="1141"/>
      <c r="AP67" s="1141"/>
      <c r="AQ67" s="1141"/>
      <c r="AR67" s="1169"/>
      <c r="AS67" s="1185" t="str">
        <f>IF(入力シート!$E$26="","",IF(入力シート!$E$26="選択してください","",入力シート!$E$26))</f>
        <v/>
      </c>
      <c r="AT67" s="1186"/>
      <c r="AU67" s="1186"/>
      <c r="AV67" s="1186"/>
      <c r="AW67" s="1186"/>
      <c r="AX67" s="1186"/>
      <c r="AY67" s="1186"/>
      <c r="AZ67" s="1186"/>
      <c r="BA67" s="1186"/>
      <c r="BB67" s="1186"/>
      <c r="BC67" s="1186"/>
      <c r="BD67" s="1186"/>
      <c r="BE67" s="1186"/>
      <c r="BF67" s="1186"/>
      <c r="BG67" s="1186"/>
      <c r="BH67" s="1186"/>
      <c r="BI67" s="1186"/>
      <c r="BJ67" s="1186"/>
      <c r="BK67" s="1186"/>
      <c r="BL67" s="1186"/>
      <c r="BM67" s="1186"/>
      <c r="BN67" s="1187"/>
      <c r="BO67" s="622"/>
    </row>
    <row r="68" spans="1:67" ht="28.5" hidden="1" customHeight="1" x14ac:dyDescent="0.15">
      <c r="A68" s="622"/>
      <c r="B68" s="1128"/>
      <c r="C68" s="1129"/>
      <c r="D68" s="1129"/>
      <c r="E68" s="1129"/>
      <c r="F68" s="1129"/>
      <c r="G68" s="1129"/>
      <c r="H68" s="1129"/>
      <c r="I68" s="1129"/>
      <c r="J68" s="1129"/>
      <c r="K68" s="1129"/>
      <c r="L68" s="1129"/>
      <c r="M68" s="1129"/>
      <c r="N68" s="1129"/>
      <c r="O68" s="1129"/>
      <c r="P68" s="1129"/>
      <c r="Q68" s="1129"/>
      <c r="R68" s="1129"/>
      <c r="S68" s="1129"/>
      <c r="T68" s="1129"/>
      <c r="U68" s="1129"/>
      <c r="V68" s="1129"/>
      <c r="W68" s="1130"/>
      <c r="X68" s="1170" t="s">
        <v>739</v>
      </c>
      <c r="Y68" s="1171"/>
      <c r="Z68" s="1171"/>
      <c r="AA68" s="1171"/>
      <c r="AB68" s="1171"/>
      <c r="AC68" s="1171"/>
      <c r="AD68" s="1171"/>
      <c r="AE68" s="1171"/>
      <c r="AF68" s="1171"/>
      <c r="AG68" s="1171"/>
      <c r="AH68" s="1171"/>
      <c r="AI68" s="1171"/>
      <c r="AJ68" s="1171"/>
      <c r="AK68" s="1171"/>
      <c r="AL68" s="1171"/>
      <c r="AM68" s="1171"/>
      <c r="AN68" s="1171"/>
      <c r="AO68" s="1171"/>
      <c r="AP68" s="1171"/>
      <c r="AQ68" s="1171"/>
      <c r="AR68" s="1172"/>
      <c r="AS68" s="1185" t="str">
        <f>IF(入力シート!E27="選択してください","",IF(入力シート!E27="番号取得済み(下記記載)",入力シート!E28,入力シート!E27))</f>
        <v/>
      </c>
      <c r="AT68" s="1186"/>
      <c r="AU68" s="1186"/>
      <c r="AV68" s="1186"/>
      <c r="AW68" s="1186"/>
      <c r="AX68" s="1186"/>
      <c r="AY68" s="1186"/>
      <c r="AZ68" s="1186"/>
      <c r="BA68" s="1186"/>
      <c r="BB68" s="1186"/>
      <c r="BC68" s="1186"/>
      <c r="BD68" s="1186"/>
      <c r="BE68" s="1186"/>
      <c r="BF68" s="1186"/>
      <c r="BG68" s="1186"/>
      <c r="BH68" s="1186"/>
      <c r="BI68" s="1186"/>
      <c r="BJ68" s="1186"/>
      <c r="BK68" s="1186"/>
      <c r="BL68" s="1186"/>
      <c r="BM68" s="1186"/>
      <c r="BN68" s="1187"/>
      <c r="BO68" s="622"/>
    </row>
    <row r="69" spans="1:67" ht="20.100000000000001" customHeight="1" x14ac:dyDescent="0.15">
      <c r="A69" s="622"/>
      <c r="B69" s="1128"/>
      <c r="C69" s="1129"/>
      <c r="D69" s="1129"/>
      <c r="E69" s="1129"/>
      <c r="F69" s="1129"/>
      <c r="G69" s="1129"/>
      <c r="H69" s="1129"/>
      <c r="I69" s="1129"/>
      <c r="J69" s="1129"/>
      <c r="K69" s="1129"/>
      <c r="L69" s="1129"/>
      <c r="M69" s="1129"/>
      <c r="N69" s="1129"/>
      <c r="O69" s="1129"/>
      <c r="P69" s="1129"/>
      <c r="Q69" s="1129"/>
      <c r="R69" s="1129"/>
      <c r="S69" s="1129"/>
      <c r="T69" s="1129"/>
      <c r="U69" s="1129"/>
      <c r="V69" s="1129"/>
      <c r="W69" s="1130"/>
      <c r="X69" s="1140"/>
      <c r="Y69" s="1141"/>
      <c r="Z69" s="1141"/>
      <c r="AA69" s="1141"/>
      <c r="AB69" s="1141"/>
      <c r="AC69" s="1141"/>
      <c r="AD69" s="1141"/>
      <c r="AE69" s="1141"/>
      <c r="AF69" s="1141"/>
      <c r="AG69" s="1141"/>
      <c r="AH69" s="1141"/>
      <c r="AI69" s="1141"/>
      <c r="AJ69" s="1141"/>
      <c r="AK69" s="1141"/>
      <c r="AL69" s="1141"/>
      <c r="AM69" s="1141"/>
      <c r="AN69" s="1141"/>
      <c r="AO69" s="1141"/>
      <c r="AP69" s="1141"/>
      <c r="AQ69" s="1141"/>
      <c r="AR69" s="1141"/>
      <c r="AS69" s="1141"/>
      <c r="AT69" s="1141"/>
      <c r="AU69" s="1141"/>
      <c r="AV69" s="1141"/>
      <c r="AW69" s="1141"/>
      <c r="AX69" s="1141"/>
      <c r="AY69" s="1141"/>
      <c r="AZ69" s="1141"/>
      <c r="BA69" s="1141"/>
      <c r="BB69" s="1141"/>
      <c r="BC69" s="1141"/>
      <c r="BD69" s="1141"/>
      <c r="BE69" s="1141"/>
      <c r="BF69" s="1141"/>
      <c r="BG69" s="1141"/>
      <c r="BH69" s="1141"/>
      <c r="BI69" s="1141"/>
      <c r="BJ69" s="1141"/>
      <c r="BK69" s="1141"/>
      <c r="BL69" s="1141"/>
      <c r="BM69" s="1141"/>
      <c r="BN69" s="1142"/>
      <c r="BO69" s="622"/>
    </row>
    <row r="70" spans="1:67" ht="20.100000000000001" customHeight="1" thickBot="1" x14ac:dyDescent="0.2">
      <c r="A70" s="622"/>
      <c r="B70" s="1166"/>
      <c r="C70" s="1167"/>
      <c r="D70" s="1167"/>
      <c r="E70" s="1167"/>
      <c r="F70" s="1167"/>
      <c r="G70" s="1167"/>
      <c r="H70" s="1167"/>
      <c r="I70" s="1167"/>
      <c r="J70" s="1167"/>
      <c r="K70" s="1167"/>
      <c r="L70" s="1167"/>
      <c r="M70" s="1167"/>
      <c r="N70" s="1167"/>
      <c r="O70" s="1167"/>
      <c r="P70" s="1167"/>
      <c r="Q70" s="1167"/>
      <c r="R70" s="1167"/>
      <c r="S70" s="1167"/>
      <c r="T70" s="1167"/>
      <c r="U70" s="1167"/>
      <c r="V70" s="1167"/>
      <c r="W70" s="1168"/>
      <c r="X70" s="1182"/>
      <c r="Y70" s="1183"/>
      <c r="Z70" s="1183"/>
      <c r="AA70" s="1183"/>
      <c r="AB70" s="1183"/>
      <c r="AC70" s="1183"/>
      <c r="AD70" s="1183"/>
      <c r="AE70" s="1183"/>
      <c r="AF70" s="1183"/>
      <c r="AG70" s="1183"/>
      <c r="AH70" s="1183"/>
      <c r="AI70" s="1183"/>
      <c r="AJ70" s="1183"/>
      <c r="AK70" s="1183"/>
      <c r="AL70" s="1183"/>
      <c r="AM70" s="1183"/>
      <c r="AN70" s="1183"/>
      <c r="AO70" s="1183"/>
      <c r="AP70" s="1183"/>
      <c r="AQ70" s="1183"/>
      <c r="AR70" s="1183"/>
      <c r="AS70" s="1183"/>
      <c r="AT70" s="1183"/>
      <c r="AU70" s="1183"/>
      <c r="AV70" s="1183"/>
      <c r="AW70" s="1183"/>
      <c r="AX70" s="1183"/>
      <c r="AY70" s="1183"/>
      <c r="AZ70" s="1183"/>
      <c r="BA70" s="1183"/>
      <c r="BB70" s="1183"/>
      <c r="BC70" s="1183"/>
      <c r="BD70" s="1183"/>
      <c r="BE70" s="1183"/>
      <c r="BF70" s="1183"/>
      <c r="BG70" s="1183"/>
      <c r="BH70" s="1183"/>
      <c r="BI70" s="1183"/>
      <c r="BJ70" s="1183"/>
      <c r="BK70" s="1183"/>
      <c r="BL70" s="1183"/>
      <c r="BM70" s="1183"/>
      <c r="BN70" s="1184"/>
      <c r="BO70" s="622"/>
    </row>
    <row r="71" spans="1:67" ht="20.100000000000001" customHeight="1" thickTop="1" x14ac:dyDescent="0.15">
      <c r="A71" s="622"/>
      <c r="B71" s="1163" t="s">
        <v>450</v>
      </c>
      <c r="C71" s="1163"/>
      <c r="D71" s="1163"/>
      <c r="E71" s="1163"/>
      <c r="F71" s="1163"/>
      <c r="G71" s="1163"/>
      <c r="H71" s="1163"/>
      <c r="I71" s="1163"/>
      <c r="J71" s="1163"/>
      <c r="K71" s="1163"/>
      <c r="L71" s="1163"/>
      <c r="M71" s="1163"/>
      <c r="N71" s="1163"/>
      <c r="O71" s="1163"/>
      <c r="P71" s="1163"/>
      <c r="Q71" s="1163"/>
      <c r="R71" s="1163"/>
      <c r="S71" s="1163"/>
      <c r="T71" s="1163"/>
      <c r="U71" s="1163"/>
      <c r="V71" s="1163"/>
      <c r="W71" s="1163"/>
      <c r="X71" s="1163"/>
      <c r="Y71" s="1163"/>
      <c r="Z71" s="1163"/>
      <c r="AA71" s="1163"/>
      <c r="AB71" s="1163"/>
      <c r="AC71" s="1163"/>
      <c r="AD71" s="1163"/>
      <c r="AE71" s="1163"/>
      <c r="AF71" s="1163"/>
      <c r="AG71" s="1163"/>
      <c r="AH71" s="1163"/>
      <c r="AI71" s="1163"/>
      <c r="AJ71" s="1163"/>
      <c r="AK71" s="1163"/>
      <c r="AL71" s="1163"/>
      <c r="AM71" s="1163"/>
      <c r="AN71" s="1163"/>
      <c r="AO71" s="1163"/>
      <c r="AP71" s="1163"/>
      <c r="AQ71" s="1163"/>
      <c r="AR71" s="1163"/>
      <c r="AS71" s="1163"/>
      <c r="AT71" s="1163"/>
      <c r="AU71" s="1163"/>
      <c r="AV71" s="1163"/>
      <c r="AW71" s="1163"/>
      <c r="AX71" s="1163"/>
      <c r="AY71" s="1163"/>
      <c r="AZ71" s="1163"/>
      <c r="BA71" s="1163"/>
      <c r="BB71" s="1163"/>
      <c r="BC71" s="1163"/>
      <c r="BD71" s="1163"/>
      <c r="BE71" s="1163"/>
      <c r="BF71" s="1163"/>
      <c r="BG71" s="1163"/>
      <c r="BH71" s="1163"/>
      <c r="BI71" s="1163"/>
      <c r="BJ71" s="1163"/>
      <c r="BK71" s="1163"/>
      <c r="BL71" s="1163"/>
      <c r="BM71" s="1163"/>
      <c r="BN71" s="1163"/>
      <c r="BO71" s="622"/>
    </row>
  </sheetData>
  <sheetProtection algorithmName="SHA-512" hashValue="nBeU5slizM+a0v9qEbLEFiNBlctS7K8snmsG3yHKcqOQdVIwFAuhSSVvaoRHDPfow1C89EoQ68/2b8aYHhUZJg==" saltValue="AOwVHXWgyzjxusFY8o++/A==" spinCount="100000" sheet="1" objects="1" scenarios="1"/>
  <mergeCells count="97">
    <mergeCell ref="B71:BN71"/>
    <mergeCell ref="AW15:BG15"/>
    <mergeCell ref="BF4:BN4"/>
    <mergeCell ref="B66:W70"/>
    <mergeCell ref="X66:AR66"/>
    <mergeCell ref="X67:AR67"/>
    <mergeCell ref="X68:AR68"/>
    <mergeCell ref="X63:BN63"/>
    <mergeCell ref="X64:BN64"/>
    <mergeCell ref="X65:BN65"/>
    <mergeCell ref="X69:BN70"/>
    <mergeCell ref="AS66:BN66"/>
    <mergeCell ref="AS67:BN67"/>
    <mergeCell ref="AS68:BN68"/>
    <mergeCell ref="Y60:AC60"/>
    <mergeCell ref="AD60:BN60"/>
    <mergeCell ref="Y61:AC61"/>
    <mergeCell ref="AD61:BN61"/>
    <mergeCell ref="X62:BN62"/>
    <mergeCell ref="Y57:AC57"/>
    <mergeCell ref="AD57:BN57"/>
    <mergeCell ref="Y58:AC58"/>
    <mergeCell ref="AD58:BN58"/>
    <mergeCell ref="Y59:AC59"/>
    <mergeCell ref="AD59:BN59"/>
    <mergeCell ref="X54:BN54"/>
    <mergeCell ref="Y55:AC55"/>
    <mergeCell ref="AD55:BN55"/>
    <mergeCell ref="Y56:AC56"/>
    <mergeCell ref="AD56:BN56"/>
    <mergeCell ref="B46:W65"/>
    <mergeCell ref="X46:BN46"/>
    <mergeCell ref="Y47:AC47"/>
    <mergeCell ref="AD47:BN47"/>
    <mergeCell ref="Y48:AC48"/>
    <mergeCell ref="AD48:BN48"/>
    <mergeCell ref="Y49:AC49"/>
    <mergeCell ref="AD49:BN49"/>
    <mergeCell ref="Y50:AC50"/>
    <mergeCell ref="AD50:BN50"/>
    <mergeCell ref="Y51:AC51"/>
    <mergeCell ref="AD51:BN51"/>
    <mergeCell ref="Y52:AC52"/>
    <mergeCell ref="AD52:BN52"/>
    <mergeCell ref="Y53:AC53"/>
    <mergeCell ref="AD53:BN53"/>
    <mergeCell ref="X39:BN40"/>
    <mergeCell ref="AL41:BL41"/>
    <mergeCell ref="B43:W45"/>
    <mergeCell ref="X43:BN44"/>
    <mergeCell ref="X45:BN45"/>
    <mergeCell ref="AL42:BL42"/>
    <mergeCell ref="B39:W42"/>
    <mergeCell ref="B34:W35"/>
    <mergeCell ref="X34:BN35"/>
    <mergeCell ref="B36:W38"/>
    <mergeCell ref="X38:BN38"/>
    <mergeCell ref="X36:AC37"/>
    <mergeCell ref="AD36:AI37"/>
    <mergeCell ref="AJ36:AO37"/>
    <mergeCell ref="AP36:AU37"/>
    <mergeCell ref="AV36:BA37"/>
    <mergeCell ref="BB36:BG37"/>
    <mergeCell ref="BH36:BN37"/>
    <mergeCell ref="B29:W31"/>
    <mergeCell ref="X29:AC29"/>
    <mergeCell ref="AD29:BN29"/>
    <mergeCell ref="B32:W33"/>
    <mergeCell ref="X32:BN33"/>
    <mergeCell ref="X30:BN31"/>
    <mergeCell ref="B24:W26"/>
    <mergeCell ref="X24:AC24"/>
    <mergeCell ref="AD24:BN24"/>
    <mergeCell ref="B27:F28"/>
    <mergeCell ref="G27:W28"/>
    <mergeCell ref="X27:BN28"/>
    <mergeCell ref="X25:BN26"/>
    <mergeCell ref="AO18:AT18"/>
    <mergeCell ref="AO19:AT20"/>
    <mergeCell ref="AU19:BN20"/>
    <mergeCell ref="AO21:AT22"/>
    <mergeCell ref="AU21:BN22"/>
    <mergeCell ref="AU18:BN18"/>
    <mergeCell ref="A9:Q9"/>
    <mergeCell ref="R9:U9"/>
    <mergeCell ref="A11:BO12"/>
    <mergeCell ref="AO15:AT17"/>
    <mergeCell ref="AU15:AV15"/>
    <mergeCell ref="BH15:BO15"/>
    <mergeCell ref="AU16:BN17"/>
    <mergeCell ref="I1:BE1"/>
    <mergeCell ref="BD2:BN2"/>
    <mergeCell ref="A3:J4"/>
    <mergeCell ref="BD3:BN3"/>
    <mergeCell ref="S6:AW7"/>
    <mergeCell ref="BI1:BO1"/>
    <mergeCell ref="A1:G1"/>
  </mergeCells>
  <phoneticPr fontId="2"/>
  <conditionalFormatting sqref="X41:BN42">
    <cfRule type="expression" dxfId="97" priority="2">
      <formula>$X$39="新規"</formula>
    </cfRule>
  </conditionalFormatting>
  <dataValidations count="1">
    <dataValidation allowBlank="1" showInputMessage="1" sqref="X39:BN40" xr:uid="{00000000-0002-0000-0500-000000000000}"/>
  </dataValidations>
  <hyperlinks>
    <hyperlink ref="A1" location="はじめに!A1" display="＜はじめにへ" xr:uid="{00000000-0004-0000-0500-000000000000}"/>
    <hyperlink ref="A1:E1" location="入力シート!Print_Area" display="＜入力シートへ" xr:uid="{00000000-0004-0000-0500-000001000000}"/>
    <hyperlink ref="BI1" location="おわりに!Print_Area" display="おわりにへ＞" xr:uid="{00000000-0004-0000-0500-000002000000}"/>
    <hyperlink ref="BI1:BO1" location="'おわりに '!Print_Area" display="おわりにへ＞" xr:uid="{00000000-0004-0000-0500-000003000000}"/>
  </hyperlinks>
  <printOptions horizontalCentered="1" verticalCentered="1"/>
  <pageMargins left="0.23622047244094491" right="0.23622047244094491" top="0.39370078740157483" bottom="0.19685039370078741" header="0.31496062992125984" footer="0.31496062992125984"/>
  <pageSetup paperSize="9" scale="70" orientation="portrait" cellComments="asDisplayed"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984C27E5-C00D-4BFC-B162-387DB8633471}">
            <xm:f>入力シート!$E$41="上記同様"</xm:f>
            <x14:dxf>
              <fill>
                <patternFill>
                  <bgColor theme="0" tint="-0.24994659260841701"/>
                </patternFill>
              </fill>
            </x14:dxf>
          </x14:cfRule>
          <xm:sqref>X55:BN61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1000000}">
          <x14:formula1>
            <xm:f>プルダウン用!$F$40:$F$42</xm:f>
          </x14:formula1>
          <xm:sqref>X63:BN63</xm:sqref>
        </x14:dataValidation>
        <x14:dataValidation type="list" allowBlank="1" showInputMessage="1" showErrorMessage="1" xr:uid="{00000000-0002-0000-0500-000002000000}">
          <x14:formula1>
            <xm:f>プルダウン用!$F$43:$F$45</xm:f>
          </x14:formula1>
          <xm:sqref>X65:BN65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EJ82"/>
  <sheetViews>
    <sheetView showGridLines="0" view="pageBreakPreview" zoomScale="80" zoomScaleNormal="70" zoomScaleSheetLayoutView="80" zoomScalePageLayoutView="55" workbookViewId="0">
      <pane ySplit="1" topLeftCell="A2" activePane="bottomLeft" state="frozen"/>
      <selection activeCell="AA17" sqref="AA17:AN17"/>
      <selection pane="bottomLeft" sqref="A1:F1"/>
    </sheetView>
  </sheetViews>
  <sheetFormatPr defaultColWidth="9" defaultRowHeight="13.5" x14ac:dyDescent="0.15"/>
  <cols>
    <col min="1" max="35" width="2" style="411" customWidth="1"/>
    <col min="36" max="36" width="2" customWidth="1"/>
    <col min="37" max="65" width="2" style="411" customWidth="1"/>
    <col min="66" max="67" width="2.125" style="411" hidden="1" customWidth="1"/>
    <col min="68" max="70" width="2.125" style="411" customWidth="1"/>
    <col min="71" max="71" width="4.5" style="411" customWidth="1"/>
    <col min="72" max="73" width="3.875" style="411" customWidth="1"/>
    <col min="74" max="146" width="2.125" style="411" customWidth="1"/>
    <col min="147" max="16359" width="9" style="411"/>
    <col min="16360" max="16380" width="9" style="411" bestFit="1"/>
    <col min="16381" max="16384" width="9" style="411"/>
  </cols>
  <sheetData>
    <row r="1" spans="1:140" ht="19.5" customHeight="1" thickBot="1" x14ac:dyDescent="0.2">
      <c r="A1" s="1240" t="s">
        <v>146</v>
      </c>
      <c r="B1" s="1240"/>
      <c r="C1" s="1240"/>
      <c r="D1" s="1240"/>
      <c r="E1" s="1240"/>
      <c r="F1" s="1240"/>
      <c r="G1" s="733"/>
      <c r="H1" s="733"/>
      <c r="I1" s="733"/>
      <c r="J1" s="733"/>
      <c r="K1" s="1232" t="s">
        <v>147</v>
      </c>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c r="AM1" s="1232"/>
      <c r="AN1" s="1232"/>
      <c r="AO1" s="1232"/>
      <c r="AP1" s="1232"/>
      <c r="AQ1" s="1232"/>
      <c r="AR1" s="1232"/>
      <c r="AS1" s="1232"/>
      <c r="AT1" s="1232"/>
      <c r="AU1" s="1232"/>
      <c r="AV1" s="1232"/>
      <c r="AW1" s="1232"/>
      <c r="AX1" s="1232"/>
      <c r="AY1" s="1232"/>
      <c r="AZ1" s="1232"/>
      <c r="BA1" s="1232"/>
      <c r="BH1" s="1224" t="s">
        <v>148</v>
      </c>
      <c r="BI1" s="1224"/>
      <c r="BJ1" s="1224"/>
      <c r="BK1" s="1224"/>
      <c r="BL1" s="1224"/>
      <c r="BM1" s="1224"/>
      <c r="BN1" s="1224"/>
      <c r="BO1" s="1224"/>
    </row>
    <row r="2" spans="1:140" ht="19.5" customHeight="1" thickTop="1" x14ac:dyDescent="0.15">
      <c r="A2" s="755"/>
      <c r="B2" s="755"/>
      <c r="C2" s="755"/>
      <c r="D2" s="755"/>
      <c r="E2" s="755"/>
      <c r="F2" s="755"/>
      <c r="G2" s="755"/>
      <c r="H2" s="755"/>
      <c r="I2" s="755"/>
      <c r="J2" s="755"/>
      <c r="K2" s="755"/>
      <c r="L2" s="755"/>
      <c r="M2" s="755"/>
      <c r="N2" s="755"/>
      <c r="O2" s="765"/>
      <c r="P2" s="755"/>
      <c r="Q2" s="755"/>
      <c r="R2" s="755"/>
      <c r="S2" s="755"/>
      <c r="T2" s="755"/>
      <c r="U2" s="755"/>
      <c r="V2" s="415"/>
      <c r="W2" s="415"/>
      <c r="X2" s="415"/>
      <c r="Y2" s="415"/>
      <c r="Z2" s="415"/>
      <c r="AA2" s="415"/>
      <c r="AB2" s="415"/>
      <c r="AC2" s="415"/>
      <c r="AD2" s="415"/>
      <c r="AE2" s="415"/>
      <c r="AF2" s="415"/>
      <c r="AG2" s="415"/>
      <c r="AH2" s="415"/>
      <c r="AI2" s="415"/>
      <c r="AJ2" s="415"/>
      <c r="AK2" s="415"/>
      <c r="AL2" s="415"/>
      <c r="AM2" s="415"/>
      <c r="AN2" s="415"/>
      <c r="AO2" s="415"/>
      <c r="AP2" s="415"/>
      <c r="AQ2" s="415"/>
      <c r="AR2" s="415"/>
      <c r="AU2" s="415"/>
      <c r="AV2" s="415"/>
      <c r="AW2" s="415"/>
      <c r="AX2" s="415"/>
      <c r="AY2" s="415"/>
      <c r="AZ2" s="415"/>
      <c r="BA2" s="419"/>
      <c r="BB2" s="419"/>
      <c r="BC2" s="419"/>
      <c r="BD2" s="419"/>
      <c r="BE2" s="419"/>
      <c r="BF2" s="419"/>
      <c r="BG2" s="419"/>
      <c r="BH2" s="1233" t="s">
        <v>150</v>
      </c>
      <c r="BI2" s="1233"/>
      <c r="BJ2" s="1233"/>
      <c r="BK2" s="1233"/>
      <c r="BV2" s="622"/>
      <c r="BW2" s="622"/>
      <c r="BX2" s="622"/>
      <c r="BY2" s="622"/>
      <c r="BZ2" s="622"/>
      <c r="CA2" s="622"/>
      <c r="CB2" s="622"/>
      <c r="CC2" s="622"/>
      <c r="CD2" s="622"/>
      <c r="CE2" s="622"/>
      <c r="CF2" s="622"/>
      <c r="CG2" s="622"/>
      <c r="CH2" s="622"/>
      <c r="CI2" s="622"/>
      <c r="CJ2" s="622"/>
      <c r="CK2" s="622"/>
      <c r="CL2" s="622"/>
      <c r="CM2" s="622"/>
      <c r="CN2" s="622"/>
      <c r="CO2" s="622"/>
      <c r="CP2" s="622"/>
      <c r="CQ2" s="622"/>
      <c r="CR2" s="622"/>
      <c r="CS2" s="622"/>
      <c r="CT2" s="622"/>
      <c r="CU2" s="622"/>
      <c r="CV2" s="622"/>
      <c r="CW2" s="622"/>
      <c r="CX2" s="622"/>
      <c r="CY2" s="622"/>
      <c r="CZ2" s="622"/>
      <c r="DA2" s="622"/>
      <c r="DB2" s="622"/>
      <c r="DC2" s="622"/>
      <c r="DD2" s="622"/>
      <c r="DE2" s="622"/>
      <c r="DF2" s="622"/>
      <c r="DG2" s="622"/>
      <c r="DH2" s="622"/>
      <c r="DI2" s="622"/>
      <c r="DJ2" s="622"/>
      <c r="DK2" s="622"/>
      <c r="DL2" s="622"/>
      <c r="DM2" s="622"/>
      <c r="DN2" s="622"/>
      <c r="DO2" s="622"/>
      <c r="DP2" s="622"/>
      <c r="DQ2" s="622"/>
      <c r="DR2" s="622"/>
      <c r="DS2" s="622"/>
      <c r="DT2" s="622"/>
      <c r="DU2" s="622"/>
      <c r="DV2" s="622"/>
      <c r="DW2" s="622"/>
      <c r="DX2" s="622"/>
      <c r="DY2" s="1243"/>
      <c r="DZ2" s="1243"/>
      <c r="EA2" s="1243"/>
      <c r="EB2" s="1243"/>
      <c r="EC2" s="1243"/>
      <c r="ED2" s="1243"/>
      <c r="EE2" s="1243"/>
      <c r="EF2" s="1243"/>
      <c r="EG2" s="1243"/>
      <c r="EH2" s="1243"/>
      <c r="EI2" s="1243"/>
      <c r="EJ2" s="622"/>
    </row>
    <row r="3" spans="1:140" ht="19.5" customHeight="1" thickBot="1" x14ac:dyDescent="0.2">
      <c r="A3" s="756"/>
      <c r="B3" s="756" t="s">
        <v>990</v>
      </c>
      <c r="C3" s="756"/>
      <c r="D3" s="756"/>
      <c r="E3" s="756"/>
      <c r="F3" s="756"/>
      <c r="G3" s="756"/>
      <c r="H3" s="756"/>
      <c r="I3" s="756"/>
      <c r="J3" s="756"/>
      <c r="K3" s="756"/>
      <c r="L3" s="1244">
        <f>'はじめに  '!BF5</f>
        <v>45862</v>
      </c>
      <c r="M3" s="1245"/>
      <c r="N3" s="1245"/>
      <c r="O3" s="1245"/>
      <c r="P3" s="1245"/>
      <c r="Q3" s="1245"/>
      <c r="R3" s="756"/>
      <c r="S3" s="756"/>
      <c r="T3" s="756"/>
      <c r="U3" s="756"/>
      <c r="V3" s="415"/>
      <c r="W3" s="415"/>
      <c r="X3" s="415"/>
      <c r="Y3" s="415"/>
      <c r="Z3" s="415"/>
      <c r="AA3" s="415"/>
      <c r="AB3" s="415"/>
      <c r="AC3" s="415"/>
      <c r="AD3" s="415"/>
      <c r="AE3" s="415"/>
      <c r="AF3" s="415"/>
      <c r="AG3" s="415"/>
      <c r="AH3" s="415"/>
      <c r="AI3" s="415"/>
      <c r="AJ3" s="415"/>
      <c r="AK3" s="415"/>
      <c r="AL3" s="415"/>
      <c r="AM3" s="415"/>
      <c r="AN3" s="415"/>
      <c r="AO3" s="415"/>
      <c r="AP3" s="415"/>
      <c r="AQ3" s="415"/>
      <c r="AR3" s="415"/>
      <c r="AS3" s="417"/>
      <c r="AT3" s="417"/>
      <c r="AU3" s="415"/>
      <c r="AV3" s="415"/>
      <c r="AW3" s="415"/>
      <c r="AX3" s="415"/>
      <c r="AY3" s="415"/>
      <c r="AZ3" s="415"/>
      <c r="BA3" s="419"/>
      <c r="BB3" s="419"/>
      <c r="BC3" s="419"/>
      <c r="BD3" s="419"/>
      <c r="BE3" s="419"/>
      <c r="BF3" s="419"/>
      <c r="BG3" s="419"/>
      <c r="BH3" s="416"/>
      <c r="BJ3" s="418"/>
      <c r="BO3"/>
      <c r="BP3"/>
      <c r="BQ3"/>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c r="CU3" s="622"/>
      <c r="CV3" s="622"/>
      <c r="CW3" s="622"/>
      <c r="CX3" s="622"/>
      <c r="CY3" s="622"/>
      <c r="CZ3" s="622"/>
      <c r="DA3" s="622"/>
      <c r="DB3" s="622"/>
      <c r="DC3" s="622"/>
      <c r="DD3" s="622"/>
      <c r="DE3" s="622"/>
      <c r="DF3" s="622"/>
      <c r="DG3" s="622"/>
      <c r="DH3" s="622"/>
      <c r="DI3" s="622"/>
      <c r="DJ3" s="622"/>
      <c r="DK3" s="622"/>
      <c r="DL3" s="622"/>
      <c r="DM3" s="622"/>
      <c r="DN3" s="622"/>
      <c r="DO3" s="622"/>
      <c r="DP3" s="622"/>
      <c r="DQ3" s="622"/>
      <c r="DR3" s="622"/>
      <c r="DS3" s="622"/>
      <c r="DT3" s="622"/>
      <c r="DU3" s="622"/>
      <c r="DV3" s="622"/>
      <c r="DW3" s="622"/>
      <c r="DX3" s="622"/>
      <c r="DY3" s="730"/>
      <c r="DZ3" s="730"/>
      <c r="EA3" s="730"/>
      <c r="EB3" s="730"/>
      <c r="EC3" s="730"/>
      <c r="ED3" s="730"/>
      <c r="EE3" s="730"/>
      <c r="EF3" s="730"/>
      <c r="EG3" s="730"/>
      <c r="EH3" s="730"/>
      <c r="EI3" s="730"/>
      <c r="EJ3" s="622"/>
    </row>
    <row r="4" spans="1:140" ht="19.5" customHeight="1" x14ac:dyDescent="0.15">
      <c r="A4" s="630"/>
      <c r="B4" s="631"/>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1304" t="str">
        <f>IF(入力シート!E10="","",入力シート!E10)</f>
        <v/>
      </c>
      <c r="BA4" s="1304"/>
      <c r="BB4" s="1304"/>
      <c r="BC4" s="1304"/>
      <c r="BD4" s="1304"/>
      <c r="BE4" s="1304"/>
      <c r="BF4" s="1304"/>
      <c r="BG4" s="1304"/>
      <c r="BH4" s="1304"/>
      <c r="BI4" s="1304"/>
      <c r="BJ4" s="1304"/>
      <c r="BK4" s="1304"/>
      <c r="BL4" s="1304"/>
      <c r="BM4" s="1305"/>
      <c r="BN4" s="622"/>
    </row>
    <row r="5" spans="1:140" ht="19.5" customHeight="1" x14ac:dyDescent="0.15">
      <c r="A5" s="1226" t="s">
        <v>451</v>
      </c>
      <c r="B5" s="1227"/>
      <c r="C5" s="1227"/>
      <c r="D5" s="1227"/>
      <c r="E5" s="1227"/>
      <c r="F5" s="1227"/>
      <c r="G5" s="1227"/>
      <c r="H5" s="1227"/>
      <c r="I5" s="1227"/>
      <c r="J5" s="1227"/>
      <c r="K5" s="1227"/>
      <c r="L5" s="1227"/>
      <c r="M5" s="1227"/>
      <c r="N5" s="1227"/>
      <c r="O5" s="1227"/>
      <c r="P5" s="1227"/>
      <c r="Q5" s="1227"/>
      <c r="R5" s="1227"/>
      <c r="S5" s="1227"/>
      <c r="T5" s="1227"/>
      <c r="U5" s="1227"/>
      <c r="V5" s="1227"/>
      <c r="W5" s="1227"/>
      <c r="X5" s="1227"/>
      <c r="Y5" s="1227"/>
      <c r="Z5" s="1227"/>
      <c r="AA5" s="1227"/>
      <c r="AB5" s="1227"/>
      <c r="AC5" s="1227"/>
      <c r="AD5" s="1227"/>
      <c r="AE5" s="1227"/>
      <c r="AF5" s="1227"/>
      <c r="AG5" s="1227"/>
      <c r="AH5" s="1227"/>
      <c r="AI5" s="1227"/>
      <c r="AJ5" s="1227"/>
      <c r="AK5" s="1227"/>
      <c r="AL5" s="1227"/>
      <c r="AM5" s="1227"/>
      <c r="AN5" s="1227"/>
      <c r="AO5" s="1227"/>
      <c r="AP5" s="1227"/>
      <c r="AQ5" s="1227"/>
      <c r="AR5" s="1227"/>
      <c r="AS5" s="1227"/>
      <c r="AT5" s="1227"/>
      <c r="AU5" s="1227"/>
      <c r="AV5" s="1227"/>
      <c r="AW5" s="1227"/>
      <c r="AX5" s="1227"/>
      <c r="AY5" s="1227"/>
      <c r="AZ5" s="1227"/>
      <c r="BA5" s="1227"/>
      <c r="BB5" s="1227"/>
      <c r="BC5" s="1227"/>
      <c r="BD5" s="1227"/>
      <c r="BE5" s="1227"/>
      <c r="BF5" s="1227"/>
      <c r="BG5" s="1227"/>
      <c r="BH5" s="1227"/>
      <c r="BI5" s="1227"/>
      <c r="BJ5" s="1227"/>
      <c r="BK5" s="1227"/>
      <c r="BL5" s="1227"/>
      <c r="BM5" s="1228"/>
      <c r="BN5" s="622"/>
    </row>
    <row r="6" spans="1:140" ht="19.5" customHeight="1" x14ac:dyDescent="0.15">
      <c r="A6" s="632"/>
      <c r="B6" s="633"/>
      <c r="C6" s="633"/>
      <c r="D6" s="633"/>
      <c r="E6" s="633"/>
      <c r="F6" s="633"/>
      <c r="G6" s="633"/>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22"/>
      <c r="AO6" s="622"/>
      <c r="AP6" s="622"/>
      <c r="AQ6" s="625"/>
      <c r="AR6" s="625"/>
      <c r="AS6" s="625"/>
      <c r="AT6" s="625"/>
      <c r="AU6" s="625"/>
      <c r="AV6" s="625"/>
      <c r="AW6" s="625"/>
      <c r="AX6" s="625"/>
      <c r="AY6" s="625"/>
      <c r="AZ6" s="634"/>
      <c r="BA6" s="634"/>
      <c r="BB6" s="634"/>
      <c r="BC6" s="634"/>
      <c r="BD6" s="634"/>
      <c r="BE6" s="634"/>
      <c r="BF6" s="634"/>
      <c r="BG6" s="634"/>
      <c r="BH6" s="634"/>
      <c r="BI6" s="634"/>
      <c r="BJ6" s="634"/>
      <c r="BK6" s="634"/>
      <c r="BL6" s="634"/>
      <c r="BM6" s="635"/>
      <c r="BN6" s="622"/>
    </row>
    <row r="7" spans="1:140" customFormat="1" ht="19.5" customHeight="1" x14ac:dyDescent="0.15">
      <c r="A7" s="1229" t="s">
        <v>452</v>
      </c>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1230"/>
      <c r="AU7" s="1230"/>
      <c r="AV7" s="1230"/>
      <c r="AW7" s="1230"/>
      <c r="AX7" s="1230"/>
      <c r="AY7" s="1230"/>
      <c r="AZ7" s="1230"/>
      <c r="BA7" s="1230"/>
      <c r="BB7" s="1230"/>
      <c r="BC7" s="1230"/>
      <c r="BD7" s="1230"/>
      <c r="BE7" s="1230"/>
      <c r="BF7" s="1230"/>
      <c r="BG7" s="1230"/>
      <c r="BH7" s="1230"/>
      <c r="BI7" s="1230"/>
      <c r="BJ7" s="1230"/>
      <c r="BK7" s="1230"/>
      <c r="BL7" s="1230"/>
      <c r="BM7" s="1231"/>
      <c r="BN7" s="622"/>
    </row>
    <row r="8" spans="1:140" customFormat="1" ht="19.5" customHeight="1" x14ac:dyDescent="0.15">
      <c r="A8" s="632"/>
      <c r="B8" s="1185" t="s">
        <v>453</v>
      </c>
      <c r="C8" s="1186"/>
      <c r="D8" s="1186"/>
      <c r="E8" s="1186"/>
      <c r="F8" s="1186"/>
      <c r="G8" s="1186"/>
      <c r="H8" s="1186"/>
      <c r="I8" s="1186"/>
      <c r="J8" s="1186"/>
      <c r="K8" s="1186"/>
      <c r="L8" s="1186"/>
      <c r="M8" s="1186"/>
      <c r="N8" s="1186"/>
      <c r="O8" s="1186"/>
      <c r="P8" s="1186"/>
      <c r="Q8" s="1186"/>
      <c r="R8" s="1186"/>
      <c r="S8" s="1186"/>
      <c r="T8" s="1186"/>
      <c r="U8" s="1186"/>
      <c r="V8" s="1186"/>
      <c r="W8" s="1186"/>
      <c r="X8" s="1186"/>
      <c r="Y8" s="1186"/>
      <c r="Z8" s="1186"/>
      <c r="AA8" s="1186"/>
      <c r="AB8" s="1186"/>
      <c r="AC8" s="1186"/>
      <c r="AD8" s="1186"/>
      <c r="AE8" s="1186"/>
      <c r="AF8" s="1186"/>
      <c r="AG8" s="1186"/>
      <c r="AH8" s="1186"/>
      <c r="AI8" s="1186"/>
      <c r="AJ8" s="1225"/>
      <c r="AK8" s="1306" t="str">
        <f>IF(入力シート!E56="","",入力シート!E56)</f>
        <v/>
      </c>
      <c r="AL8" s="1307"/>
      <c r="AM8" s="1307"/>
      <c r="AN8" s="1307"/>
      <c r="AO8" s="1307"/>
      <c r="AP8" s="1307"/>
      <c r="AQ8" s="1307"/>
      <c r="AR8" s="1307"/>
      <c r="AS8" s="1307"/>
      <c r="AT8" s="1307"/>
      <c r="AU8" s="1307"/>
      <c r="AV8" s="1307"/>
      <c r="AW8" s="1307"/>
      <c r="AX8" s="1307"/>
      <c r="AY8" s="1307"/>
      <c r="AZ8" s="1307"/>
      <c r="BA8" s="1307"/>
      <c r="BB8" s="1307"/>
      <c r="BC8" s="1307"/>
      <c r="BD8" s="1307"/>
      <c r="BE8" s="1307"/>
      <c r="BF8" s="1307"/>
      <c r="BG8" s="1307"/>
      <c r="BH8" s="1307"/>
      <c r="BI8" s="1307"/>
      <c r="BJ8" s="1307"/>
      <c r="BK8" s="1307"/>
      <c r="BL8" s="1308"/>
      <c r="BM8" s="635"/>
      <c r="BN8" s="622"/>
    </row>
    <row r="9" spans="1:140" customFormat="1" ht="19.5" customHeight="1" x14ac:dyDescent="0.15">
      <c r="A9" s="632"/>
      <c r="B9" s="1185" t="s">
        <v>454</v>
      </c>
      <c r="C9" s="1186"/>
      <c r="D9" s="1186"/>
      <c r="E9" s="1186"/>
      <c r="F9" s="1186"/>
      <c r="G9" s="1186"/>
      <c r="H9" s="1186"/>
      <c r="I9" s="1186"/>
      <c r="J9" s="1186"/>
      <c r="K9" s="1186"/>
      <c r="L9" s="1186"/>
      <c r="M9" s="1186"/>
      <c r="N9" s="1186"/>
      <c r="O9" s="1186"/>
      <c r="P9" s="1186"/>
      <c r="Q9" s="1186"/>
      <c r="R9" s="1186"/>
      <c r="S9" s="1186"/>
      <c r="T9" s="1186"/>
      <c r="U9" s="1186"/>
      <c r="V9" s="1186"/>
      <c r="W9" s="1186"/>
      <c r="X9" s="1186"/>
      <c r="Y9" s="1186"/>
      <c r="Z9" s="1186"/>
      <c r="AA9" s="1186"/>
      <c r="AB9" s="1186"/>
      <c r="AC9" s="1186"/>
      <c r="AD9" s="1186"/>
      <c r="AE9" s="1186"/>
      <c r="AF9" s="1186"/>
      <c r="AG9" s="1186"/>
      <c r="AH9" s="1186"/>
      <c r="AI9" s="1186"/>
      <c r="AJ9" s="1225"/>
      <c r="AK9" s="1306" t="str">
        <f>IF(入力シート!E57="","",入力シート!E57)</f>
        <v/>
      </c>
      <c r="AL9" s="1307"/>
      <c r="AM9" s="1307"/>
      <c r="AN9" s="1307"/>
      <c r="AO9" s="1307"/>
      <c r="AP9" s="1307"/>
      <c r="AQ9" s="1307"/>
      <c r="AR9" s="1307"/>
      <c r="AS9" s="1307"/>
      <c r="AT9" s="1307"/>
      <c r="AU9" s="1307"/>
      <c r="AV9" s="1307"/>
      <c r="AW9" s="1307"/>
      <c r="AX9" s="1307"/>
      <c r="AY9" s="1307"/>
      <c r="AZ9" s="1307"/>
      <c r="BA9" s="1307"/>
      <c r="BB9" s="1307"/>
      <c r="BC9" s="1307"/>
      <c r="BD9" s="1307"/>
      <c r="BE9" s="1307"/>
      <c r="BF9" s="1307"/>
      <c r="BG9" s="1307"/>
      <c r="BH9" s="1307"/>
      <c r="BI9" s="1307"/>
      <c r="BJ9" s="1307"/>
      <c r="BK9" s="1307"/>
      <c r="BL9" s="1308"/>
      <c r="BM9" s="635"/>
      <c r="BN9" s="622"/>
    </row>
    <row r="10" spans="1:140" customFormat="1" ht="19.5" customHeight="1" x14ac:dyDescent="0.15">
      <c r="A10" s="632"/>
      <c r="B10" s="1185" t="s">
        <v>455</v>
      </c>
      <c r="C10" s="1186"/>
      <c r="D10" s="1186"/>
      <c r="E10" s="1186"/>
      <c r="F10" s="1186"/>
      <c r="G10" s="1186"/>
      <c r="H10" s="1186"/>
      <c r="I10" s="1186"/>
      <c r="J10" s="1186"/>
      <c r="K10" s="1186"/>
      <c r="L10" s="1186"/>
      <c r="M10" s="1186"/>
      <c r="N10" s="1186"/>
      <c r="O10" s="1186"/>
      <c r="P10" s="1186"/>
      <c r="Q10" s="1186"/>
      <c r="R10" s="1186"/>
      <c r="S10" s="1186"/>
      <c r="T10" s="1186"/>
      <c r="U10" s="1186"/>
      <c r="V10" s="1186"/>
      <c r="W10" s="1186"/>
      <c r="X10" s="1186"/>
      <c r="Y10" s="1186"/>
      <c r="Z10" s="1186"/>
      <c r="AA10" s="1186"/>
      <c r="AB10" s="1186"/>
      <c r="AC10" s="1186"/>
      <c r="AD10" s="1186"/>
      <c r="AE10" s="1186"/>
      <c r="AF10" s="1186"/>
      <c r="AG10" s="1186"/>
      <c r="AH10" s="1186"/>
      <c r="AI10" s="1186"/>
      <c r="AJ10" s="1225"/>
      <c r="AK10" s="1306" t="str">
        <f>IF(入力シート!E58="","",入力シート!E58)</f>
        <v/>
      </c>
      <c r="AL10" s="1307"/>
      <c r="AM10" s="1307"/>
      <c r="AN10" s="1307"/>
      <c r="AO10" s="1307"/>
      <c r="AP10" s="1307"/>
      <c r="AQ10" s="1307"/>
      <c r="AR10" s="1307"/>
      <c r="AS10" s="1307"/>
      <c r="AT10" s="1307"/>
      <c r="AU10" s="1307"/>
      <c r="AV10" s="1307"/>
      <c r="AW10" s="1307"/>
      <c r="AX10" s="1307"/>
      <c r="AY10" s="1307"/>
      <c r="AZ10" s="1307"/>
      <c r="BA10" s="1307"/>
      <c r="BB10" s="1307"/>
      <c r="BC10" s="1307"/>
      <c r="BD10" s="1307"/>
      <c r="BE10" s="1307"/>
      <c r="BF10" s="1307"/>
      <c r="BG10" s="1307"/>
      <c r="BH10" s="1307"/>
      <c r="BI10" s="1307"/>
      <c r="BJ10" s="1307"/>
      <c r="BK10" s="1307"/>
      <c r="BL10" s="1308"/>
      <c r="BM10" s="635"/>
      <c r="BN10" s="622"/>
    </row>
    <row r="11" spans="1:140" customFormat="1" ht="19.5" customHeight="1" x14ac:dyDescent="0.15">
      <c r="A11" s="848"/>
      <c r="B11" s="1212" t="s">
        <v>456</v>
      </c>
      <c r="C11" s="1212"/>
      <c r="D11" s="1212"/>
      <c r="E11" s="1212"/>
      <c r="F11" s="1212"/>
      <c r="G11" s="1212"/>
      <c r="H11" s="1212"/>
      <c r="I11" s="1212"/>
      <c r="J11" s="1212"/>
      <c r="K11" s="1212"/>
      <c r="L11" s="1212"/>
      <c r="M11" s="1212"/>
      <c r="N11" s="1212"/>
      <c r="O11" s="1212"/>
      <c r="P11" s="1212"/>
      <c r="Q11" s="1212"/>
      <c r="R11" s="1212"/>
      <c r="S11" s="1212"/>
      <c r="T11" s="1212"/>
      <c r="U11" s="1212"/>
      <c r="V11" s="1212"/>
      <c r="W11" s="1212"/>
      <c r="X11" s="1212"/>
      <c r="Y11" s="1212"/>
      <c r="Z11" s="1212"/>
      <c r="AA11" s="1212"/>
      <c r="AB11" s="1212"/>
      <c r="AC11" s="1212"/>
      <c r="AD11" s="1212"/>
      <c r="AE11" s="1212"/>
      <c r="AF11" s="1212"/>
      <c r="AG11" s="1212"/>
      <c r="AH11" s="1212"/>
      <c r="AI11" s="1212"/>
      <c r="AJ11" s="1212"/>
      <c r="AK11" s="1212"/>
      <c r="AL11" s="1212"/>
      <c r="AM11" s="1212"/>
      <c r="AN11" s="1212"/>
      <c r="AO11" s="1212"/>
      <c r="AP11" s="1212"/>
      <c r="AQ11" s="1212"/>
      <c r="AR11" s="1212"/>
      <c r="AS11" s="1212"/>
      <c r="AT11" s="1212"/>
      <c r="AU11" s="1212"/>
      <c r="AV11" s="1212"/>
      <c r="AW11" s="1212"/>
      <c r="AX11" s="1212"/>
      <c r="AY11" s="1212"/>
      <c r="AZ11" s="1212"/>
      <c r="BA11" s="1212"/>
      <c r="BB11" s="1212"/>
      <c r="BC11" s="1212"/>
      <c r="BD11" s="1212"/>
      <c r="BE11" s="1212"/>
      <c r="BF11" s="1212"/>
      <c r="BG11" s="1212"/>
      <c r="BH11" s="1212"/>
      <c r="BI11" s="1212"/>
      <c r="BJ11" s="1212"/>
      <c r="BK11" s="1212"/>
      <c r="BL11" s="1212"/>
      <c r="BM11" s="849"/>
      <c r="BN11" s="622"/>
    </row>
    <row r="12" spans="1:140" customFormat="1" ht="19.5" customHeight="1" x14ac:dyDescent="0.15">
      <c r="A12" s="848"/>
      <c r="B12" s="850"/>
      <c r="C12" s="850"/>
      <c r="D12" s="850"/>
      <c r="E12" s="850"/>
      <c r="F12" s="850"/>
      <c r="G12" s="850"/>
      <c r="H12" s="850"/>
      <c r="I12" s="850"/>
      <c r="J12" s="850"/>
      <c r="K12" s="850"/>
      <c r="L12" s="850"/>
      <c r="M12" s="850"/>
      <c r="N12" s="850"/>
      <c r="O12" s="850"/>
      <c r="P12" s="850"/>
      <c r="Q12" s="850"/>
      <c r="R12" s="850"/>
      <c r="S12" s="850"/>
      <c r="T12" s="850"/>
      <c r="U12" s="850"/>
      <c r="V12" s="850"/>
      <c r="W12" s="850"/>
      <c r="X12" s="850"/>
      <c r="Y12" s="850"/>
      <c r="Z12" s="850"/>
      <c r="AA12" s="850"/>
      <c r="AB12" s="850"/>
      <c r="AC12" s="850"/>
      <c r="AD12" s="850"/>
      <c r="AE12" s="850"/>
      <c r="AF12" s="850"/>
      <c r="AG12" s="850"/>
      <c r="AH12" s="850"/>
      <c r="AI12" s="850"/>
      <c r="AJ12" s="850"/>
      <c r="AK12" s="850"/>
      <c r="AL12" s="850"/>
      <c r="AM12" s="850"/>
      <c r="AN12" s="850"/>
      <c r="AO12" s="850"/>
      <c r="AP12" s="850"/>
      <c r="AQ12" s="850"/>
      <c r="AR12" s="850"/>
      <c r="AS12" s="850"/>
      <c r="AT12" s="850"/>
      <c r="AU12" s="850"/>
      <c r="AV12" s="850"/>
      <c r="AW12" s="850"/>
      <c r="AX12" s="850"/>
      <c r="AY12" s="850"/>
      <c r="AZ12" s="850"/>
      <c r="BA12" s="850"/>
      <c r="BB12" s="850"/>
      <c r="BC12" s="850"/>
      <c r="BD12" s="850"/>
      <c r="BE12" s="850"/>
      <c r="BF12" s="850"/>
      <c r="BG12" s="850"/>
      <c r="BH12" s="850"/>
      <c r="BI12" s="850"/>
      <c r="BJ12" s="850"/>
      <c r="BK12" s="850"/>
      <c r="BL12" s="850"/>
      <c r="BM12" s="849"/>
      <c r="BN12" s="626"/>
    </row>
    <row r="13" spans="1:140" ht="19.5" customHeight="1" x14ac:dyDescent="0.15">
      <c r="A13" s="1249" t="s">
        <v>457</v>
      </c>
      <c r="B13" s="1250"/>
      <c r="C13" s="1250"/>
      <c r="D13" s="1250"/>
      <c r="E13" s="1250"/>
      <c r="F13" s="1250"/>
      <c r="G13" s="1250"/>
      <c r="H13" s="1250"/>
      <c r="I13" s="1250"/>
      <c r="J13" s="1250"/>
      <c r="K13" s="1250"/>
      <c r="L13" s="1250"/>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1"/>
      <c r="BN13" s="626"/>
    </row>
    <row r="14" spans="1:140" customFormat="1" ht="19.5" customHeight="1" x14ac:dyDescent="0.15">
      <c r="A14" s="851"/>
      <c r="B14" s="1234" t="s">
        <v>458</v>
      </c>
      <c r="C14" s="1235"/>
      <c r="D14" s="1235"/>
      <c r="E14" s="1235"/>
      <c r="F14" s="1235"/>
      <c r="G14" s="1235"/>
      <c r="H14" s="1235"/>
      <c r="I14" s="1235"/>
      <c r="J14" s="1235"/>
      <c r="K14" s="1235"/>
      <c r="L14" s="1235"/>
      <c r="M14" s="1235"/>
      <c r="N14" s="1235"/>
      <c r="O14" s="1235"/>
      <c r="P14" s="1235"/>
      <c r="Q14" s="1235"/>
      <c r="R14" s="1235"/>
      <c r="S14" s="1235"/>
      <c r="T14" s="1235"/>
      <c r="U14" s="1235"/>
      <c r="V14" s="1235"/>
      <c r="W14" s="1235"/>
      <c r="X14" s="1235"/>
      <c r="Y14" s="1235"/>
      <c r="Z14" s="1235"/>
      <c r="AA14" s="1235"/>
      <c r="AB14" s="1235"/>
      <c r="AC14" s="1235"/>
      <c r="AD14" s="1235"/>
      <c r="AE14" s="1235"/>
      <c r="AF14" s="1235"/>
      <c r="AG14" s="1235"/>
      <c r="AH14" s="1235"/>
      <c r="AI14" s="1235"/>
      <c r="AJ14" s="1236"/>
      <c r="AK14" s="1241">
        <v>6</v>
      </c>
      <c r="AL14" s="1242"/>
      <c r="AM14" s="1242"/>
      <c r="AN14" s="1242"/>
      <c r="AO14" s="1242"/>
      <c r="AP14" s="1242"/>
      <c r="AQ14" s="1248" t="s">
        <v>459</v>
      </c>
      <c r="AR14" s="1248"/>
      <c r="AS14" s="1248"/>
      <c r="AT14" s="852"/>
      <c r="AU14" s="852"/>
      <c r="AV14" s="852"/>
      <c r="AW14" s="852"/>
      <c r="AX14" s="852"/>
      <c r="AY14" s="852"/>
      <c r="AZ14" s="852"/>
      <c r="BA14" s="852"/>
      <c r="BB14" s="852"/>
      <c r="BC14" s="852"/>
      <c r="BD14" s="852"/>
      <c r="BE14" s="852"/>
      <c r="BF14" s="852"/>
      <c r="BG14" s="852"/>
      <c r="BH14" s="852"/>
      <c r="BI14" s="852"/>
      <c r="BJ14" s="852"/>
      <c r="BK14" s="852"/>
      <c r="BL14" s="853"/>
      <c r="BM14" s="854"/>
      <c r="BN14" s="626"/>
    </row>
    <row r="15" spans="1:140" ht="19.5" customHeight="1" x14ac:dyDescent="0.15">
      <c r="A15" s="851"/>
      <c r="B15" s="1246" t="s">
        <v>460</v>
      </c>
      <c r="C15" s="1212"/>
      <c r="D15" s="1212"/>
      <c r="E15" s="1212"/>
      <c r="F15" s="1212"/>
      <c r="G15" s="1212"/>
      <c r="H15" s="1212"/>
      <c r="I15" s="1212"/>
      <c r="J15" s="1212"/>
      <c r="K15" s="1212"/>
      <c r="L15" s="1212"/>
      <c r="M15" s="1212"/>
      <c r="N15" s="1212"/>
      <c r="O15" s="1212"/>
      <c r="P15" s="1212"/>
      <c r="Q15" s="1212"/>
      <c r="R15" s="1212"/>
      <c r="S15" s="1212"/>
      <c r="T15" s="1212"/>
      <c r="U15" s="1212"/>
      <c r="V15" s="1212"/>
      <c r="W15" s="1212"/>
      <c r="X15" s="1212"/>
      <c r="Y15" s="1212"/>
      <c r="Z15" s="1212"/>
      <c r="AA15" s="1212"/>
      <c r="AB15" s="1212"/>
      <c r="AC15" s="1212"/>
      <c r="AD15" s="1212"/>
      <c r="AE15" s="1212"/>
      <c r="AF15" s="1212"/>
      <c r="AG15" s="1212"/>
      <c r="AH15" s="1212"/>
      <c r="AI15" s="1212"/>
      <c r="AJ15" s="1247"/>
      <c r="AK15" s="1309" t="str">
        <f>IF(入力シート!E59="","",IF(入力シート!E59="選択してください","",入力シート!E59))</f>
        <v/>
      </c>
      <c r="AL15" s="1248"/>
      <c r="AM15" s="1248"/>
      <c r="AN15" s="1248"/>
      <c r="AO15" s="1248"/>
      <c r="AP15" s="1248"/>
      <c r="AQ15" s="1248"/>
      <c r="AR15" s="1248"/>
      <c r="AS15" s="1248"/>
      <c r="AT15" s="1248"/>
      <c r="AU15" s="1248"/>
      <c r="AV15" s="1248"/>
      <c r="AW15" s="1248"/>
      <c r="AX15" s="1248"/>
      <c r="AY15" s="1248"/>
      <c r="AZ15" s="1248"/>
      <c r="BA15" s="1248"/>
      <c r="BB15" s="1248"/>
      <c r="BC15" s="1248"/>
      <c r="BD15" s="1248"/>
      <c r="BE15" s="1248"/>
      <c r="BF15" s="1248"/>
      <c r="BG15" s="1248"/>
      <c r="BH15" s="1248"/>
      <c r="BI15" s="1248"/>
      <c r="BJ15" s="1248"/>
      <c r="BK15" s="1248"/>
      <c r="BL15" s="1274"/>
      <c r="BM15" s="854"/>
      <c r="BN15" s="626"/>
    </row>
    <row r="16" spans="1:140" ht="19.5" customHeight="1" x14ac:dyDescent="0.15">
      <c r="A16" s="851"/>
      <c r="B16" s="855"/>
      <c r="C16" s="856"/>
      <c r="D16" s="856"/>
      <c r="E16" s="1234" t="s">
        <v>461</v>
      </c>
      <c r="F16" s="1235"/>
      <c r="G16" s="1235"/>
      <c r="H16" s="1235"/>
      <c r="I16" s="1235"/>
      <c r="J16" s="1235"/>
      <c r="K16" s="1235"/>
      <c r="L16" s="1235"/>
      <c r="M16" s="1235"/>
      <c r="N16" s="1235"/>
      <c r="O16" s="1235"/>
      <c r="P16" s="1235"/>
      <c r="Q16" s="1235"/>
      <c r="R16" s="1235"/>
      <c r="S16" s="1235"/>
      <c r="T16" s="1235"/>
      <c r="U16" s="1235"/>
      <c r="V16" s="1235"/>
      <c r="W16" s="1235"/>
      <c r="X16" s="1235"/>
      <c r="Y16" s="1235"/>
      <c r="Z16" s="1235"/>
      <c r="AA16" s="1235"/>
      <c r="AB16" s="1235"/>
      <c r="AC16" s="1235"/>
      <c r="AD16" s="1235"/>
      <c r="AE16" s="1235"/>
      <c r="AF16" s="1235"/>
      <c r="AG16" s="1235"/>
      <c r="AH16" s="1235"/>
      <c r="AI16" s="1235"/>
      <c r="AJ16" s="1236"/>
      <c r="AK16" s="1309" t="str">
        <f>IF(入力シート!E60="","",IF(入力シート!E60="選択してください","",入力シート!E60))</f>
        <v>（有の場合のみ選択して下さい）</v>
      </c>
      <c r="AL16" s="1248"/>
      <c r="AM16" s="1248"/>
      <c r="AN16" s="1248"/>
      <c r="AO16" s="1248"/>
      <c r="AP16" s="1248"/>
      <c r="AQ16" s="1248"/>
      <c r="AR16" s="1248"/>
      <c r="AS16" s="1248"/>
      <c r="AT16" s="1248"/>
      <c r="AU16" s="1248"/>
      <c r="AV16" s="1248"/>
      <c r="AW16" s="1248"/>
      <c r="AX16" s="1248"/>
      <c r="AY16" s="1248"/>
      <c r="AZ16" s="1248"/>
      <c r="BA16" s="1248"/>
      <c r="BB16" s="1248"/>
      <c r="BC16" s="1248"/>
      <c r="BD16" s="1248"/>
      <c r="BE16" s="1248"/>
      <c r="BF16" s="1248"/>
      <c r="BG16" s="1248"/>
      <c r="BH16" s="1248"/>
      <c r="BI16" s="1248"/>
      <c r="BJ16" s="1248"/>
      <c r="BK16" s="1248"/>
      <c r="BL16" s="1274"/>
      <c r="BM16" s="854"/>
      <c r="BN16" s="626"/>
    </row>
    <row r="17" spans="1:66" ht="19.5" customHeight="1" x14ac:dyDescent="0.15">
      <c r="A17" s="851"/>
      <c r="B17" s="855"/>
      <c r="C17" s="856"/>
      <c r="D17" s="856"/>
      <c r="E17" s="1234" t="s">
        <v>462</v>
      </c>
      <c r="F17" s="1235"/>
      <c r="G17" s="1235"/>
      <c r="H17" s="1235"/>
      <c r="I17" s="1235"/>
      <c r="J17" s="1235"/>
      <c r="K17" s="1235"/>
      <c r="L17" s="1235"/>
      <c r="M17" s="1235"/>
      <c r="N17" s="1235"/>
      <c r="O17" s="1235"/>
      <c r="P17" s="1235"/>
      <c r="Q17" s="1235"/>
      <c r="R17" s="1235"/>
      <c r="S17" s="1235"/>
      <c r="T17" s="1235"/>
      <c r="U17" s="1235"/>
      <c r="V17" s="1235"/>
      <c r="W17" s="1235"/>
      <c r="X17" s="1235"/>
      <c r="Y17" s="1235"/>
      <c r="Z17" s="1235"/>
      <c r="AA17" s="1235"/>
      <c r="AB17" s="1235"/>
      <c r="AC17" s="1235"/>
      <c r="AD17" s="1235"/>
      <c r="AE17" s="1235"/>
      <c r="AF17" s="1235"/>
      <c r="AG17" s="1235"/>
      <c r="AH17" s="1235"/>
      <c r="AI17" s="1235"/>
      <c r="AJ17" s="1236"/>
      <c r="AK17" s="1310" t="str">
        <f>IF(入力シート!E62="","",入力シート!E62)</f>
        <v/>
      </c>
      <c r="AL17" s="1311"/>
      <c r="AM17" s="1311"/>
      <c r="AN17" s="1311"/>
      <c r="AO17" s="1311"/>
      <c r="AP17" s="1311"/>
      <c r="AQ17" s="1248" t="s">
        <v>1018</v>
      </c>
      <c r="AR17" s="1248"/>
      <c r="AS17" s="1248"/>
      <c r="AT17" s="852"/>
      <c r="AU17" s="852"/>
      <c r="AV17" s="852"/>
      <c r="AW17" s="852"/>
      <c r="AX17" s="852"/>
      <c r="AY17" s="852"/>
      <c r="AZ17" s="852"/>
      <c r="BA17" s="852"/>
      <c r="BB17" s="852"/>
      <c r="BC17" s="852"/>
      <c r="BD17" s="852"/>
      <c r="BE17" s="852"/>
      <c r="BF17" s="852"/>
      <c r="BG17" s="852"/>
      <c r="BH17" s="852"/>
      <c r="BI17" s="852"/>
      <c r="BJ17" s="852"/>
      <c r="BK17" s="852"/>
      <c r="BL17" s="853"/>
      <c r="BM17" s="854"/>
      <c r="BN17" s="626"/>
    </row>
    <row r="18" spans="1:66" ht="19.5" customHeight="1" x14ac:dyDescent="0.15">
      <c r="A18" s="851"/>
      <c r="B18" s="1189" t="s">
        <v>464</v>
      </c>
      <c r="C18" s="1189"/>
      <c r="D18" s="1189"/>
      <c r="E18" s="1212"/>
      <c r="F18" s="1212"/>
      <c r="G18" s="1212"/>
      <c r="H18" s="1212"/>
      <c r="I18" s="1212"/>
      <c r="J18" s="1212"/>
      <c r="K18" s="1212"/>
      <c r="L18" s="1212"/>
      <c r="M18" s="1212"/>
      <c r="N18" s="1212"/>
      <c r="O18" s="1212"/>
      <c r="P18" s="1212"/>
      <c r="Q18" s="1212"/>
      <c r="R18" s="1212"/>
      <c r="S18" s="1212"/>
      <c r="T18" s="1212"/>
      <c r="U18" s="1212"/>
      <c r="V18" s="1212"/>
      <c r="W18" s="1212"/>
      <c r="X18" s="1212"/>
      <c r="Y18" s="1212"/>
      <c r="Z18" s="1212"/>
      <c r="AA18" s="1212"/>
      <c r="AB18" s="1212"/>
      <c r="AC18" s="1212"/>
      <c r="AD18" s="1212"/>
      <c r="AE18" s="1212"/>
      <c r="AF18" s="1212"/>
      <c r="AG18" s="1212"/>
      <c r="AH18" s="1212"/>
      <c r="AI18" s="1212"/>
      <c r="AJ18" s="1212"/>
      <c r="AK18" s="1212"/>
      <c r="AL18" s="1212"/>
      <c r="AM18" s="1212"/>
      <c r="AN18" s="1212"/>
      <c r="AO18" s="1212"/>
      <c r="AP18" s="1212"/>
      <c r="AQ18" s="1212"/>
      <c r="AR18" s="1212"/>
      <c r="AS18" s="1212"/>
      <c r="AT18" s="1212"/>
      <c r="AU18" s="1212"/>
      <c r="AV18" s="1212"/>
      <c r="AW18" s="1212"/>
      <c r="AX18" s="1212"/>
      <c r="AY18" s="1212"/>
      <c r="AZ18" s="1212"/>
      <c r="BA18" s="1212"/>
      <c r="BB18" s="1212"/>
      <c r="BC18" s="1212"/>
      <c r="BD18" s="1212"/>
      <c r="BE18" s="1212"/>
      <c r="BF18" s="1212"/>
      <c r="BG18" s="1212"/>
      <c r="BH18" s="1212"/>
      <c r="BI18" s="1212"/>
      <c r="BJ18" s="1212"/>
      <c r="BK18" s="1212"/>
      <c r="BL18" s="1212"/>
      <c r="BM18" s="854"/>
      <c r="BN18" s="626"/>
    </row>
    <row r="19" spans="1:66" ht="19.5" customHeight="1" x14ac:dyDescent="0.15">
      <c r="A19" s="851"/>
      <c r="B19" s="856"/>
      <c r="C19" s="856"/>
      <c r="D19" s="856"/>
      <c r="E19" s="856"/>
      <c r="F19" s="856"/>
      <c r="G19" s="856"/>
      <c r="H19" s="856"/>
      <c r="I19" s="856"/>
      <c r="J19" s="856"/>
      <c r="K19" s="856"/>
      <c r="L19" s="856"/>
      <c r="M19" s="856"/>
      <c r="N19" s="856"/>
      <c r="O19" s="856"/>
      <c r="P19" s="856"/>
      <c r="Q19" s="856"/>
      <c r="R19" s="856"/>
      <c r="S19" s="856"/>
      <c r="T19" s="856"/>
      <c r="U19" s="856"/>
      <c r="V19" s="856"/>
      <c r="W19" s="856"/>
      <c r="X19" s="856"/>
      <c r="Y19" s="856"/>
      <c r="Z19" s="856"/>
      <c r="AA19" s="856"/>
      <c r="AB19" s="856"/>
      <c r="AC19" s="856"/>
      <c r="AD19" s="856"/>
      <c r="AE19" s="856"/>
      <c r="AF19" s="856"/>
      <c r="AG19" s="856"/>
      <c r="AH19" s="856"/>
      <c r="AI19" s="856"/>
      <c r="AJ19" s="856"/>
      <c r="AK19" s="856"/>
      <c r="AL19" s="856"/>
      <c r="AM19" s="856"/>
      <c r="AN19" s="856"/>
      <c r="AO19" s="856"/>
      <c r="AP19" s="856"/>
      <c r="AQ19" s="856"/>
      <c r="AR19" s="856"/>
      <c r="AS19" s="856"/>
      <c r="AT19" s="856"/>
      <c r="AU19" s="856"/>
      <c r="AV19" s="856"/>
      <c r="AW19" s="856"/>
      <c r="AX19" s="856"/>
      <c r="AY19" s="856"/>
      <c r="AZ19" s="856"/>
      <c r="BA19" s="856"/>
      <c r="BB19" s="856"/>
      <c r="BC19" s="856"/>
      <c r="BD19" s="856"/>
      <c r="BE19" s="856"/>
      <c r="BF19" s="856"/>
      <c r="BG19" s="856"/>
      <c r="BH19" s="856"/>
      <c r="BI19" s="856"/>
      <c r="BJ19" s="856"/>
      <c r="BK19" s="856"/>
      <c r="BL19" s="856"/>
      <c r="BM19" s="854"/>
      <c r="BN19" s="622"/>
    </row>
    <row r="20" spans="1:66" ht="19.5" customHeight="1" x14ac:dyDescent="0.15">
      <c r="A20" s="1213" t="s">
        <v>465</v>
      </c>
      <c r="B20" s="1214"/>
      <c r="C20" s="1214"/>
      <c r="D20" s="1214"/>
      <c r="E20" s="1214"/>
      <c r="F20" s="1214"/>
      <c r="G20" s="1214"/>
      <c r="H20" s="1214"/>
      <c r="I20" s="1214"/>
      <c r="J20" s="1214"/>
      <c r="K20" s="1214"/>
      <c r="L20" s="1214"/>
      <c r="M20" s="1214"/>
      <c r="N20" s="1214"/>
      <c r="O20" s="1214"/>
      <c r="P20" s="1214"/>
      <c r="Q20" s="1214"/>
      <c r="R20" s="1214"/>
      <c r="S20" s="1214"/>
      <c r="T20" s="1214"/>
      <c r="U20" s="1214"/>
      <c r="V20" s="1214"/>
      <c r="W20" s="1214"/>
      <c r="X20" s="1214"/>
      <c r="Y20" s="1214"/>
      <c r="Z20" s="1214"/>
      <c r="AA20" s="1214"/>
      <c r="AB20" s="1214"/>
      <c r="AC20" s="1214"/>
      <c r="AD20" s="1214"/>
      <c r="AE20" s="1214"/>
      <c r="AF20" s="1214"/>
      <c r="AG20" s="1214"/>
      <c r="AH20" s="1214"/>
      <c r="AI20" s="1214"/>
      <c r="AJ20" s="1214"/>
      <c r="AK20" s="1214"/>
      <c r="AL20" s="1214"/>
      <c r="AM20" s="1214"/>
      <c r="AN20" s="1214"/>
      <c r="AO20" s="1214"/>
      <c r="AP20" s="1214"/>
      <c r="AQ20" s="1214"/>
      <c r="AR20" s="1214"/>
      <c r="AS20" s="1214"/>
      <c r="AT20" s="1214"/>
      <c r="AU20" s="1214"/>
      <c r="AV20" s="1214"/>
      <c r="AW20" s="1214"/>
      <c r="AX20" s="1214"/>
      <c r="AY20" s="1214"/>
      <c r="AZ20" s="1214"/>
      <c r="BA20" s="1214"/>
      <c r="BB20" s="1214"/>
      <c r="BC20" s="1214"/>
      <c r="BD20" s="1214"/>
      <c r="BE20" s="1214"/>
      <c r="BF20" s="1214"/>
      <c r="BG20" s="1214"/>
      <c r="BH20" s="1214"/>
      <c r="BI20" s="1214"/>
      <c r="BJ20" s="1214"/>
      <c r="BK20" s="1214"/>
      <c r="BL20" s="1214"/>
      <c r="BM20" s="1215"/>
      <c r="BN20" s="626"/>
    </row>
    <row r="21" spans="1:66" ht="19.5" customHeight="1" x14ac:dyDescent="0.15">
      <c r="A21" s="857"/>
      <c r="B21" s="856" t="s">
        <v>841</v>
      </c>
      <c r="C21" s="858"/>
      <c r="D21" s="858"/>
      <c r="E21" s="858"/>
      <c r="F21" s="858"/>
      <c r="G21" s="858"/>
      <c r="H21" s="858"/>
      <c r="I21" s="858"/>
      <c r="J21" s="858"/>
      <c r="K21" s="858"/>
      <c r="L21" s="858"/>
      <c r="M21" s="858"/>
      <c r="N21" s="858"/>
      <c r="O21" s="858"/>
      <c r="P21" s="858"/>
      <c r="Q21" s="858"/>
      <c r="R21" s="858"/>
      <c r="S21" s="858"/>
      <c r="T21" s="858"/>
      <c r="U21" s="858"/>
      <c r="V21" s="858"/>
      <c r="W21" s="858"/>
      <c r="X21" s="858"/>
      <c r="Y21" s="858"/>
      <c r="Z21" s="858"/>
      <c r="AA21" s="858"/>
      <c r="AB21" s="858"/>
      <c r="AC21" s="858"/>
      <c r="AD21" s="858"/>
      <c r="AE21" s="858"/>
      <c r="AF21" s="858"/>
      <c r="AG21" s="858"/>
      <c r="AH21" s="850" t="s">
        <v>863</v>
      </c>
      <c r="AI21" s="859"/>
      <c r="AJ21" s="859"/>
      <c r="AK21" s="859"/>
      <c r="AL21" s="859"/>
      <c r="AM21" s="859"/>
      <c r="AN21" s="859"/>
      <c r="AO21" s="859"/>
      <c r="AP21" s="859"/>
      <c r="AQ21" s="859"/>
      <c r="AR21" s="859"/>
      <c r="AS21" s="859"/>
      <c r="AT21" s="859"/>
      <c r="AU21" s="859"/>
      <c r="AV21" s="859"/>
      <c r="AW21" s="859"/>
      <c r="AX21" s="859"/>
      <c r="AY21" s="859"/>
      <c r="AZ21" s="859"/>
      <c r="BA21" s="859"/>
      <c r="BB21" s="859"/>
      <c r="BC21" s="859"/>
      <c r="BD21" s="859"/>
      <c r="BE21" s="859"/>
      <c r="BF21" s="859"/>
      <c r="BG21" s="859"/>
      <c r="BH21" s="859"/>
      <c r="BI21" s="859"/>
      <c r="BJ21" s="859"/>
      <c r="BK21" s="859"/>
      <c r="BL21" s="859"/>
      <c r="BM21" s="860"/>
      <c r="BN21" s="626"/>
    </row>
    <row r="22" spans="1:66" ht="19.5" customHeight="1" x14ac:dyDescent="0.15">
      <c r="A22" s="851"/>
      <c r="B22" s="1216" t="s">
        <v>466</v>
      </c>
      <c r="C22" s="1189"/>
      <c r="D22" s="1189"/>
      <c r="E22" s="1189"/>
      <c r="F22" s="1189"/>
      <c r="G22" s="1189"/>
      <c r="H22" s="1189"/>
      <c r="I22" s="1189"/>
      <c r="J22" s="1189"/>
      <c r="K22" s="1189"/>
      <c r="L22" s="1189"/>
      <c r="M22" s="1190"/>
      <c r="N22" s="1217" t="s">
        <v>741</v>
      </c>
      <c r="O22" s="1218"/>
      <c r="P22" s="1218"/>
      <c r="Q22" s="1218"/>
      <c r="R22" s="1218"/>
      <c r="S22" s="1218"/>
      <c r="T22" s="1218"/>
      <c r="U22" s="1218"/>
      <c r="V22" s="1218"/>
      <c r="W22" s="1218"/>
      <c r="X22" s="1218"/>
      <c r="Y22" s="1218"/>
      <c r="Z22" s="1218"/>
      <c r="AA22" s="1218"/>
      <c r="AB22" s="1218"/>
      <c r="AC22" s="1218"/>
      <c r="AD22" s="1218"/>
      <c r="AE22" s="1218"/>
      <c r="AF22" s="1219"/>
      <c r="AG22" s="856"/>
      <c r="AH22" s="1220" t="s">
        <v>466</v>
      </c>
      <c r="AI22" s="1201"/>
      <c r="AJ22" s="1201"/>
      <c r="AK22" s="1201"/>
      <c r="AL22" s="1201"/>
      <c r="AM22" s="1201"/>
      <c r="AN22" s="1201"/>
      <c r="AO22" s="1201"/>
      <c r="AP22" s="1201"/>
      <c r="AQ22" s="1201"/>
      <c r="AR22" s="1201"/>
      <c r="AS22" s="1202"/>
      <c r="AT22" s="1221" t="s">
        <v>467</v>
      </c>
      <c r="AU22" s="1222"/>
      <c r="AV22" s="1222"/>
      <c r="AW22" s="1222"/>
      <c r="AX22" s="1222"/>
      <c r="AY22" s="1222"/>
      <c r="AZ22" s="1222"/>
      <c r="BA22" s="1222"/>
      <c r="BB22" s="1222"/>
      <c r="BC22" s="1222"/>
      <c r="BD22" s="1222"/>
      <c r="BE22" s="1222"/>
      <c r="BF22" s="1222"/>
      <c r="BG22" s="1222"/>
      <c r="BH22" s="1222"/>
      <c r="BI22" s="1222"/>
      <c r="BJ22" s="1222"/>
      <c r="BK22" s="1222"/>
      <c r="BL22" s="1223"/>
      <c r="BM22" s="854"/>
      <c r="BN22" s="626"/>
    </row>
    <row r="23" spans="1:66" ht="19.5" customHeight="1" x14ac:dyDescent="0.15">
      <c r="A23" s="851"/>
      <c r="B23" s="861"/>
      <c r="C23" s="1234" t="s">
        <v>468</v>
      </c>
      <c r="D23" s="1235"/>
      <c r="E23" s="1235"/>
      <c r="F23" s="1235"/>
      <c r="G23" s="1235"/>
      <c r="H23" s="1235"/>
      <c r="I23" s="1235"/>
      <c r="J23" s="1235"/>
      <c r="K23" s="1235"/>
      <c r="L23" s="1235"/>
      <c r="M23" s="1236"/>
      <c r="N23" s="1217" t="str">
        <f>IF(入力シート!E63="","",入力シート!E63)</f>
        <v>選択してください</v>
      </c>
      <c r="O23" s="1218"/>
      <c r="P23" s="1218"/>
      <c r="Q23" s="1218"/>
      <c r="R23" s="1218"/>
      <c r="S23" s="1218"/>
      <c r="T23" s="1218"/>
      <c r="U23" s="1218"/>
      <c r="V23" s="1218"/>
      <c r="W23" s="1218"/>
      <c r="X23" s="1218"/>
      <c r="Y23" s="1218"/>
      <c r="Z23" s="1218"/>
      <c r="AA23" s="1218"/>
      <c r="AB23" s="1218"/>
      <c r="AC23" s="1218"/>
      <c r="AD23" s="1218"/>
      <c r="AE23" s="1218"/>
      <c r="AF23" s="1219"/>
      <c r="AG23" s="856"/>
      <c r="AH23" s="862"/>
      <c r="AI23" s="1237" t="s">
        <v>864</v>
      </c>
      <c r="AJ23" s="1238"/>
      <c r="AK23" s="1238"/>
      <c r="AL23" s="1238"/>
      <c r="AM23" s="1238"/>
      <c r="AN23" s="1238"/>
      <c r="AO23" s="1238"/>
      <c r="AP23" s="1238"/>
      <c r="AQ23" s="1238"/>
      <c r="AR23" s="1238"/>
      <c r="AS23" s="1239"/>
      <c r="AT23" s="1221" t="s">
        <v>469</v>
      </c>
      <c r="AU23" s="1222"/>
      <c r="AV23" s="1222"/>
      <c r="AW23" s="1222"/>
      <c r="AX23" s="1222"/>
      <c r="AY23" s="1222"/>
      <c r="AZ23" s="1222"/>
      <c r="BA23" s="1222"/>
      <c r="BB23" s="1222"/>
      <c r="BC23" s="1222"/>
      <c r="BD23" s="1222"/>
      <c r="BE23" s="1222"/>
      <c r="BF23" s="1222"/>
      <c r="BG23" s="1222"/>
      <c r="BH23" s="1222"/>
      <c r="BI23" s="1222"/>
      <c r="BJ23" s="1222"/>
      <c r="BK23" s="1222"/>
      <c r="BL23" s="1223"/>
      <c r="BM23" s="854"/>
      <c r="BN23" s="626"/>
    </row>
    <row r="24" spans="1:66" ht="19.5" customHeight="1" x14ac:dyDescent="0.15">
      <c r="A24" s="851"/>
      <c r="B24" s="861"/>
      <c r="C24" s="1188" t="s">
        <v>470</v>
      </c>
      <c r="D24" s="1189"/>
      <c r="E24" s="1189"/>
      <c r="F24" s="1189"/>
      <c r="G24" s="1189"/>
      <c r="H24" s="1189"/>
      <c r="I24" s="1189"/>
      <c r="J24" s="1189"/>
      <c r="K24" s="1189"/>
      <c r="L24" s="1189"/>
      <c r="M24" s="1190"/>
      <c r="N24" s="1194" t="str">
        <f>IF(入力シート!E64="","",入力シート!E64)</f>
        <v>選択してください</v>
      </c>
      <c r="O24" s="1195"/>
      <c r="P24" s="1195"/>
      <c r="Q24" s="1195"/>
      <c r="R24" s="1195"/>
      <c r="S24" s="1195"/>
      <c r="T24" s="1195"/>
      <c r="U24" s="1195"/>
      <c r="V24" s="1195"/>
      <c r="W24" s="1195"/>
      <c r="X24" s="1195"/>
      <c r="Y24" s="1195"/>
      <c r="Z24" s="1195"/>
      <c r="AA24" s="1195"/>
      <c r="AB24" s="1195"/>
      <c r="AC24" s="1195"/>
      <c r="AD24" s="1195"/>
      <c r="AE24" s="1195"/>
      <c r="AF24" s="1196"/>
      <c r="AG24" s="856"/>
      <c r="AH24" s="862"/>
      <c r="AI24" s="1200" t="s">
        <v>865</v>
      </c>
      <c r="AJ24" s="1201"/>
      <c r="AK24" s="1201"/>
      <c r="AL24" s="1201"/>
      <c r="AM24" s="1201"/>
      <c r="AN24" s="1201"/>
      <c r="AO24" s="1201"/>
      <c r="AP24" s="1201"/>
      <c r="AQ24" s="1201"/>
      <c r="AR24" s="1201"/>
      <c r="AS24" s="1202"/>
      <c r="AT24" s="1206" t="s">
        <v>471</v>
      </c>
      <c r="AU24" s="1207"/>
      <c r="AV24" s="1207"/>
      <c r="AW24" s="1207"/>
      <c r="AX24" s="1207"/>
      <c r="AY24" s="1207"/>
      <c r="AZ24" s="1207"/>
      <c r="BA24" s="1207"/>
      <c r="BB24" s="1207"/>
      <c r="BC24" s="1207"/>
      <c r="BD24" s="1207"/>
      <c r="BE24" s="1207"/>
      <c r="BF24" s="1207"/>
      <c r="BG24" s="1207"/>
      <c r="BH24" s="1207"/>
      <c r="BI24" s="1207"/>
      <c r="BJ24" s="1207"/>
      <c r="BK24" s="1207"/>
      <c r="BL24" s="1208"/>
      <c r="BM24" s="854"/>
      <c r="BN24" s="626"/>
    </row>
    <row r="25" spans="1:66" ht="19.5" customHeight="1" x14ac:dyDescent="0.15">
      <c r="A25" s="851"/>
      <c r="B25" s="861"/>
      <c r="C25" s="1191"/>
      <c r="D25" s="1192"/>
      <c r="E25" s="1192"/>
      <c r="F25" s="1192"/>
      <c r="G25" s="1192"/>
      <c r="H25" s="1192"/>
      <c r="I25" s="1192"/>
      <c r="J25" s="1192"/>
      <c r="K25" s="1192"/>
      <c r="L25" s="1192"/>
      <c r="M25" s="1193"/>
      <c r="N25" s="1197"/>
      <c r="O25" s="1198"/>
      <c r="P25" s="1198"/>
      <c r="Q25" s="1198"/>
      <c r="R25" s="1198"/>
      <c r="S25" s="1198"/>
      <c r="T25" s="1198"/>
      <c r="U25" s="1198"/>
      <c r="V25" s="1198"/>
      <c r="W25" s="1198"/>
      <c r="X25" s="1198"/>
      <c r="Y25" s="1198"/>
      <c r="Z25" s="1198"/>
      <c r="AA25" s="1198"/>
      <c r="AB25" s="1198"/>
      <c r="AC25" s="1198"/>
      <c r="AD25" s="1198"/>
      <c r="AE25" s="1198"/>
      <c r="AF25" s="1199"/>
      <c r="AG25" s="856"/>
      <c r="AH25" s="862"/>
      <c r="AI25" s="1203"/>
      <c r="AJ25" s="1204"/>
      <c r="AK25" s="1204"/>
      <c r="AL25" s="1204"/>
      <c r="AM25" s="1204"/>
      <c r="AN25" s="1204"/>
      <c r="AO25" s="1204"/>
      <c r="AP25" s="1204"/>
      <c r="AQ25" s="1204"/>
      <c r="AR25" s="1204"/>
      <c r="AS25" s="1205"/>
      <c r="AT25" s="1209"/>
      <c r="AU25" s="1210"/>
      <c r="AV25" s="1210"/>
      <c r="AW25" s="1210"/>
      <c r="AX25" s="1210"/>
      <c r="AY25" s="1210"/>
      <c r="AZ25" s="1210"/>
      <c r="BA25" s="1210"/>
      <c r="BB25" s="1210"/>
      <c r="BC25" s="1210"/>
      <c r="BD25" s="1210"/>
      <c r="BE25" s="1210"/>
      <c r="BF25" s="1210"/>
      <c r="BG25" s="1210"/>
      <c r="BH25" s="1210"/>
      <c r="BI25" s="1210"/>
      <c r="BJ25" s="1210"/>
      <c r="BK25" s="1210"/>
      <c r="BL25" s="1211"/>
      <c r="BM25" s="854"/>
      <c r="BN25" s="626"/>
    </row>
    <row r="26" spans="1:66" ht="19.5" customHeight="1" x14ac:dyDescent="0.15">
      <c r="A26" s="851"/>
      <c r="B26" s="863"/>
      <c r="C26" s="1261" t="s">
        <v>472</v>
      </c>
      <c r="D26" s="1262"/>
      <c r="E26" s="1262"/>
      <c r="F26" s="1262"/>
      <c r="G26" s="1262"/>
      <c r="H26" s="1262"/>
      <c r="I26" s="1262"/>
      <c r="J26" s="1262"/>
      <c r="K26" s="1262"/>
      <c r="L26" s="1262"/>
      <c r="M26" s="1263"/>
      <c r="N26" s="1264"/>
      <c r="O26" s="1265"/>
      <c r="P26" s="1265"/>
      <c r="Q26" s="1265"/>
      <c r="R26" s="1265"/>
      <c r="S26" s="1265"/>
      <c r="T26" s="1265"/>
      <c r="U26" s="1265"/>
      <c r="V26" s="1265"/>
      <c r="W26" s="1265"/>
      <c r="X26" s="1265"/>
      <c r="Y26" s="1265"/>
      <c r="Z26" s="1265"/>
      <c r="AA26" s="1265"/>
      <c r="AB26" s="1265"/>
      <c r="AC26" s="1265"/>
      <c r="AD26" s="1265"/>
      <c r="AE26" s="1265"/>
      <c r="AF26" s="1266"/>
      <c r="AG26" s="856"/>
      <c r="AH26" s="864"/>
      <c r="AI26" s="1237" t="s">
        <v>472</v>
      </c>
      <c r="AJ26" s="1238"/>
      <c r="AK26" s="1238"/>
      <c r="AL26" s="1238"/>
      <c r="AM26" s="1238"/>
      <c r="AN26" s="1238"/>
      <c r="AO26" s="1238"/>
      <c r="AP26" s="1238"/>
      <c r="AQ26" s="1238"/>
      <c r="AR26" s="1238"/>
      <c r="AS26" s="1239"/>
      <c r="AT26" s="1258"/>
      <c r="AU26" s="1259"/>
      <c r="AV26" s="1259"/>
      <c r="AW26" s="1259"/>
      <c r="AX26" s="1259"/>
      <c r="AY26" s="1259"/>
      <c r="AZ26" s="1259"/>
      <c r="BA26" s="1259"/>
      <c r="BB26" s="1259"/>
      <c r="BC26" s="1259"/>
      <c r="BD26" s="1259"/>
      <c r="BE26" s="1259"/>
      <c r="BF26" s="1259"/>
      <c r="BG26" s="1259"/>
      <c r="BH26" s="1259"/>
      <c r="BI26" s="1259"/>
      <c r="BJ26" s="1259"/>
      <c r="BK26" s="1259"/>
      <c r="BL26" s="1260"/>
      <c r="BM26" s="854"/>
      <c r="BN26" s="626"/>
    </row>
    <row r="27" spans="1:66" ht="19.5" customHeight="1" x14ac:dyDescent="0.15">
      <c r="A27" s="851"/>
      <c r="B27" s="856"/>
      <c r="C27" s="856"/>
      <c r="D27" s="856"/>
      <c r="E27" s="856"/>
      <c r="F27" s="856"/>
      <c r="G27" s="856"/>
      <c r="H27" s="856"/>
      <c r="I27" s="856"/>
      <c r="J27" s="856"/>
      <c r="K27" s="856"/>
      <c r="L27" s="856"/>
      <c r="M27" s="856"/>
      <c r="N27" s="846"/>
      <c r="O27" s="846"/>
      <c r="P27" s="846"/>
      <c r="Q27" s="846"/>
      <c r="R27" s="846"/>
      <c r="S27" s="846"/>
      <c r="T27" s="846"/>
      <c r="U27" s="846"/>
      <c r="V27" s="846"/>
      <c r="W27" s="846"/>
      <c r="X27" s="846"/>
      <c r="Y27" s="846"/>
      <c r="Z27" s="846"/>
      <c r="AA27" s="846"/>
      <c r="AB27" s="846"/>
      <c r="AC27" s="846"/>
      <c r="AD27" s="846"/>
      <c r="AE27" s="846"/>
      <c r="AF27" s="846"/>
      <c r="AG27" s="856"/>
      <c r="AH27" s="850"/>
      <c r="AI27" s="850"/>
      <c r="AJ27" s="850"/>
      <c r="AK27" s="850"/>
      <c r="AL27" s="850"/>
      <c r="AM27" s="850"/>
      <c r="AN27" s="850"/>
      <c r="AO27" s="850"/>
      <c r="AP27" s="850"/>
      <c r="AQ27" s="850"/>
      <c r="AR27" s="850"/>
      <c r="AS27" s="850"/>
      <c r="AT27" s="865"/>
      <c r="AU27" s="865"/>
      <c r="AV27" s="865"/>
      <c r="AW27" s="865"/>
      <c r="AX27" s="865"/>
      <c r="AY27" s="865"/>
      <c r="AZ27" s="865"/>
      <c r="BA27" s="865"/>
      <c r="BB27" s="865"/>
      <c r="BC27" s="865"/>
      <c r="BD27" s="865"/>
      <c r="BE27" s="865"/>
      <c r="BF27" s="865"/>
      <c r="BG27" s="865"/>
      <c r="BH27" s="865"/>
      <c r="BI27" s="865"/>
      <c r="BJ27" s="865"/>
      <c r="BK27" s="865"/>
      <c r="BL27" s="865"/>
      <c r="BM27" s="854"/>
      <c r="BN27" s="626"/>
    </row>
    <row r="28" spans="1:66" ht="19.5" customHeight="1" x14ac:dyDescent="0.15">
      <c r="A28" s="851"/>
      <c r="B28" s="866" t="s">
        <v>473</v>
      </c>
      <c r="C28" s="866"/>
      <c r="D28" s="866"/>
      <c r="E28" s="866"/>
      <c r="F28" s="866"/>
      <c r="G28" s="866"/>
      <c r="H28" s="866"/>
      <c r="I28" s="866"/>
      <c r="J28" s="866"/>
      <c r="K28" s="867"/>
      <c r="L28" s="867"/>
      <c r="M28" s="867"/>
      <c r="N28" s="867"/>
      <c r="O28" s="867"/>
      <c r="P28" s="867"/>
      <c r="Q28" s="867"/>
      <c r="R28" s="867"/>
      <c r="S28" s="867"/>
      <c r="T28" s="867"/>
      <c r="U28" s="867"/>
      <c r="V28" s="867"/>
      <c r="W28" s="867"/>
      <c r="X28" s="867"/>
      <c r="Y28" s="867"/>
      <c r="Z28" s="867"/>
      <c r="AA28" s="867"/>
      <c r="AB28" s="867"/>
      <c r="AC28" s="867"/>
      <c r="AD28" s="867"/>
      <c r="AE28" s="867"/>
      <c r="AF28" s="867"/>
      <c r="AG28" s="856"/>
      <c r="AH28" s="868" t="s">
        <v>866</v>
      </c>
      <c r="AI28" s="868"/>
      <c r="AJ28" s="868"/>
      <c r="AK28" s="868"/>
      <c r="AL28" s="868"/>
      <c r="AM28" s="868"/>
      <c r="AN28" s="868"/>
      <c r="AO28" s="868"/>
      <c r="AP28" s="868"/>
      <c r="AQ28" s="869"/>
      <c r="AR28" s="869"/>
      <c r="AS28" s="869"/>
      <c r="AT28" s="869"/>
      <c r="AU28" s="869"/>
      <c r="AV28" s="869"/>
      <c r="AW28" s="869"/>
      <c r="AX28" s="869"/>
      <c r="AY28" s="869"/>
      <c r="AZ28" s="869"/>
      <c r="BA28" s="869"/>
      <c r="BB28" s="869"/>
      <c r="BC28" s="869"/>
      <c r="BD28" s="869"/>
      <c r="BE28" s="869"/>
      <c r="BF28" s="869"/>
      <c r="BG28" s="869"/>
      <c r="BH28" s="869"/>
      <c r="BI28" s="869"/>
      <c r="BJ28" s="869"/>
      <c r="BK28" s="869"/>
      <c r="BL28" s="869"/>
      <c r="BM28" s="854"/>
      <c r="BN28" s="626"/>
    </row>
    <row r="29" spans="1:66" ht="19.5" customHeight="1" x14ac:dyDescent="0.15">
      <c r="A29" s="851"/>
      <c r="B29" s="1267" t="s">
        <v>474</v>
      </c>
      <c r="C29" s="1268"/>
      <c r="D29" s="1268"/>
      <c r="E29" s="1268"/>
      <c r="F29" s="1268"/>
      <c r="G29" s="1268"/>
      <c r="H29" s="1268"/>
      <c r="I29" s="1268"/>
      <c r="J29" s="1268"/>
      <c r="K29" s="1268"/>
      <c r="L29" s="1268"/>
      <c r="M29" s="1269"/>
      <c r="N29" s="1221" t="s">
        <v>467</v>
      </c>
      <c r="O29" s="1222"/>
      <c r="P29" s="1222"/>
      <c r="Q29" s="1222"/>
      <c r="R29" s="1222"/>
      <c r="S29" s="1222"/>
      <c r="T29" s="1222"/>
      <c r="U29" s="1222"/>
      <c r="V29" s="1222"/>
      <c r="W29" s="1222"/>
      <c r="X29" s="1222"/>
      <c r="Y29" s="1222"/>
      <c r="Z29" s="1222"/>
      <c r="AA29" s="1222"/>
      <c r="AB29" s="1222"/>
      <c r="AC29" s="1222"/>
      <c r="AD29" s="1222"/>
      <c r="AE29" s="1222"/>
      <c r="AF29" s="1223"/>
      <c r="AG29" s="856"/>
      <c r="AH29" s="1220" t="s">
        <v>474</v>
      </c>
      <c r="AI29" s="1201"/>
      <c r="AJ29" s="1201"/>
      <c r="AK29" s="1201"/>
      <c r="AL29" s="1201"/>
      <c r="AM29" s="1201"/>
      <c r="AN29" s="1201"/>
      <c r="AO29" s="1201"/>
      <c r="AP29" s="1201"/>
      <c r="AQ29" s="1201"/>
      <c r="AR29" s="1201"/>
      <c r="AS29" s="1202"/>
      <c r="AT29" s="1221" t="s">
        <v>467</v>
      </c>
      <c r="AU29" s="1222"/>
      <c r="AV29" s="1222"/>
      <c r="AW29" s="1222"/>
      <c r="AX29" s="1222"/>
      <c r="AY29" s="1222"/>
      <c r="AZ29" s="1222"/>
      <c r="BA29" s="1222"/>
      <c r="BB29" s="1222"/>
      <c r="BC29" s="1222"/>
      <c r="BD29" s="1222"/>
      <c r="BE29" s="1222"/>
      <c r="BF29" s="1222"/>
      <c r="BG29" s="1222"/>
      <c r="BH29" s="1222"/>
      <c r="BI29" s="1222"/>
      <c r="BJ29" s="1222"/>
      <c r="BK29" s="1222"/>
      <c r="BL29" s="1223"/>
      <c r="BM29" s="854"/>
      <c r="BN29" s="626"/>
    </row>
    <row r="30" spans="1:66" customFormat="1" ht="19.5" customHeight="1" x14ac:dyDescent="0.15">
      <c r="A30" s="851"/>
      <c r="B30" s="870"/>
      <c r="C30" s="1252" t="s">
        <v>468</v>
      </c>
      <c r="D30" s="1253"/>
      <c r="E30" s="1253"/>
      <c r="F30" s="1253"/>
      <c r="G30" s="1253"/>
      <c r="H30" s="1253"/>
      <c r="I30" s="1253"/>
      <c r="J30" s="1253"/>
      <c r="K30" s="1253"/>
      <c r="L30" s="1253"/>
      <c r="M30" s="1254"/>
      <c r="N30" s="1221" t="s">
        <v>1088</v>
      </c>
      <c r="O30" s="1222"/>
      <c r="P30" s="1222"/>
      <c r="Q30" s="1222"/>
      <c r="R30" s="1222"/>
      <c r="S30" s="1222"/>
      <c r="T30" s="1222"/>
      <c r="U30" s="1222"/>
      <c r="V30" s="1222"/>
      <c r="W30" s="1222"/>
      <c r="X30" s="1222"/>
      <c r="Y30" s="1222"/>
      <c r="Z30" s="1222"/>
      <c r="AA30" s="1222"/>
      <c r="AB30" s="1222"/>
      <c r="AC30" s="1222"/>
      <c r="AD30" s="1222"/>
      <c r="AE30" s="1222"/>
      <c r="AF30" s="1223"/>
      <c r="AG30" s="856"/>
      <c r="AH30" s="862"/>
      <c r="AI30" s="1237" t="s">
        <v>864</v>
      </c>
      <c r="AJ30" s="1238"/>
      <c r="AK30" s="1238"/>
      <c r="AL30" s="1238"/>
      <c r="AM30" s="1238"/>
      <c r="AN30" s="1238"/>
      <c r="AO30" s="1238"/>
      <c r="AP30" s="1238"/>
      <c r="AQ30" s="1238"/>
      <c r="AR30" s="1238"/>
      <c r="AS30" s="1239"/>
      <c r="AT30" s="1221" t="s">
        <v>1088</v>
      </c>
      <c r="AU30" s="1222"/>
      <c r="AV30" s="1222"/>
      <c r="AW30" s="1222"/>
      <c r="AX30" s="1222"/>
      <c r="AY30" s="1222"/>
      <c r="AZ30" s="1222"/>
      <c r="BA30" s="1222"/>
      <c r="BB30" s="1222"/>
      <c r="BC30" s="1222"/>
      <c r="BD30" s="1222"/>
      <c r="BE30" s="1222"/>
      <c r="BF30" s="1222"/>
      <c r="BG30" s="1222"/>
      <c r="BH30" s="1222"/>
      <c r="BI30" s="1222"/>
      <c r="BJ30" s="1222"/>
      <c r="BK30" s="1222"/>
      <c r="BL30" s="1223"/>
      <c r="BM30" s="854"/>
      <c r="BN30" s="626"/>
    </row>
    <row r="31" spans="1:66" customFormat="1" ht="19.5" customHeight="1" x14ac:dyDescent="0.15">
      <c r="A31" s="851"/>
      <c r="B31" s="871"/>
      <c r="C31" s="1252" t="s">
        <v>472</v>
      </c>
      <c r="D31" s="1253"/>
      <c r="E31" s="1253"/>
      <c r="F31" s="1253"/>
      <c r="G31" s="1253"/>
      <c r="H31" s="1253"/>
      <c r="I31" s="1253"/>
      <c r="J31" s="1253"/>
      <c r="K31" s="1253"/>
      <c r="L31" s="1253"/>
      <c r="M31" s="1254"/>
      <c r="N31" s="1255"/>
      <c r="O31" s="1256"/>
      <c r="P31" s="1256"/>
      <c r="Q31" s="1256"/>
      <c r="R31" s="1256"/>
      <c r="S31" s="1256"/>
      <c r="T31" s="1256"/>
      <c r="U31" s="1256"/>
      <c r="V31" s="1256"/>
      <c r="W31" s="1256"/>
      <c r="X31" s="1256"/>
      <c r="Y31" s="1256"/>
      <c r="Z31" s="1256"/>
      <c r="AA31" s="1256"/>
      <c r="AB31" s="1256"/>
      <c r="AC31" s="1256"/>
      <c r="AD31" s="1256"/>
      <c r="AE31" s="1256"/>
      <c r="AF31" s="1257"/>
      <c r="AG31" s="856"/>
      <c r="AH31" s="864"/>
      <c r="AI31" s="1237" t="s">
        <v>472</v>
      </c>
      <c r="AJ31" s="1238"/>
      <c r="AK31" s="1238"/>
      <c r="AL31" s="1238"/>
      <c r="AM31" s="1238"/>
      <c r="AN31" s="1238"/>
      <c r="AO31" s="1238"/>
      <c r="AP31" s="1238"/>
      <c r="AQ31" s="1238"/>
      <c r="AR31" s="1238"/>
      <c r="AS31" s="1239"/>
      <c r="AT31" s="1258"/>
      <c r="AU31" s="1259"/>
      <c r="AV31" s="1259"/>
      <c r="AW31" s="1259"/>
      <c r="AX31" s="1259"/>
      <c r="AY31" s="1259"/>
      <c r="AZ31" s="1259"/>
      <c r="BA31" s="1259"/>
      <c r="BB31" s="1259"/>
      <c r="BC31" s="1259"/>
      <c r="BD31" s="1259"/>
      <c r="BE31" s="1259"/>
      <c r="BF31" s="1259"/>
      <c r="BG31" s="1259"/>
      <c r="BH31" s="1259"/>
      <c r="BI31" s="1259"/>
      <c r="BJ31" s="1259"/>
      <c r="BK31" s="1259"/>
      <c r="BL31" s="1260"/>
      <c r="BM31" s="854"/>
      <c r="BN31" s="622"/>
    </row>
    <row r="32" spans="1:66" ht="19.5" customHeight="1" x14ac:dyDescent="0.15">
      <c r="A32" s="848"/>
      <c r="B32" s="1212" t="s">
        <v>475</v>
      </c>
      <c r="C32" s="1212"/>
      <c r="D32" s="1212"/>
      <c r="E32" s="1212"/>
      <c r="F32" s="1212"/>
      <c r="G32" s="1212"/>
      <c r="H32" s="1212"/>
      <c r="I32" s="1212"/>
      <c r="J32" s="1212"/>
      <c r="K32" s="1212"/>
      <c r="L32" s="1212"/>
      <c r="M32" s="1212"/>
      <c r="N32" s="1212"/>
      <c r="O32" s="1212"/>
      <c r="P32" s="1212"/>
      <c r="Q32" s="1212"/>
      <c r="R32" s="1212"/>
      <c r="S32" s="1212"/>
      <c r="T32" s="1212"/>
      <c r="U32" s="1212"/>
      <c r="V32" s="1212"/>
      <c r="W32" s="1212"/>
      <c r="X32" s="1212"/>
      <c r="Y32" s="1212"/>
      <c r="Z32" s="1212"/>
      <c r="AA32" s="1212"/>
      <c r="AB32" s="1212"/>
      <c r="AC32" s="1212"/>
      <c r="AD32" s="1212"/>
      <c r="AE32" s="1212"/>
      <c r="AF32" s="1212"/>
      <c r="AG32" s="1212"/>
      <c r="AH32" s="1212"/>
      <c r="AI32" s="1212"/>
      <c r="AJ32" s="1212"/>
      <c r="AK32" s="1212"/>
      <c r="AL32" s="1212"/>
      <c r="AM32" s="1212"/>
      <c r="AN32" s="1212"/>
      <c r="AO32" s="1212"/>
      <c r="AP32" s="1212"/>
      <c r="AQ32" s="1212"/>
      <c r="AR32" s="1212"/>
      <c r="AS32" s="1212"/>
      <c r="AT32" s="1212"/>
      <c r="AU32" s="1212"/>
      <c r="AV32" s="1212"/>
      <c r="AW32" s="1212"/>
      <c r="AX32" s="1212"/>
      <c r="AY32" s="1212"/>
      <c r="AZ32" s="1212"/>
      <c r="BA32" s="1212"/>
      <c r="BB32" s="1212"/>
      <c r="BC32" s="1212"/>
      <c r="BD32" s="1212"/>
      <c r="BE32" s="1212"/>
      <c r="BF32" s="1212"/>
      <c r="BG32" s="1212"/>
      <c r="BH32" s="1212"/>
      <c r="BI32" s="1212"/>
      <c r="BJ32" s="1212"/>
      <c r="BK32" s="1212"/>
      <c r="BL32" s="1212"/>
      <c r="BM32" s="849"/>
      <c r="BN32" s="622"/>
    </row>
    <row r="33" spans="1:66" ht="19.5" customHeight="1" x14ac:dyDescent="0.15">
      <c r="A33" s="848"/>
      <c r="B33" s="1212" t="s">
        <v>476</v>
      </c>
      <c r="C33" s="1212"/>
      <c r="D33" s="1212"/>
      <c r="E33" s="1212"/>
      <c r="F33" s="1212"/>
      <c r="G33" s="1212"/>
      <c r="H33" s="1212"/>
      <c r="I33" s="1212"/>
      <c r="J33" s="1212"/>
      <c r="K33" s="1212"/>
      <c r="L33" s="1212"/>
      <c r="M33" s="1212"/>
      <c r="N33" s="1212"/>
      <c r="O33" s="1212"/>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2"/>
      <c r="BM33" s="849"/>
      <c r="BN33" s="622"/>
    </row>
    <row r="34" spans="1:66" ht="19.5" customHeight="1" x14ac:dyDescent="0.15">
      <c r="A34" s="848"/>
      <c r="B34" s="1212" t="s">
        <v>1048</v>
      </c>
      <c r="C34" s="1212"/>
      <c r="D34" s="1212"/>
      <c r="E34" s="1212"/>
      <c r="F34" s="1212"/>
      <c r="G34" s="1212"/>
      <c r="H34" s="1212"/>
      <c r="I34" s="1212"/>
      <c r="J34" s="1212"/>
      <c r="K34" s="1212"/>
      <c r="L34" s="1212"/>
      <c r="M34" s="1212"/>
      <c r="N34" s="1212"/>
      <c r="O34" s="1212"/>
      <c r="P34" s="1212"/>
      <c r="Q34" s="1212"/>
      <c r="R34" s="1212"/>
      <c r="S34" s="1212"/>
      <c r="T34" s="1212"/>
      <c r="U34" s="1212"/>
      <c r="V34" s="1212"/>
      <c r="W34" s="1212"/>
      <c r="X34" s="1212"/>
      <c r="Y34" s="1212"/>
      <c r="Z34" s="1212"/>
      <c r="AA34" s="1212"/>
      <c r="AB34" s="1212"/>
      <c r="AC34" s="1212"/>
      <c r="AD34" s="1212"/>
      <c r="AE34" s="1212"/>
      <c r="AF34" s="1212"/>
      <c r="AG34" s="1212"/>
      <c r="AH34" s="1212"/>
      <c r="AI34" s="1212"/>
      <c r="AJ34" s="1212"/>
      <c r="AK34" s="1212"/>
      <c r="AL34" s="1212"/>
      <c r="AM34" s="1212"/>
      <c r="AN34" s="1212"/>
      <c r="AO34" s="1212"/>
      <c r="AP34" s="1212"/>
      <c r="AQ34" s="1212"/>
      <c r="AR34" s="1212"/>
      <c r="AS34" s="1212"/>
      <c r="AT34" s="1212"/>
      <c r="AU34" s="1212"/>
      <c r="AV34" s="1212"/>
      <c r="AW34" s="1212"/>
      <c r="AX34" s="1212"/>
      <c r="AY34" s="1212"/>
      <c r="AZ34" s="1212"/>
      <c r="BA34" s="1212"/>
      <c r="BB34" s="1212"/>
      <c r="BC34" s="1212"/>
      <c r="BD34" s="1212"/>
      <c r="BE34" s="1212"/>
      <c r="BF34" s="1212"/>
      <c r="BG34" s="1212"/>
      <c r="BH34" s="1212"/>
      <c r="BI34" s="1212"/>
      <c r="BJ34" s="1212"/>
      <c r="BK34" s="1212"/>
      <c r="BL34" s="1212"/>
      <c r="BM34" s="849"/>
      <c r="BN34" s="622"/>
    </row>
    <row r="35" spans="1:66" ht="19.5" customHeight="1" x14ac:dyDescent="0.15">
      <c r="A35" s="848"/>
      <c r="B35" s="1212" t="s">
        <v>1049</v>
      </c>
      <c r="C35" s="1212"/>
      <c r="D35" s="1212"/>
      <c r="E35" s="1212"/>
      <c r="F35" s="1212"/>
      <c r="G35" s="1212"/>
      <c r="H35" s="1212"/>
      <c r="I35" s="1212"/>
      <c r="J35" s="1212"/>
      <c r="K35" s="1212"/>
      <c r="L35" s="1212"/>
      <c r="M35" s="1212"/>
      <c r="N35" s="1212"/>
      <c r="O35" s="1212"/>
      <c r="P35" s="1212"/>
      <c r="Q35" s="1212"/>
      <c r="R35" s="1212"/>
      <c r="S35" s="1212"/>
      <c r="T35" s="1212"/>
      <c r="U35" s="1212"/>
      <c r="V35" s="1212"/>
      <c r="W35" s="1212"/>
      <c r="X35" s="1212"/>
      <c r="Y35" s="1212"/>
      <c r="Z35" s="1212"/>
      <c r="AA35" s="1212"/>
      <c r="AB35" s="1212"/>
      <c r="AC35" s="1212"/>
      <c r="AD35" s="1212"/>
      <c r="AE35" s="1212"/>
      <c r="AF35" s="1212"/>
      <c r="AG35" s="1212"/>
      <c r="AH35" s="1212"/>
      <c r="AI35" s="1212"/>
      <c r="AJ35" s="1212"/>
      <c r="AK35" s="1212"/>
      <c r="AL35" s="1212"/>
      <c r="AM35" s="1212"/>
      <c r="AN35" s="1212"/>
      <c r="AO35" s="1212"/>
      <c r="AP35" s="1212"/>
      <c r="AQ35" s="1212"/>
      <c r="AR35" s="1212"/>
      <c r="AS35" s="1212"/>
      <c r="AT35" s="1212"/>
      <c r="AU35" s="1212"/>
      <c r="AV35" s="1212"/>
      <c r="AW35" s="1212"/>
      <c r="AX35" s="1212"/>
      <c r="AY35" s="1212"/>
      <c r="AZ35" s="1212"/>
      <c r="BA35" s="1212"/>
      <c r="BB35" s="1212"/>
      <c r="BC35" s="1212"/>
      <c r="BD35" s="1212"/>
      <c r="BE35" s="1212"/>
      <c r="BF35" s="1212"/>
      <c r="BG35" s="1212"/>
      <c r="BH35" s="1212"/>
      <c r="BI35" s="1212"/>
      <c r="BJ35" s="1212"/>
      <c r="BK35" s="1212"/>
      <c r="BL35" s="1212"/>
      <c r="BM35" s="849"/>
      <c r="BN35" s="622"/>
    </row>
    <row r="36" spans="1:66" ht="19.5" customHeight="1" x14ac:dyDescent="0.15">
      <c r="A36" s="848"/>
      <c r="B36" s="1212" t="s">
        <v>477</v>
      </c>
      <c r="C36" s="1212"/>
      <c r="D36" s="1212"/>
      <c r="E36" s="1212"/>
      <c r="F36" s="1212"/>
      <c r="G36" s="1212"/>
      <c r="H36" s="1212"/>
      <c r="I36" s="1212"/>
      <c r="J36" s="1212"/>
      <c r="K36" s="1212"/>
      <c r="L36" s="1212"/>
      <c r="M36" s="1212"/>
      <c r="N36" s="1212"/>
      <c r="O36" s="1212"/>
      <c r="P36" s="1212"/>
      <c r="Q36" s="1212"/>
      <c r="R36" s="1212"/>
      <c r="S36" s="1212"/>
      <c r="T36" s="1212"/>
      <c r="U36" s="1212"/>
      <c r="V36" s="1212"/>
      <c r="W36" s="1212"/>
      <c r="X36" s="1212"/>
      <c r="Y36" s="1212"/>
      <c r="Z36" s="1212"/>
      <c r="AA36" s="1212"/>
      <c r="AB36" s="1212"/>
      <c r="AC36" s="1212"/>
      <c r="AD36" s="1212"/>
      <c r="AE36" s="1212"/>
      <c r="AF36" s="1212"/>
      <c r="AG36" s="1212"/>
      <c r="AH36" s="1212"/>
      <c r="AI36" s="1212"/>
      <c r="AJ36" s="1212"/>
      <c r="AK36" s="1212"/>
      <c r="AL36" s="1212"/>
      <c r="AM36" s="1212"/>
      <c r="AN36" s="1212"/>
      <c r="AO36" s="1212"/>
      <c r="AP36" s="1212"/>
      <c r="AQ36" s="1212"/>
      <c r="AR36" s="1212"/>
      <c r="AS36" s="1212"/>
      <c r="AT36" s="1212"/>
      <c r="AU36" s="1212"/>
      <c r="AV36" s="1212"/>
      <c r="AW36" s="1212"/>
      <c r="AX36" s="1212"/>
      <c r="AY36" s="1212"/>
      <c r="AZ36" s="1212"/>
      <c r="BA36" s="1212"/>
      <c r="BB36" s="1212"/>
      <c r="BC36" s="1212"/>
      <c r="BD36" s="1212"/>
      <c r="BE36" s="1212"/>
      <c r="BF36" s="1212"/>
      <c r="BG36" s="1212"/>
      <c r="BH36" s="1212"/>
      <c r="BI36" s="1212"/>
      <c r="BJ36" s="1212"/>
      <c r="BK36" s="1212"/>
      <c r="BL36" s="1212"/>
      <c r="BM36" s="849"/>
      <c r="BN36" s="622"/>
    </row>
    <row r="37" spans="1:66" ht="19.5" customHeight="1" x14ac:dyDescent="0.15">
      <c r="A37" s="848"/>
      <c r="B37" s="1212" t="s">
        <v>478</v>
      </c>
      <c r="C37" s="1212"/>
      <c r="D37" s="1212"/>
      <c r="E37" s="1212"/>
      <c r="F37" s="1212"/>
      <c r="G37" s="1212"/>
      <c r="H37" s="1212"/>
      <c r="I37" s="1212"/>
      <c r="J37" s="1212"/>
      <c r="K37" s="1212"/>
      <c r="L37" s="1212"/>
      <c r="M37" s="1212"/>
      <c r="N37" s="1212"/>
      <c r="O37" s="1212"/>
      <c r="P37" s="1212"/>
      <c r="Q37" s="1212"/>
      <c r="R37" s="1212"/>
      <c r="S37" s="1212"/>
      <c r="T37" s="1212"/>
      <c r="U37" s="1212"/>
      <c r="V37" s="1212"/>
      <c r="W37" s="1212"/>
      <c r="X37" s="1212"/>
      <c r="Y37" s="1212"/>
      <c r="Z37" s="1212"/>
      <c r="AA37" s="1212"/>
      <c r="AB37" s="1212"/>
      <c r="AC37" s="1212"/>
      <c r="AD37" s="1212"/>
      <c r="AE37" s="1212"/>
      <c r="AF37" s="1212"/>
      <c r="AG37" s="1212"/>
      <c r="AH37" s="1212"/>
      <c r="AI37" s="1212"/>
      <c r="AJ37" s="1212"/>
      <c r="AK37" s="1212"/>
      <c r="AL37" s="1212"/>
      <c r="AM37" s="1212"/>
      <c r="AN37" s="1212"/>
      <c r="AO37" s="1212"/>
      <c r="AP37" s="1212"/>
      <c r="AQ37" s="1212"/>
      <c r="AR37" s="1212"/>
      <c r="AS37" s="1212"/>
      <c r="AT37" s="1212"/>
      <c r="AU37" s="1212"/>
      <c r="AV37" s="1212"/>
      <c r="AW37" s="1212"/>
      <c r="AX37" s="1212"/>
      <c r="AY37" s="1212"/>
      <c r="AZ37" s="1212"/>
      <c r="BA37" s="1212"/>
      <c r="BB37" s="1212"/>
      <c r="BC37" s="1212"/>
      <c r="BD37" s="1212"/>
      <c r="BE37" s="1212"/>
      <c r="BF37" s="1212"/>
      <c r="BG37" s="1212"/>
      <c r="BH37" s="1212"/>
      <c r="BI37" s="1212"/>
      <c r="BJ37" s="1212"/>
      <c r="BK37" s="1212"/>
      <c r="BL37" s="1212"/>
      <c r="BM37" s="849"/>
      <c r="BN37" s="622"/>
    </row>
    <row r="38" spans="1:66" ht="19.5" customHeight="1" x14ac:dyDescent="0.15">
      <c r="A38" s="848"/>
      <c r="B38" s="1212" t="s">
        <v>479</v>
      </c>
      <c r="C38" s="1212"/>
      <c r="D38" s="1212"/>
      <c r="E38" s="1212"/>
      <c r="F38" s="1212"/>
      <c r="G38" s="1212"/>
      <c r="H38" s="1212"/>
      <c r="I38" s="1212"/>
      <c r="J38" s="1212"/>
      <c r="K38" s="1212"/>
      <c r="L38" s="1212"/>
      <c r="M38" s="1212"/>
      <c r="N38" s="1212"/>
      <c r="O38" s="1212"/>
      <c r="P38" s="1212"/>
      <c r="Q38" s="1212"/>
      <c r="R38" s="1212"/>
      <c r="S38" s="1212"/>
      <c r="T38" s="1212"/>
      <c r="U38" s="1212"/>
      <c r="V38" s="1212"/>
      <c r="W38" s="1212"/>
      <c r="X38" s="1212"/>
      <c r="Y38" s="1212"/>
      <c r="Z38" s="1212"/>
      <c r="AA38" s="1212"/>
      <c r="AB38" s="1212"/>
      <c r="AC38" s="1212"/>
      <c r="AD38" s="1212"/>
      <c r="AE38" s="1212"/>
      <c r="AF38" s="1212"/>
      <c r="AG38" s="1212"/>
      <c r="AH38" s="1212"/>
      <c r="AI38" s="1212"/>
      <c r="AJ38" s="1212"/>
      <c r="AK38" s="1212"/>
      <c r="AL38" s="1212"/>
      <c r="AM38" s="1212"/>
      <c r="AN38" s="1212"/>
      <c r="AO38" s="1212"/>
      <c r="AP38" s="1212"/>
      <c r="AQ38" s="1212"/>
      <c r="AR38" s="1212"/>
      <c r="AS38" s="1212"/>
      <c r="AT38" s="1212"/>
      <c r="AU38" s="1212"/>
      <c r="AV38" s="1212"/>
      <c r="AW38" s="1212"/>
      <c r="AX38" s="1212"/>
      <c r="AY38" s="1212"/>
      <c r="AZ38" s="1212"/>
      <c r="BA38" s="1212"/>
      <c r="BB38" s="1212"/>
      <c r="BC38" s="1212"/>
      <c r="BD38" s="1212"/>
      <c r="BE38" s="1212"/>
      <c r="BF38" s="1212"/>
      <c r="BG38" s="1212"/>
      <c r="BH38" s="1212"/>
      <c r="BI38" s="1212"/>
      <c r="BJ38" s="1212"/>
      <c r="BK38" s="1212"/>
      <c r="BL38" s="1212"/>
      <c r="BM38" s="849"/>
      <c r="BN38" s="622"/>
    </row>
    <row r="39" spans="1:66" ht="19.5" customHeight="1" x14ac:dyDescent="0.15">
      <c r="A39" s="848"/>
      <c r="B39" s="1212" t="s">
        <v>480</v>
      </c>
      <c r="C39" s="1212"/>
      <c r="D39" s="1212"/>
      <c r="E39" s="1212"/>
      <c r="F39" s="1212"/>
      <c r="G39" s="1212"/>
      <c r="H39" s="1212"/>
      <c r="I39" s="1212"/>
      <c r="J39" s="1212"/>
      <c r="K39" s="1212"/>
      <c r="L39" s="1212"/>
      <c r="M39" s="1212"/>
      <c r="N39" s="1212"/>
      <c r="O39" s="1212"/>
      <c r="P39" s="1212"/>
      <c r="Q39" s="1212"/>
      <c r="R39" s="1212"/>
      <c r="S39" s="1212"/>
      <c r="T39" s="1212"/>
      <c r="U39" s="1212"/>
      <c r="V39" s="1212"/>
      <c r="W39" s="1212"/>
      <c r="X39" s="1212"/>
      <c r="Y39" s="1212"/>
      <c r="Z39" s="1212"/>
      <c r="AA39" s="1212"/>
      <c r="AB39" s="1212"/>
      <c r="AC39" s="1212"/>
      <c r="AD39" s="1212"/>
      <c r="AE39" s="1212"/>
      <c r="AF39" s="1212"/>
      <c r="AG39" s="1212"/>
      <c r="AH39" s="1212"/>
      <c r="AI39" s="1212"/>
      <c r="AJ39" s="1212"/>
      <c r="AK39" s="1212"/>
      <c r="AL39" s="1212"/>
      <c r="AM39" s="1212"/>
      <c r="AN39" s="1212"/>
      <c r="AO39" s="1212"/>
      <c r="AP39" s="1212"/>
      <c r="AQ39" s="1212"/>
      <c r="AR39" s="1212"/>
      <c r="AS39" s="1212"/>
      <c r="AT39" s="1212"/>
      <c r="AU39" s="1212"/>
      <c r="AV39" s="1212"/>
      <c r="AW39" s="1212"/>
      <c r="AX39" s="1212"/>
      <c r="AY39" s="1212"/>
      <c r="AZ39" s="1212"/>
      <c r="BA39" s="1212"/>
      <c r="BB39" s="1212"/>
      <c r="BC39" s="1212"/>
      <c r="BD39" s="1212"/>
      <c r="BE39" s="1212"/>
      <c r="BF39" s="1212"/>
      <c r="BG39" s="1212"/>
      <c r="BH39" s="1212"/>
      <c r="BI39" s="1212"/>
      <c r="BJ39" s="1212"/>
      <c r="BK39" s="1212"/>
      <c r="BL39" s="1212"/>
      <c r="BM39" s="849"/>
      <c r="BN39" s="622"/>
    </row>
    <row r="40" spans="1:66" ht="19.5" customHeight="1" x14ac:dyDescent="0.15">
      <c r="A40" s="848"/>
      <c r="B40" s="1212" t="s">
        <v>481</v>
      </c>
      <c r="C40" s="1212"/>
      <c r="D40" s="1212"/>
      <c r="E40" s="1212"/>
      <c r="F40" s="1212"/>
      <c r="G40" s="1212"/>
      <c r="H40" s="1212"/>
      <c r="I40" s="1212"/>
      <c r="J40" s="1212"/>
      <c r="K40" s="1212"/>
      <c r="L40" s="1212"/>
      <c r="M40" s="1212"/>
      <c r="N40" s="1212"/>
      <c r="O40" s="1212"/>
      <c r="P40" s="1212"/>
      <c r="Q40" s="1212"/>
      <c r="R40" s="1212"/>
      <c r="S40" s="1212"/>
      <c r="T40" s="1212"/>
      <c r="U40" s="1212"/>
      <c r="V40" s="1212"/>
      <c r="W40" s="1212"/>
      <c r="X40" s="1212"/>
      <c r="Y40" s="1212"/>
      <c r="Z40" s="1212"/>
      <c r="AA40" s="1212"/>
      <c r="AB40" s="1212"/>
      <c r="AC40" s="1212"/>
      <c r="AD40" s="1212"/>
      <c r="AE40" s="1212"/>
      <c r="AF40" s="1212"/>
      <c r="AG40" s="1212"/>
      <c r="AH40" s="1212"/>
      <c r="AI40" s="1212"/>
      <c r="AJ40" s="1212"/>
      <c r="AK40" s="1212"/>
      <c r="AL40" s="1212"/>
      <c r="AM40" s="1212"/>
      <c r="AN40" s="1212"/>
      <c r="AO40" s="1212"/>
      <c r="AP40" s="1212"/>
      <c r="AQ40" s="1212"/>
      <c r="AR40" s="1212"/>
      <c r="AS40" s="1212"/>
      <c r="AT40" s="1212"/>
      <c r="AU40" s="1212"/>
      <c r="AV40" s="1212"/>
      <c r="AW40" s="1212"/>
      <c r="AX40" s="1212"/>
      <c r="AY40" s="1212"/>
      <c r="AZ40" s="1212"/>
      <c r="BA40" s="1212"/>
      <c r="BB40" s="1212"/>
      <c r="BC40" s="1212"/>
      <c r="BD40" s="1212"/>
      <c r="BE40" s="1212"/>
      <c r="BF40" s="1212"/>
      <c r="BG40" s="1212"/>
      <c r="BH40" s="1212"/>
      <c r="BI40" s="1212"/>
      <c r="BJ40" s="1212"/>
      <c r="BK40" s="1212"/>
      <c r="BL40" s="1212"/>
      <c r="BM40" s="849"/>
      <c r="BN40" s="622"/>
    </row>
    <row r="41" spans="1:66" s="420" customFormat="1" ht="19.5" customHeight="1" x14ac:dyDescent="0.15">
      <c r="A41" s="851"/>
      <c r="B41" s="1212" t="s">
        <v>482</v>
      </c>
      <c r="C41" s="1212"/>
      <c r="D41" s="1212"/>
      <c r="E41" s="1212"/>
      <c r="F41" s="1212"/>
      <c r="G41" s="1212"/>
      <c r="H41" s="1212"/>
      <c r="I41" s="1212"/>
      <c r="J41" s="1212"/>
      <c r="K41" s="1212"/>
      <c r="L41" s="1212"/>
      <c r="M41" s="1212"/>
      <c r="N41" s="1212"/>
      <c r="O41" s="1212"/>
      <c r="P41" s="1212"/>
      <c r="Q41" s="1212"/>
      <c r="R41" s="1212"/>
      <c r="S41" s="1212"/>
      <c r="T41" s="1212"/>
      <c r="U41" s="1212"/>
      <c r="V41" s="1212"/>
      <c r="W41" s="1212"/>
      <c r="X41" s="1212"/>
      <c r="Y41" s="1212"/>
      <c r="Z41" s="1212"/>
      <c r="AA41" s="1212"/>
      <c r="AB41" s="1212"/>
      <c r="AC41" s="1212"/>
      <c r="AD41" s="1212"/>
      <c r="AE41" s="1212"/>
      <c r="AF41" s="1212"/>
      <c r="AG41" s="1212"/>
      <c r="AH41" s="1212"/>
      <c r="AI41" s="1212"/>
      <c r="AJ41" s="1212"/>
      <c r="AK41" s="1212"/>
      <c r="AL41" s="1212"/>
      <c r="AM41" s="1212"/>
      <c r="AN41" s="1212"/>
      <c r="AO41" s="1212"/>
      <c r="AP41" s="1212"/>
      <c r="AQ41" s="1212"/>
      <c r="AR41" s="1212"/>
      <c r="AS41" s="1212"/>
      <c r="AT41" s="1212"/>
      <c r="AU41" s="1212"/>
      <c r="AV41" s="1212"/>
      <c r="AW41" s="1212"/>
      <c r="AX41" s="1212"/>
      <c r="AY41" s="1212"/>
      <c r="AZ41" s="1212"/>
      <c r="BA41" s="1212"/>
      <c r="BB41" s="1212"/>
      <c r="BC41" s="1212"/>
      <c r="BD41" s="1212"/>
      <c r="BE41" s="1212"/>
      <c r="BF41" s="1212"/>
      <c r="BG41" s="1212"/>
      <c r="BH41" s="1212"/>
      <c r="BI41" s="1212"/>
      <c r="BJ41" s="1212"/>
      <c r="BK41" s="1212"/>
      <c r="BL41" s="1212"/>
      <c r="BM41" s="849"/>
      <c r="BN41" s="622"/>
    </row>
    <row r="42" spans="1:66" ht="19.5" customHeight="1" x14ac:dyDescent="0.15">
      <c r="A42" s="851"/>
      <c r="B42" s="1212" t="s">
        <v>483</v>
      </c>
      <c r="C42" s="1212"/>
      <c r="D42" s="1212"/>
      <c r="E42" s="1212"/>
      <c r="F42" s="1212"/>
      <c r="G42" s="1212"/>
      <c r="H42" s="1212"/>
      <c r="I42" s="1212"/>
      <c r="J42" s="1212"/>
      <c r="K42" s="1212"/>
      <c r="L42" s="1212"/>
      <c r="M42" s="1212"/>
      <c r="N42" s="1212"/>
      <c r="O42" s="1212"/>
      <c r="P42" s="1212"/>
      <c r="Q42" s="1212"/>
      <c r="R42" s="1212"/>
      <c r="S42" s="1212"/>
      <c r="T42" s="1212"/>
      <c r="U42" s="1212"/>
      <c r="V42" s="1212"/>
      <c r="W42" s="1212"/>
      <c r="X42" s="1212"/>
      <c r="Y42" s="1212"/>
      <c r="Z42" s="1212"/>
      <c r="AA42" s="1212"/>
      <c r="AB42" s="1212"/>
      <c r="AC42" s="1212"/>
      <c r="AD42" s="1212"/>
      <c r="AE42" s="1212"/>
      <c r="AF42" s="1212"/>
      <c r="AG42" s="1212"/>
      <c r="AH42" s="1212"/>
      <c r="AI42" s="1212"/>
      <c r="AJ42" s="1212"/>
      <c r="AK42" s="1212"/>
      <c r="AL42" s="1212"/>
      <c r="AM42" s="1212"/>
      <c r="AN42" s="1212"/>
      <c r="AO42" s="1212"/>
      <c r="AP42" s="1212"/>
      <c r="AQ42" s="1212"/>
      <c r="AR42" s="1212"/>
      <c r="AS42" s="1212"/>
      <c r="AT42" s="1212"/>
      <c r="AU42" s="1212"/>
      <c r="AV42" s="1212"/>
      <c r="AW42" s="1212"/>
      <c r="AX42" s="1212"/>
      <c r="AY42" s="1212"/>
      <c r="AZ42" s="1212"/>
      <c r="BA42" s="1212"/>
      <c r="BB42" s="1212"/>
      <c r="BC42" s="1212"/>
      <c r="BD42" s="1212"/>
      <c r="BE42" s="1212"/>
      <c r="BF42" s="1212"/>
      <c r="BG42" s="1212"/>
      <c r="BH42" s="1212"/>
      <c r="BI42" s="1212"/>
      <c r="BJ42" s="1212"/>
      <c r="BK42" s="1212"/>
      <c r="BL42" s="1212"/>
      <c r="BM42" s="849"/>
      <c r="BN42" s="622"/>
    </row>
    <row r="43" spans="1:66" ht="19.5" customHeight="1" x14ac:dyDescent="0.15">
      <c r="A43" s="851"/>
      <c r="B43" s="856"/>
      <c r="C43" s="856"/>
      <c r="D43" s="856"/>
      <c r="E43" s="856"/>
      <c r="F43" s="856"/>
      <c r="G43" s="850"/>
      <c r="H43" s="850"/>
      <c r="I43" s="850"/>
      <c r="J43" s="850"/>
      <c r="K43" s="850"/>
      <c r="L43" s="850"/>
      <c r="M43" s="850"/>
      <c r="N43" s="850"/>
      <c r="O43" s="850"/>
      <c r="P43" s="850"/>
      <c r="Q43" s="850"/>
      <c r="R43" s="850"/>
      <c r="S43" s="850"/>
      <c r="T43" s="850"/>
      <c r="U43" s="850"/>
      <c r="V43" s="850"/>
      <c r="W43" s="850"/>
      <c r="X43" s="850"/>
      <c r="Y43" s="850"/>
      <c r="Z43" s="850"/>
      <c r="AA43" s="850"/>
      <c r="AB43" s="850"/>
      <c r="AC43" s="850"/>
      <c r="AD43" s="850"/>
      <c r="AE43" s="850"/>
      <c r="AF43" s="850"/>
      <c r="AG43" s="850"/>
      <c r="AH43" s="850"/>
      <c r="AI43" s="850"/>
      <c r="AJ43" s="850"/>
      <c r="AK43" s="850"/>
      <c r="AL43" s="850"/>
      <c r="AM43" s="850"/>
      <c r="AN43" s="850"/>
      <c r="AO43" s="850"/>
      <c r="AP43" s="850"/>
      <c r="AQ43" s="850"/>
      <c r="AR43" s="850"/>
      <c r="AS43" s="850"/>
      <c r="AT43" s="850"/>
      <c r="AU43" s="850"/>
      <c r="AV43" s="850"/>
      <c r="AW43" s="850"/>
      <c r="AX43" s="850"/>
      <c r="AY43" s="850"/>
      <c r="AZ43" s="850"/>
      <c r="BA43" s="850"/>
      <c r="BB43" s="850"/>
      <c r="BC43" s="850"/>
      <c r="BD43" s="850"/>
      <c r="BE43" s="850"/>
      <c r="BF43" s="850"/>
      <c r="BG43" s="850"/>
      <c r="BH43" s="850"/>
      <c r="BI43" s="850"/>
      <c r="BJ43" s="850"/>
      <c r="BK43" s="850"/>
      <c r="BL43" s="850"/>
      <c r="BM43" s="849"/>
      <c r="BN43" s="622"/>
    </row>
    <row r="44" spans="1:66" customFormat="1" ht="19.5" customHeight="1" x14ac:dyDescent="0.15">
      <c r="A44" s="1249" t="s">
        <v>1007</v>
      </c>
      <c r="B44" s="1250"/>
      <c r="C44" s="1250"/>
      <c r="D44" s="1250"/>
      <c r="E44" s="1250"/>
      <c r="F44" s="1250"/>
      <c r="G44" s="1250"/>
      <c r="H44" s="1250"/>
      <c r="I44" s="1250"/>
      <c r="J44" s="1250"/>
      <c r="K44" s="1250"/>
      <c r="L44" s="1250"/>
      <c r="M44" s="1250"/>
      <c r="N44" s="1250"/>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1"/>
      <c r="BN44" s="622"/>
    </row>
    <row r="45" spans="1:66" customFormat="1" ht="19.5" customHeight="1" x14ac:dyDescent="0.15">
      <c r="A45" s="848"/>
      <c r="B45" s="1188" t="s">
        <v>484</v>
      </c>
      <c r="C45" s="1270"/>
      <c r="D45" s="1270"/>
      <c r="E45" s="1270"/>
      <c r="F45" s="1270"/>
      <c r="G45" s="1271"/>
      <c r="H45" s="1217" t="s">
        <v>1087</v>
      </c>
      <c r="I45" s="1218"/>
      <c r="J45" s="1218"/>
      <c r="K45" s="1218"/>
      <c r="L45" s="1218"/>
      <c r="M45" s="1218"/>
      <c r="N45" s="1218"/>
      <c r="O45" s="1218"/>
      <c r="P45" s="1218"/>
      <c r="Q45" s="1219"/>
      <c r="R45" s="1241" t="str">
        <f>IF(入力シート!E203="","",入力シート!E203)</f>
        <v/>
      </c>
      <c r="S45" s="1242"/>
      <c r="T45" s="852" t="s">
        <v>485</v>
      </c>
      <c r="U45" s="852"/>
      <c r="V45" s="853"/>
      <c r="W45" s="872" t="s">
        <v>882</v>
      </c>
      <c r="X45" s="1242" t="str">
        <f>IF(入力シート!E201="","",入力シート!E201)</f>
        <v/>
      </c>
      <c r="Y45" s="1242"/>
      <c r="Z45" s="1242"/>
      <c r="AA45" s="1242"/>
      <c r="AB45" s="852" t="s">
        <v>486</v>
      </c>
      <c r="AC45" s="852"/>
      <c r="AD45" s="1248" t="s">
        <v>1008</v>
      </c>
      <c r="AE45" s="1248"/>
      <c r="AF45" s="1248"/>
      <c r="AG45" s="1248"/>
      <c r="AH45" s="1248" t="s">
        <v>488</v>
      </c>
      <c r="AI45" s="1248"/>
      <c r="AJ45" s="1274"/>
      <c r="AK45" s="872" t="s">
        <v>890</v>
      </c>
      <c r="AL45" s="1242" t="str">
        <f>IF(入力シート!E202="","",入力シート!E202)</f>
        <v/>
      </c>
      <c r="AM45" s="1242"/>
      <c r="AN45" s="1242"/>
      <c r="AO45" s="1242"/>
      <c r="AP45" s="852" t="s">
        <v>490</v>
      </c>
      <c r="AQ45" s="852"/>
      <c r="AR45" s="1248" t="s">
        <v>895</v>
      </c>
      <c r="AS45" s="1248"/>
      <c r="AT45" s="1248"/>
      <c r="AU45" s="1248"/>
      <c r="AV45" s="1248" t="s">
        <v>491</v>
      </c>
      <c r="AW45" s="1248"/>
      <c r="AX45" s="1274"/>
      <c r="AY45" s="1272"/>
      <c r="AZ45" s="1273"/>
      <c r="BA45" s="1273"/>
      <c r="BB45" s="1273"/>
      <c r="BC45" s="1273"/>
      <c r="BD45" s="873" t="s">
        <v>490</v>
      </c>
      <c r="BE45" s="873"/>
      <c r="BF45" s="873"/>
      <c r="BG45" s="1006" t="s">
        <v>487</v>
      </c>
      <c r="BH45" s="1273"/>
      <c r="BI45" s="1273"/>
      <c r="BJ45" s="873" t="s">
        <v>491</v>
      </c>
      <c r="BK45" s="873"/>
      <c r="BL45" s="1007" t="s">
        <v>489</v>
      </c>
      <c r="BM45" s="849"/>
      <c r="BN45" s="622"/>
    </row>
    <row r="46" spans="1:66" customFormat="1" ht="19.5" customHeight="1" x14ac:dyDescent="0.15">
      <c r="A46" s="848"/>
      <c r="B46" s="874"/>
      <c r="C46" s="875"/>
      <c r="D46" s="875"/>
      <c r="E46" s="875"/>
      <c r="F46" s="875"/>
      <c r="G46" s="876"/>
      <c r="H46" s="1221" t="s">
        <v>467</v>
      </c>
      <c r="I46" s="1222"/>
      <c r="J46" s="1222"/>
      <c r="K46" s="1222"/>
      <c r="L46" s="1222"/>
      <c r="M46" s="1222"/>
      <c r="N46" s="1222"/>
      <c r="O46" s="1222"/>
      <c r="P46" s="1222"/>
      <c r="Q46" s="1223"/>
      <c r="R46" s="1275"/>
      <c r="S46" s="1276"/>
      <c r="T46" s="877" t="s">
        <v>485</v>
      </c>
      <c r="U46" s="877"/>
      <c r="V46" s="878"/>
      <c r="W46" s="1275"/>
      <c r="X46" s="1276"/>
      <c r="Y46" s="1276"/>
      <c r="Z46" s="1276"/>
      <c r="AA46" s="1276"/>
      <c r="AB46" s="877" t="s">
        <v>486</v>
      </c>
      <c r="AC46" s="877"/>
      <c r="AD46" s="1277" t="s">
        <v>894</v>
      </c>
      <c r="AE46" s="1277"/>
      <c r="AF46" s="1277"/>
      <c r="AG46" s="1277"/>
      <c r="AH46" s="1277" t="s">
        <v>494</v>
      </c>
      <c r="AI46" s="1277"/>
      <c r="AJ46" s="1278"/>
      <c r="AK46" s="1275"/>
      <c r="AL46" s="1276"/>
      <c r="AM46" s="1276"/>
      <c r="AN46" s="1276"/>
      <c r="AO46" s="1276"/>
      <c r="AP46" s="877" t="s">
        <v>486</v>
      </c>
      <c r="AQ46" s="877"/>
      <c r="AR46" s="1277" t="s">
        <v>896</v>
      </c>
      <c r="AS46" s="1277"/>
      <c r="AT46" s="1277"/>
      <c r="AU46" s="1277"/>
      <c r="AV46" s="1277" t="s">
        <v>494</v>
      </c>
      <c r="AW46" s="1277"/>
      <c r="AX46" s="1278"/>
      <c r="AY46" s="1275"/>
      <c r="AZ46" s="1276"/>
      <c r="BA46" s="1276"/>
      <c r="BB46" s="1276"/>
      <c r="BC46" s="1276"/>
      <c r="BD46" s="877" t="s">
        <v>490</v>
      </c>
      <c r="BE46" s="877"/>
      <c r="BF46" s="877"/>
      <c r="BG46" s="1004" t="s">
        <v>487</v>
      </c>
      <c r="BH46" s="1276"/>
      <c r="BI46" s="1276"/>
      <c r="BJ46" s="877" t="s">
        <v>494</v>
      </c>
      <c r="BK46" s="877"/>
      <c r="BL46" s="1005" t="s">
        <v>492</v>
      </c>
      <c r="BM46" s="849"/>
      <c r="BN46" s="622"/>
    </row>
    <row r="47" spans="1:66" ht="22.5" customHeight="1" x14ac:dyDescent="0.15">
      <c r="A47" s="848"/>
      <c r="B47" s="1188" t="s">
        <v>496</v>
      </c>
      <c r="C47" s="1270"/>
      <c r="D47" s="1270"/>
      <c r="E47" s="1270"/>
      <c r="F47" s="1270"/>
      <c r="G47" s="1271"/>
      <c r="H47" s="1217" t="s">
        <v>880</v>
      </c>
      <c r="I47" s="1218"/>
      <c r="J47" s="1218"/>
      <c r="K47" s="1218"/>
      <c r="L47" s="1218"/>
      <c r="M47" s="1218"/>
      <c r="N47" s="1218"/>
      <c r="O47" s="1218"/>
      <c r="P47" s="1218"/>
      <c r="Q47" s="1219"/>
      <c r="R47" s="1241" t="str">
        <f>IF(入力シート!$E$81=1,入力シート!$E$93,IF(入力シート!$E$81=2,入力シート!$E$93+入力シート!$E$132,IF(入力シート!$E$81=3,入力シート!$E$93+入力シート!$E$132+入力シート!$E$171,"")))</f>
        <v/>
      </c>
      <c r="S47" s="1242"/>
      <c r="T47" s="852" t="s">
        <v>758</v>
      </c>
      <c r="U47" s="852"/>
      <c r="V47" s="853"/>
      <c r="W47" s="879" t="s">
        <v>891</v>
      </c>
      <c r="X47" s="1242" t="str">
        <f>IF(AND(入力シート!E206="有",入力シート!H207=""),"",IF(AND(入力シート!E206="有",入力シート!H207&lt;&gt;""),MIN(入力シート!H204,入力シート!H207),IF(入力シート!H204=0,"",入力シート!H204)))</f>
        <v/>
      </c>
      <c r="Y47" s="1242"/>
      <c r="Z47" s="1242"/>
      <c r="AA47" s="1242"/>
      <c r="AB47" s="852" t="s">
        <v>463</v>
      </c>
      <c r="AC47" s="852"/>
      <c r="AD47" s="1248" t="s">
        <v>892</v>
      </c>
      <c r="AE47" s="1248"/>
      <c r="AF47" s="1248"/>
      <c r="AG47" s="1248"/>
      <c r="AH47" s="1248" t="s">
        <v>491</v>
      </c>
      <c r="AI47" s="1248"/>
      <c r="AJ47" s="1274"/>
      <c r="AK47" s="872" t="s">
        <v>890</v>
      </c>
      <c r="AL47" s="1242">
        <f>IF(AND(入力シート!E206="有",入力シート!H208=""),"",IF(AND(入力シート!E206="有",入力シート!H208&lt;&gt;""),MIN(入力シート!H205,入力シート!H208),IF(入力シート!H205="","",入力シート!H205)))</f>
        <v>0</v>
      </c>
      <c r="AM47" s="1242"/>
      <c r="AN47" s="1242"/>
      <c r="AO47" s="1242"/>
      <c r="AP47" s="852" t="s">
        <v>463</v>
      </c>
      <c r="AQ47" s="852"/>
      <c r="AR47" s="1248" t="s">
        <v>893</v>
      </c>
      <c r="AS47" s="1248"/>
      <c r="AT47" s="1248"/>
      <c r="AU47" s="1248"/>
      <c r="AV47" s="1248" t="s">
        <v>497</v>
      </c>
      <c r="AW47" s="1248"/>
      <c r="AX47" s="1274"/>
      <c r="AY47" s="1272"/>
      <c r="AZ47" s="1273"/>
      <c r="BA47" s="1273"/>
      <c r="BB47" s="1273"/>
      <c r="BC47" s="1273"/>
      <c r="BD47" s="873" t="s">
        <v>463</v>
      </c>
      <c r="BE47" s="873"/>
      <c r="BF47" s="873"/>
      <c r="BG47" s="1006" t="s">
        <v>487</v>
      </c>
      <c r="BH47" s="1273"/>
      <c r="BI47" s="1273"/>
      <c r="BJ47" s="873" t="s">
        <v>497</v>
      </c>
      <c r="BK47" s="873"/>
      <c r="BL47" s="1007" t="s">
        <v>492</v>
      </c>
      <c r="BM47" s="849"/>
      <c r="BN47" s="622"/>
    </row>
    <row r="48" spans="1:66" customFormat="1" ht="22.5" customHeight="1" x14ac:dyDescent="0.15">
      <c r="A48" s="848"/>
      <c r="B48" s="874"/>
      <c r="C48" s="875"/>
      <c r="D48" s="875"/>
      <c r="E48" s="875"/>
      <c r="F48" s="875"/>
      <c r="G48" s="876"/>
      <c r="H48" s="1221" t="s">
        <v>467</v>
      </c>
      <c r="I48" s="1222"/>
      <c r="J48" s="1222"/>
      <c r="K48" s="1222"/>
      <c r="L48" s="1222"/>
      <c r="M48" s="1222"/>
      <c r="N48" s="1222"/>
      <c r="O48" s="1222"/>
      <c r="P48" s="1222"/>
      <c r="Q48" s="1223"/>
      <c r="R48" s="1275"/>
      <c r="S48" s="1276"/>
      <c r="T48" s="877" t="s">
        <v>485</v>
      </c>
      <c r="U48" s="877"/>
      <c r="V48" s="878"/>
      <c r="W48" s="1275"/>
      <c r="X48" s="1276"/>
      <c r="Y48" s="1276"/>
      <c r="Z48" s="1276"/>
      <c r="AA48" s="1276"/>
      <c r="AB48" s="877" t="s">
        <v>463</v>
      </c>
      <c r="AC48" s="877"/>
      <c r="AD48" s="1277" t="s">
        <v>892</v>
      </c>
      <c r="AE48" s="1277"/>
      <c r="AF48" s="1277"/>
      <c r="AG48" s="1277"/>
      <c r="AH48" s="1277" t="s">
        <v>491</v>
      </c>
      <c r="AI48" s="1277"/>
      <c r="AJ48" s="1278"/>
      <c r="AK48" s="1275"/>
      <c r="AL48" s="1276"/>
      <c r="AM48" s="1276"/>
      <c r="AN48" s="1276"/>
      <c r="AO48" s="1276"/>
      <c r="AP48" s="877" t="s">
        <v>463</v>
      </c>
      <c r="AQ48" s="877"/>
      <c r="AR48" s="1277" t="s">
        <v>893</v>
      </c>
      <c r="AS48" s="1277"/>
      <c r="AT48" s="1277"/>
      <c r="AU48" s="1277"/>
      <c r="AV48" s="1277" t="s">
        <v>491</v>
      </c>
      <c r="AW48" s="1277"/>
      <c r="AX48" s="1278"/>
      <c r="AY48" s="1275"/>
      <c r="AZ48" s="1276"/>
      <c r="BA48" s="1276"/>
      <c r="BB48" s="1276"/>
      <c r="BC48" s="1276"/>
      <c r="BD48" s="877" t="s">
        <v>463</v>
      </c>
      <c r="BE48" s="877"/>
      <c r="BF48" s="877"/>
      <c r="BG48" s="1004" t="s">
        <v>487</v>
      </c>
      <c r="BH48" s="1276"/>
      <c r="BI48" s="1276"/>
      <c r="BJ48" s="877" t="s">
        <v>491</v>
      </c>
      <c r="BK48" s="877"/>
      <c r="BL48" s="1005" t="s">
        <v>498</v>
      </c>
      <c r="BM48" s="849"/>
      <c r="BN48" s="622"/>
    </row>
    <row r="49" spans="1:66" ht="19.5" customHeight="1" x14ac:dyDescent="0.15">
      <c r="A49" s="848"/>
      <c r="B49" s="1189" t="s">
        <v>499</v>
      </c>
      <c r="C49" s="1189"/>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89"/>
      <c r="AQ49" s="1189"/>
      <c r="AR49" s="1189"/>
      <c r="AS49" s="1189"/>
      <c r="AT49" s="1189"/>
      <c r="AU49" s="1189"/>
      <c r="AV49" s="1189"/>
      <c r="AW49" s="1189"/>
      <c r="AX49" s="1189"/>
      <c r="AY49" s="1189"/>
      <c r="AZ49" s="1189"/>
      <c r="BA49" s="1189"/>
      <c r="BB49" s="1189"/>
      <c r="BC49" s="1189"/>
      <c r="BD49" s="1189"/>
      <c r="BE49" s="1189"/>
      <c r="BF49" s="1189"/>
      <c r="BG49" s="1189"/>
      <c r="BH49" s="1189"/>
      <c r="BI49" s="1189"/>
      <c r="BJ49" s="1189"/>
      <c r="BK49" s="1189"/>
      <c r="BL49" s="1189"/>
      <c r="BM49" s="849"/>
      <c r="BN49" s="622"/>
    </row>
    <row r="50" spans="1:66" ht="19.5" customHeight="1" x14ac:dyDescent="0.15">
      <c r="A50" s="848"/>
      <c r="B50" s="850"/>
      <c r="C50" s="850"/>
      <c r="D50" s="850"/>
      <c r="E50" s="850"/>
      <c r="F50" s="850"/>
      <c r="G50" s="850"/>
      <c r="H50" s="850"/>
      <c r="I50" s="850"/>
      <c r="J50" s="850"/>
      <c r="K50" s="850"/>
      <c r="L50" s="850"/>
      <c r="M50" s="850"/>
      <c r="N50" s="850"/>
      <c r="O50" s="850"/>
      <c r="P50" s="850"/>
      <c r="Q50" s="850"/>
      <c r="R50" s="850"/>
      <c r="S50" s="850"/>
      <c r="T50" s="850"/>
      <c r="U50" s="850"/>
      <c r="V50" s="850"/>
      <c r="W50" s="880"/>
      <c r="X50" s="880"/>
      <c r="Y50" s="880"/>
      <c r="Z50" s="880"/>
      <c r="AA50" s="880"/>
      <c r="AB50" s="880"/>
      <c r="AC50" s="880"/>
      <c r="AD50" s="880"/>
      <c r="AE50" s="880"/>
      <c r="AF50" s="880"/>
      <c r="AG50" s="880"/>
      <c r="AH50" s="880"/>
      <c r="AI50" s="880"/>
      <c r="AJ50" s="880"/>
      <c r="AK50" s="880"/>
      <c r="AL50" s="880"/>
      <c r="AM50" s="880"/>
      <c r="AN50" s="880"/>
      <c r="AO50" s="880"/>
      <c r="AP50" s="880"/>
      <c r="AQ50" s="850"/>
      <c r="AR50" s="850"/>
      <c r="AS50" s="850"/>
      <c r="AT50" s="850"/>
      <c r="AU50" s="850"/>
      <c r="AV50" s="850"/>
      <c r="AW50" s="850"/>
      <c r="AX50" s="880"/>
      <c r="AY50" s="880"/>
      <c r="AZ50" s="880"/>
      <c r="BA50" s="880"/>
      <c r="BB50" s="850"/>
      <c r="BC50" s="850"/>
      <c r="BD50" s="850"/>
      <c r="BE50" s="850"/>
      <c r="BF50" s="850"/>
      <c r="BG50" s="850"/>
      <c r="BH50" s="880"/>
      <c r="BI50" s="880"/>
      <c r="BJ50" s="880"/>
      <c r="BK50" s="850"/>
      <c r="BL50" s="850"/>
      <c r="BM50" s="849"/>
      <c r="BN50" s="622"/>
    </row>
    <row r="51" spans="1:66" ht="19.5" customHeight="1" x14ac:dyDescent="0.15">
      <c r="A51" s="1213" t="s">
        <v>1009</v>
      </c>
      <c r="B51" s="1214"/>
      <c r="C51" s="1214"/>
      <c r="D51" s="1214"/>
      <c r="E51" s="1214"/>
      <c r="F51" s="1214"/>
      <c r="G51" s="1214"/>
      <c r="H51" s="1214"/>
      <c r="I51" s="1214"/>
      <c r="J51" s="1214"/>
      <c r="K51" s="1214"/>
      <c r="L51" s="1214"/>
      <c r="M51" s="1214"/>
      <c r="N51" s="1214"/>
      <c r="O51" s="1214"/>
      <c r="P51" s="1214"/>
      <c r="Q51" s="1214"/>
      <c r="R51" s="1214"/>
      <c r="S51" s="1214"/>
      <c r="T51" s="1214"/>
      <c r="U51" s="1214"/>
      <c r="V51" s="1214"/>
      <c r="W51" s="1214"/>
      <c r="X51" s="1214"/>
      <c r="Y51" s="1214"/>
      <c r="Z51" s="1214"/>
      <c r="AA51" s="1214"/>
      <c r="AB51" s="1214"/>
      <c r="AC51" s="1214"/>
      <c r="AD51" s="1214"/>
      <c r="AE51" s="1214"/>
      <c r="AF51" s="1214"/>
      <c r="AG51" s="1214"/>
      <c r="AH51" s="1214"/>
      <c r="AI51" s="1214"/>
      <c r="AJ51" s="1214"/>
      <c r="AK51" s="1214"/>
      <c r="AL51" s="1214"/>
      <c r="AM51" s="1214"/>
      <c r="AN51" s="1214"/>
      <c r="AO51" s="1214"/>
      <c r="AP51" s="1214"/>
      <c r="AQ51" s="1214"/>
      <c r="AR51" s="1214"/>
      <c r="AS51" s="1214"/>
      <c r="AT51" s="1214"/>
      <c r="AU51" s="1214"/>
      <c r="AV51" s="1214"/>
      <c r="AW51" s="1214"/>
      <c r="AX51" s="1214"/>
      <c r="AY51" s="1214"/>
      <c r="AZ51" s="1214"/>
      <c r="BA51" s="1214"/>
      <c r="BB51" s="1214"/>
      <c r="BC51" s="1214"/>
      <c r="BD51" s="1214"/>
      <c r="BE51" s="1214"/>
      <c r="BF51" s="1214"/>
      <c r="BG51" s="1214"/>
      <c r="BH51" s="1214"/>
      <c r="BI51" s="1214"/>
      <c r="BJ51" s="1214"/>
      <c r="BK51" s="1214"/>
      <c r="BL51" s="1214"/>
      <c r="BM51" s="1215"/>
      <c r="BN51" s="622"/>
    </row>
    <row r="52" spans="1:66" ht="19.5" customHeight="1" x14ac:dyDescent="0.15">
      <c r="A52" s="848"/>
      <c r="B52" s="1282" t="s">
        <v>484</v>
      </c>
      <c r="C52" s="1283"/>
      <c r="D52" s="1283"/>
      <c r="E52" s="1283"/>
      <c r="F52" s="1283"/>
      <c r="G52" s="1283"/>
      <c r="H52" s="1283"/>
      <c r="I52" s="1283"/>
      <c r="J52" s="1284"/>
      <c r="K52" s="881" t="s">
        <v>500</v>
      </c>
      <c r="L52" s="852"/>
      <c r="M52" s="852"/>
      <c r="N52" s="852"/>
      <c r="O52" s="852"/>
      <c r="P52" s="852"/>
      <c r="Q52" s="852"/>
      <c r="R52" s="852"/>
      <c r="S52" s="852"/>
      <c r="T52" s="852"/>
      <c r="U52" s="852"/>
      <c r="V52" s="852"/>
      <c r="W52" s="1285" t="str">
        <f>IF(入力シート!E211="","",入力シート!E211)</f>
        <v/>
      </c>
      <c r="X52" s="1286"/>
      <c r="Y52" s="1286"/>
      <c r="Z52" s="1286"/>
      <c r="AA52" s="1286"/>
      <c r="AB52" s="882" t="s">
        <v>490</v>
      </c>
      <c r="AC52" s="882"/>
      <c r="AD52" s="882"/>
      <c r="AE52" s="1009" t="s">
        <v>487</v>
      </c>
      <c r="AF52" s="1286"/>
      <c r="AG52" s="1286"/>
      <c r="AH52" s="882" t="s">
        <v>494</v>
      </c>
      <c r="AI52" s="882"/>
      <c r="AJ52" s="1010" t="s">
        <v>498</v>
      </c>
      <c r="AK52" s="1272"/>
      <c r="AL52" s="1273"/>
      <c r="AM52" s="1273"/>
      <c r="AN52" s="1273"/>
      <c r="AO52" s="1273"/>
      <c r="AP52" s="873" t="s">
        <v>501</v>
      </c>
      <c r="AQ52" s="873"/>
      <c r="AR52" s="873"/>
      <c r="AS52" s="1006" t="s">
        <v>487</v>
      </c>
      <c r="AT52" s="1273"/>
      <c r="AU52" s="1273"/>
      <c r="AV52" s="873" t="s">
        <v>497</v>
      </c>
      <c r="AW52" s="873"/>
      <c r="AX52" s="1007" t="s">
        <v>492</v>
      </c>
      <c r="AY52" s="1272"/>
      <c r="AZ52" s="1273"/>
      <c r="BA52" s="1273"/>
      <c r="BB52" s="1273"/>
      <c r="BC52" s="1273"/>
      <c r="BD52" s="873" t="s">
        <v>490</v>
      </c>
      <c r="BE52" s="873"/>
      <c r="BF52" s="873"/>
      <c r="BG52" s="1006" t="s">
        <v>493</v>
      </c>
      <c r="BH52" s="1273"/>
      <c r="BI52" s="1273"/>
      <c r="BJ52" s="873" t="s">
        <v>488</v>
      </c>
      <c r="BK52" s="873"/>
      <c r="BL52" s="1007" t="s">
        <v>492</v>
      </c>
      <c r="BM52" s="849"/>
      <c r="BN52" s="622"/>
    </row>
    <row r="53" spans="1:66" ht="19.5" customHeight="1" x14ac:dyDescent="0.15">
      <c r="A53" s="848"/>
      <c r="B53" s="1279" t="s">
        <v>502</v>
      </c>
      <c r="C53" s="1280"/>
      <c r="D53" s="1280"/>
      <c r="E53" s="1280"/>
      <c r="F53" s="1280"/>
      <c r="G53" s="1280"/>
      <c r="H53" s="1280"/>
      <c r="I53" s="1280"/>
      <c r="J53" s="1281"/>
      <c r="K53" s="881" t="s">
        <v>503</v>
      </c>
      <c r="L53" s="852"/>
      <c r="M53" s="852"/>
      <c r="N53" s="852"/>
      <c r="O53" s="852"/>
      <c r="P53" s="852"/>
      <c r="Q53" s="852"/>
      <c r="R53" s="852"/>
      <c r="S53" s="852"/>
      <c r="T53" s="852"/>
      <c r="U53" s="852"/>
      <c r="V53" s="852"/>
      <c r="W53" s="1241" t="str">
        <f>IF(入力シート!E212="","",入力シート!E212)</f>
        <v/>
      </c>
      <c r="X53" s="1242"/>
      <c r="Y53" s="1242"/>
      <c r="Z53" s="1242"/>
      <c r="AA53" s="1242"/>
      <c r="AB53" s="852" t="s">
        <v>463</v>
      </c>
      <c r="AC53" s="852"/>
      <c r="AD53" s="852"/>
      <c r="AE53" s="1001" t="s">
        <v>487</v>
      </c>
      <c r="AF53" s="1242"/>
      <c r="AG53" s="1242"/>
      <c r="AH53" s="852" t="s">
        <v>494</v>
      </c>
      <c r="AI53" s="852"/>
      <c r="AJ53" s="1002" t="s">
        <v>492</v>
      </c>
      <c r="AK53" s="1272"/>
      <c r="AL53" s="1273"/>
      <c r="AM53" s="1273"/>
      <c r="AN53" s="1273"/>
      <c r="AO53" s="1273"/>
      <c r="AP53" s="873" t="s">
        <v>490</v>
      </c>
      <c r="AQ53" s="873"/>
      <c r="AR53" s="873"/>
      <c r="AS53" s="1006" t="s">
        <v>495</v>
      </c>
      <c r="AT53" s="1273"/>
      <c r="AU53" s="1273"/>
      <c r="AV53" s="873" t="s">
        <v>494</v>
      </c>
      <c r="AW53" s="873"/>
      <c r="AX53" s="1007" t="s">
        <v>489</v>
      </c>
      <c r="AY53" s="1272"/>
      <c r="AZ53" s="1273"/>
      <c r="BA53" s="1273"/>
      <c r="BB53" s="1273"/>
      <c r="BC53" s="1273"/>
      <c r="BD53" s="873" t="s">
        <v>486</v>
      </c>
      <c r="BE53" s="873"/>
      <c r="BF53" s="873"/>
      <c r="BG53" s="1006" t="s">
        <v>493</v>
      </c>
      <c r="BH53" s="1273"/>
      <c r="BI53" s="1273"/>
      <c r="BJ53" s="873" t="s">
        <v>494</v>
      </c>
      <c r="BK53" s="873"/>
      <c r="BL53" s="1007" t="s">
        <v>498</v>
      </c>
      <c r="BM53" s="849"/>
      <c r="BN53" s="622"/>
    </row>
    <row r="54" spans="1:66" ht="19.5" customHeight="1" x14ac:dyDescent="0.15">
      <c r="A54" s="848"/>
      <c r="B54" s="883"/>
      <c r="C54" s="868"/>
      <c r="D54" s="868"/>
      <c r="E54" s="868"/>
      <c r="F54" s="868"/>
      <c r="G54" s="868"/>
      <c r="H54" s="868"/>
      <c r="I54" s="868"/>
      <c r="J54" s="868"/>
      <c r="K54" s="881" t="s">
        <v>504</v>
      </c>
      <c r="L54" s="852"/>
      <c r="M54" s="852"/>
      <c r="N54" s="852"/>
      <c r="O54" s="852"/>
      <c r="P54" s="852"/>
      <c r="Q54" s="852"/>
      <c r="R54" s="852"/>
      <c r="S54" s="852"/>
      <c r="T54" s="852"/>
      <c r="U54" s="852"/>
      <c r="V54" s="852"/>
      <c r="W54" s="1241" t="str">
        <f>IF(入力シート!E213="","",入力シート!E213)</f>
        <v/>
      </c>
      <c r="X54" s="1242"/>
      <c r="Y54" s="1242"/>
      <c r="Z54" s="1242"/>
      <c r="AA54" s="1242"/>
      <c r="AB54" s="852" t="s">
        <v>463</v>
      </c>
      <c r="AC54" s="852"/>
      <c r="AD54" s="852"/>
      <c r="AE54" s="1001" t="s">
        <v>493</v>
      </c>
      <c r="AF54" s="1242"/>
      <c r="AG54" s="1242"/>
      <c r="AH54" s="852" t="s">
        <v>491</v>
      </c>
      <c r="AI54" s="852"/>
      <c r="AJ54" s="1002" t="s">
        <v>492</v>
      </c>
      <c r="AK54" s="1272"/>
      <c r="AL54" s="1273"/>
      <c r="AM54" s="1273"/>
      <c r="AN54" s="1273"/>
      <c r="AO54" s="1273"/>
      <c r="AP54" s="873" t="s">
        <v>463</v>
      </c>
      <c r="AQ54" s="873"/>
      <c r="AR54" s="873"/>
      <c r="AS54" s="1006" t="s">
        <v>487</v>
      </c>
      <c r="AT54" s="1273"/>
      <c r="AU54" s="1273"/>
      <c r="AV54" s="873" t="s">
        <v>491</v>
      </c>
      <c r="AW54" s="873"/>
      <c r="AX54" s="1007" t="s">
        <v>489</v>
      </c>
      <c r="AY54" s="1272"/>
      <c r="AZ54" s="1273"/>
      <c r="BA54" s="1273"/>
      <c r="BB54" s="1273"/>
      <c r="BC54" s="1273"/>
      <c r="BD54" s="873" t="s">
        <v>490</v>
      </c>
      <c r="BE54" s="873"/>
      <c r="BF54" s="873"/>
      <c r="BG54" s="1006" t="s">
        <v>487</v>
      </c>
      <c r="BH54" s="1273"/>
      <c r="BI54" s="1273"/>
      <c r="BJ54" s="873" t="s">
        <v>497</v>
      </c>
      <c r="BK54" s="873"/>
      <c r="BL54" s="1007" t="s">
        <v>489</v>
      </c>
      <c r="BM54" s="849"/>
      <c r="BN54" s="622"/>
    </row>
    <row r="55" spans="1:66" ht="19.5" customHeight="1" x14ac:dyDescent="0.15">
      <c r="A55" s="848"/>
      <c r="B55" s="1189" t="s">
        <v>505</v>
      </c>
      <c r="C55" s="1189"/>
      <c r="D55" s="1189"/>
      <c r="E55" s="1189"/>
      <c r="F55" s="1189"/>
      <c r="G55" s="1189"/>
      <c r="H55" s="1189"/>
      <c r="I55" s="1189"/>
      <c r="J55" s="1189"/>
      <c r="K55" s="1189"/>
      <c r="L55" s="1189"/>
      <c r="M55" s="1189"/>
      <c r="N55" s="1189"/>
      <c r="O55" s="1189"/>
      <c r="P55" s="1189"/>
      <c r="Q55" s="1189"/>
      <c r="R55" s="1189"/>
      <c r="S55" s="1189"/>
      <c r="T55" s="1189"/>
      <c r="U55" s="1189"/>
      <c r="V55" s="1189"/>
      <c r="W55" s="1189"/>
      <c r="X55" s="1189"/>
      <c r="Y55" s="1189"/>
      <c r="Z55" s="1189"/>
      <c r="AA55" s="1289" t="str">
        <f>IF(入力シート!E206="有","EMSにより出力制御","")</f>
        <v/>
      </c>
      <c r="AB55" s="1289"/>
      <c r="AC55" s="1289"/>
      <c r="AD55" s="1289"/>
      <c r="AE55" s="1289"/>
      <c r="AF55" s="1289"/>
      <c r="AG55" s="1289"/>
      <c r="AH55" s="1289"/>
      <c r="AI55" s="1289"/>
      <c r="AJ55" s="1289"/>
      <c r="AK55" s="1289"/>
      <c r="AL55" s="1289"/>
      <c r="AM55" s="1289"/>
      <c r="AN55" s="1289"/>
      <c r="AO55" s="1289"/>
      <c r="AP55" s="1289"/>
      <c r="AQ55" s="1289"/>
      <c r="AR55" s="1289"/>
      <c r="AS55" s="1289"/>
      <c r="AT55" s="1289"/>
      <c r="AU55" s="1289"/>
      <c r="AV55" s="1289"/>
      <c r="AW55" s="1289"/>
      <c r="AX55" s="1289"/>
      <c r="AY55" s="1289"/>
      <c r="AZ55" s="1289"/>
      <c r="BA55" s="1289"/>
      <c r="BB55" s="1289"/>
      <c r="BC55" s="1289"/>
      <c r="BD55" s="1289"/>
      <c r="BE55" s="1289"/>
      <c r="BF55" s="1289"/>
      <c r="BG55" s="1289"/>
      <c r="BH55" s="1289"/>
      <c r="BI55" s="1289"/>
      <c r="BJ55" s="1289"/>
      <c r="BK55" s="1289"/>
      <c r="BL55" s="1289"/>
      <c r="BM55" s="849"/>
      <c r="BN55" s="622"/>
    </row>
    <row r="56" spans="1:66" ht="19.5" customHeight="1" x14ac:dyDescent="0.15">
      <c r="A56" s="848"/>
      <c r="B56" s="1212" t="s">
        <v>506</v>
      </c>
      <c r="C56" s="1212"/>
      <c r="D56" s="1212"/>
      <c r="E56" s="1212"/>
      <c r="F56" s="1212"/>
      <c r="G56" s="1212"/>
      <c r="H56" s="1212"/>
      <c r="I56" s="1212"/>
      <c r="J56" s="1212"/>
      <c r="K56" s="1212"/>
      <c r="L56" s="1212"/>
      <c r="M56" s="1212"/>
      <c r="N56" s="1212"/>
      <c r="O56" s="1212"/>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849"/>
      <c r="BN56" s="622"/>
    </row>
    <row r="57" spans="1:66" ht="19.5" customHeight="1" x14ac:dyDescent="0.15">
      <c r="A57" s="848"/>
      <c r="B57" s="1212" t="s">
        <v>507</v>
      </c>
      <c r="C57" s="1212"/>
      <c r="D57" s="1212"/>
      <c r="E57" s="1212"/>
      <c r="F57" s="1212"/>
      <c r="G57" s="1212"/>
      <c r="H57" s="1212"/>
      <c r="I57" s="1212"/>
      <c r="J57" s="1212"/>
      <c r="K57" s="1212"/>
      <c r="L57" s="1212"/>
      <c r="M57" s="1212"/>
      <c r="N57" s="1212"/>
      <c r="O57" s="1212"/>
      <c r="P57" s="1212"/>
      <c r="Q57" s="1212"/>
      <c r="R57" s="1212"/>
      <c r="S57" s="1212"/>
      <c r="T57" s="1212"/>
      <c r="U57" s="1212"/>
      <c r="V57" s="1212"/>
      <c r="W57" s="1212"/>
      <c r="X57" s="1212"/>
      <c r="Y57" s="1212"/>
      <c r="Z57" s="1212"/>
      <c r="AA57" s="1212"/>
      <c r="AB57" s="1212"/>
      <c r="AC57" s="1212"/>
      <c r="AD57" s="1212"/>
      <c r="AE57" s="1212"/>
      <c r="AF57" s="1212"/>
      <c r="AG57" s="1212"/>
      <c r="AH57" s="1212"/>
      <c r="AI57" s="1212"/>
      <c r="AJ57" s="1212"/>
      <c r="AK57" s="1212"/>
      <c r="AL57" s="1212"/>
      <c r="AM57" s="1212"/>
      <c r="AN57" s="1212"/>
      <c r="AO57" s="1212"/>
      <c r="AP57" s="1212"/>
      <c r="AQ57" s="1212"/>
      <c r="AR57" s="1212"/>
      <c r="AS57" s="1212"/>
      <c r="AT57" s="1212"/>
      <c r="AU57" s="1212"/>
      <c r="AV57" s="1212"/>
      <c r="AW57" s="1212"/>
      <c r="AX57" s="1212"/>
      <c r="AY57" s="1212"/>
      <c r="AZ57" s="1212"/>
      <c r="BA57" s="1212"/>
      <c r="BB57" s="1212"/>
      <c r="BC57" s="1212"/>
      <c r="BD57" s="1212"/>
      <c r="BE57" s="1212"/>
      <c r="BF57" s="1212"/>
      <c r="BG57" s="1212"/>
      <c r="BH57" s="1212"/>
      <c r="BI57" s="1212"/>
      <c r="BJ57" s="1212"/>
      <c r="BK57" s="1212"/>
      <c r="BL57" s="1212"/>
      <c r="BM57" s="849"/>
      <c r="BN57" s="622"/>
    </row>
    <row r="58" spans="1:66" ht="19.5" customHeight="1" x14ac:dyDescent="0.15">
      <c r="A58" s="848"/>
      <c r="B58" s="850"/>
      <c r="C58" s="850"/>
      <c r="D58" s="850"/>
      <c r="E58" s="850"/>
      <c r="F58" s="850"/>
      <c r="G58" s="850"/>
      <c r="H58" s="850"/>
      <c r="I58" s="850"/>
      <c r="J58" s="850"/>
      <c r="K58" s="850"/>
      <c r="L58" s="850"/>
      <c r="M58" s="850"/>
      <c r="N58" s="850"/>
      <c r="O58" s="850"/>
      <c r="P58" s="850"/>
      <c r="Q58" s="850"/>
      <c r="R58" s="850"/>
      <c r="S58" s="850"/>
      <c r="T58" s="850"/>
      <c r="U58" s="850"/>
      <c r="V58" s="850"/>
      <c r="W58" s="850"/>
      <c r="X58" s="850"/>
      <c r="Y58" s="850"/>
      <c r="Z58" s="850"/>
      <c r="AA58" s="850"/>
      <c r="AB58" s="850"/>
      <c r="AC58" s="850"/>
      <c r="AD58" s="850"/>
      <c r="AE58" s="850"/>
      <c r="AF58" s="850"/>
      <c r="AG58" s="850"/>
      <c r="AH58" s="850"/>
      <c r="AI58" s="850"/>
      <c r="AJ58" s="850"/>
      <c r="AK58" s="850"/>
      <c r="AL58" s="850"/>
      <c r="AM58" s="850"/>
      <c r="AN58" s="850"/>
      <c r="AO58" s="850"/>
      <c r="AP58" s="850"/>
      <c r="AQ58" s="850"/>
      <c r="AR58" s="850"/>
      <c r="AS58" s="850"/>
      <c r="AT58" s="850"/>
      <c r="AU58" s="850"/>
      <c r="AV58" s="850"/>
      <c r="AW58" s="850"/>
      <c r="AX58" s="850"/>
      <c r="AY58" s="850"/>
      <c r="AZ58" s="850"/>
      <c r="BA58" s="850"/>
      <c r="BB58" s="850"/>
      <c r="BC58" s="850"/>
      <c r="BD58" s="850"/>
      <c r="BE58" s="850"/>
      <c r="BF58" s="850"/>
      <c r="BG58" s="850"/>
      <c r="BH58" s="850"/>
      <c r="BI58" s="850"/>
      <c r="BJ58" s="850"/>
      <c r="BK58" s="850"/>
      <c r="BL58" s="850"/>
      <c r="BM58" s="849"/>
      <c r="BN58" s="622"/>
    </row>
    <row r="59" spans="1:66" ht="19.5" customHeight="1" x14ac:dyDescent="0.15">
      <c r="A59" s="1213" t="s">
        <v>508</v>
      </c>
      <c r="B59" s="1214"/>
      <c r="C59" s="1214"/>
      <c r="D59" s="1214"/>
      <c r="E59" s="1214"/>
      <c r="F59" s="1214"/>
      <c r="G59" s="1214"/>
      <c r="H59" s="1214"/>
      <c r="I59" s="1214"/>
      <c r="J59" s="1214"/>
      <c r="K59" s="1214"/>
      <c r="L59" s="1214"/>
      <c r="M59" s="1214"/>
      <c r="N59" s="1214"/>
      <c r="O59" s="1214"/>
      <c r="P59" s="1214"/>
      <c r="Q59" s="1214"/>
      <c r="R59" s="1214"/>
      <c r="S59" s="1214"/>
      <c r="T59" s="1214"/>
      <c r="U59" s="1214"/>
      <c r="V59" s="1214"/>
      <c r="W59" s="1214"/>
      <c r="X59" s="1214"/>
      <c r="Y59" s="1214"/>
      <c r="Z59" s="1214"/>
      <c r="AA59" s="1214"/>
      <c r="AB59" s="1214"/>
      <c r="AC59" s="1214"/>
      <c r="AD59" s="1214"/>
      <c r="AE59" s="1214"/>
      <c r="AF59" s="1214"/>
      <c r="AG59" s="1214"/>
      <c r="AH59" s="1214"/>
      <c r="AI59" s="1214"/>
      <c r="AJ59" s="1214"/>
      <c r="AK59" s="1214"/>
      <c r="AL59" s="1214"/>
      <c r="AM59" s="1214"/>
      <c r="AN59" s="1214"/>
      <c r="AO59" s="1214"/>
      <c r="AP59" s="1214"/>
      <c r="AQ59" s="1214"/>
      <c r="AR59" s="1214"/>
      <c r="AS59" s="1214"/>
      <c r="AT59" s="1214"/>
      <c r="AU59" s="1214"/>
      <c r="AV59" s="1214"/>
      <c r="AW59" s="1214"/>
      <c r="AX59" s="1214"/>
      <c r="AY59" s="1214"/>
      <c r="AZ59" s="1214"/>
      <c r="BA59" s="1214"/>
      <c r="BB59" s="1214"/>
      <c r="BC59" s="1214"/>
      <c r="BD59" s="1214"/>
      <c r="BE59" s="1214"/>
      <c r="BF59" s="1214"/>
      <c r="BG59" s="1214"/>
      <c r="BH59" s="1214"/>
      <c r="BI59" s="1214"/>
      <c r="BJ59" s="1214"/>
      <c r="BK59" s="1214"/>
      <c r="BL59" s="1214"/>
      <c r="BM59" s="1215"/>
      <c r="BN59" s="622"/>
    </row>
    <row r="60" spans="1:66" ht="19.5" customHeight="1" x14ac:dyDescent="0.15">
      <c r="A60" s="848"/>
      <c r="B60" s="1316" t="s">
        <v>509</v>
      </c>
      <c r="C60" s="1317"/>
      <c r="D60" s="1317"/>
      <c r="E60" s="1317"/>
      <c r="F60" s="1317"/>
      <c r="G60" s="1317"/>
      <c r="H60" s="1317"/>
      <c r="I60" s="1317"/>
      <c r="J60" s="1318"/>
      <c r="K60" s="1241" t="str">
        <f>IF(入力シート!E209="","",入力シート!E209)</f>
        <v/>
      </c>
      <c r="L60" s="1242"/>
      <c r="M60" s="1242"/>
      <c r="N60" s="1242"/>
      <c r="O60" s="1242"/>
      <c r="P60" s="1287" t="s">
        <v>463</v>
      </c>
      <c r="Q60" s="1287"/>
      <c r="R60" s="1287"/>
      <c r="S60" s="1003" t="s">
        <v>495</v>
      </c>
      <c r="T60" s="1287" t="s">
        <v>510</v>
      </c>
      <c r="U60" s="1287"/>
      <c r="V60" s="1287"/>
      <c r="W60" s="1288"/>
      <c r="X60" s="1288"/>
      <c r="Y60" s="1288"/>
      <c r="Z60" s="1288"/>
      <c r="AA60" s="1287" t="s">
        <v>511</v>
      </c>
      <c r="AB60" s="1287"/>
      <c r="AC60" s="1287"/>
      <c r="AD60" s="1008" t="s">
        <v>492</v>
      </c>
      <c r="AE60" s="880"/>
      <c r="AF60" s="880"/>
      <c r="AG60" s="880"/>
      <c r="AH60" s="880"/>
      <c r="AI60" s="880"/>
      <c r="AJ60" s="880"/>
      <c r="AK60" s="880"/>
      <c r="AL60" s="880"/>
      <c r="AM60" s="880"/>
      <c r="AN60" s="880"/>
      <c r="AO60" s="880"/>
      <c r="AP60" s="880"/>
      <c r="AQ60" s="880"/>
      <c r="AR60" s="880"/>
      <c r="AS60" s="880"/>
      <c r="AT60" s="880"/>
      <c r="AU60" s="880"/>
      <c r="AV60" s="880"/>
      <c r="AW60" s="880"/>
      <c r="AX60" s="880"/>
      <c r="AY60" s="880"/>
      <c r="AZ60" s="880"/>
      <c r="BA60" s="880"/>
      <c r="BB60" s="880"/>
      <c r="BC60" s="880"/>
      <c r="BD60" s="880"/>
      <c r="BE60" s="880"/>
      <c r="BF60" s="880"/>
      <c r="BG60" s="880"/>
      <c r="BH60" s="880"/>
      <c r="BI60" s="880"/>
      <c r="BJ60" s="880"/>
      <c r="BK60" s="850"/>
      <c r="BL60" s="850"/>
      <c r="BM60" s="849"/>
      <c r="BN60" s="622"/>
    </row>
    <row r="61" spans="1:66" ht="19.5" customHeight="1" x14ac:dyDescent="0.15">
      <c r="A61" s="848"/>
      <c r="B61" s="1313" t="s">
        <v>512</v>
      </c>
      <c r="C61" s="1314"/>
      <c r="D61" s="1314"/>
      <c r="E61" s="1314"/>
      <c r="F61" s="1314"/>
      <c r="G61" s="1314"/>
      <c r="H61" s="1314"/>
      <c r="I61" s="1314"/>
      <c r="J61" s="1315"/>
      <c r="K61" s="1241" t="str">
        <f>IF(入力シート!E210="","",入力シート!E210)</f>
        <v/>
      </c>
      <c r="L61" s="1242"/>
      <c r="M61" s="1242"/>
      <c r="N61" s="1242"/>
      <c r="O61" s="1242"/>
      <c r="P61" s="1287" t="s">
        <v>486</v>
      </c>
      <c r="Q61" s="1287"/>
      <c r="R61" s="1287"/>
      <c r="S61" s="1003" t="s">
        <v>487</v>
      </c>
      <c r="T61" s="1287" t="s">
        <v>510</v>
      </c>
      <c r="U61" s="1287"/>
      <c r="V61" s="1287"/>
      <c r="W61" s="1288"/>
      <c r="X61" s="1288"/>
      <c r="Y61" s="1288"/>
      <c r="Z61" s="1288"/>
      <c r="AA61" s="1287" t="s">
        <v>511</v>
      </c>
      <c r="AB61" s="1287"/>
      <c r="AC61" s="1287"/>
      <c r="AD61" s="1008" t="s">
        <v>489</v>
      </c>
      <c r="AE61" s="880"/>
      <c r="AF61" s="880"/>
      <c r="AG61" s="880"/>
      <c r="AH61" s="880"/>
      <c r="AI61" s="880"/>
      <c r="AJ61" s="880"/>
      <c r="AK61" s="880"/>
      <c r="AL61" s="880"/>
      <c r="AM61" s="880"/>
      <c r="AN61" s="880"/>
      <c r="AO61" s="880"/>
      <c r="AP61" s="880"/>
      <c r="AQ61" s="880"/>
      <c r="AR61" s="880"/>
      <c r="AS61" s="880"/>
      <c r="AT61" s="880"/>
      <c r="AU61" s="880"/>
      <c r="AV61" s="880"/>
      <c r="AW61" s="880"/>
      <c r="AX61" s="880"/>
      <c r="AY61" s="880"/>
      <c r="AZ61" s="880"/>
      <c r="BA61" s="880"/>
      <c r="BB61" s="880"/>
      <c r="BC61" s="880"/>
      <c r="BD61" s="880"/>
      <c r="BE61" s="880"/>
      <c r="BF61" s="880"/>
      <c r="BG61" s="880"/>
      <c r="BH61" s="880"/>
      <c r="BI61" s="880"/>
      <c r="BJ61" s="880"/>
      <c r="BK61" s="850"/>
      <c r="BL61" s="850"/>
      <c r="BM61" s="849"/>
      <c r="BN61" s="622"/>
    </row>
    <row r="62" spans="1:66" ht="19.5" customHeight="1" x14ac:dyDescent="0.15">
      <c r="A62" s="848"/>
      <c r="B62" s="1189" t="s">
        <v>513</v>
      </c>
      <c r="C62" s="1189"/>
      <c r="D62" s="1189"/>
      <c r="E62" s="1189"/>
      <c r="F62" s="1189"/>
      <c r="G62" s="1189"/>
      <c r="H62" s="1189"/>
      <c r="I62" s="1189"/>
      <c r="J62" s="1189"/>
      <c r="K62" s="1189"/>
      <c r="L62" s="1189"/>
      <c r="M62" s="1189"/>
      <c r="N62" s="1189"/>
      <c r="O62" s="1189"/>
      <c r="P62" s="1189"/>
      <c r="Q62" s="1189"/>
      <c r="R62" s="1189"/>
      <c r="S62" s="1189"/>
      <c r="T62" s="1189"/>
      <c r="U62" s="1189"/>
      <c r="V62" s="1189"/>
      <c r="W62" s="1189"/>
      <c r="X62" s="1189"/>
      <c r="Y62" s="1189"/>
      <c r="Z62" s="1189"/>
      <c r="AA62" s="1189"/>
      <c r="AB62" s="1212"/>
      <c r="AC62" s="1212"/>
      <c r="AD62" s="1212"/>
      <c r="AE62" s="1212"/>
      <c r="AF62" s="1212"/>
      <c r="AG62" s="1212"/>
      <c r="AH62" s="1212"/>
      <c r="AI62" s="1212"/>
      <c r="AJ62" s="1212"/>
      <c r="AK62" s="1212"/>
      <c r="AL62" s="1212"/>
      <c r="AM62" s="1212"/>
      <c r="AN62" s="1212"/>
      <c r="AO62" s="1212"/>
      <c r="AP62" s="1212"/>
      <c r="AQ62" s="1212"/>
      <c r="AR62" s="1212"/>
      <c r="AS62" s="1212"/>
      <c r="AT62" s="1212"/>
      <c r="AU62" s="1212"/>
      <c r="AV62" s="1212"/>
      <c r="AW62" s="1212"/>
      <c r="AX62" s="1212"/>
      <c r="AY62" s="1212"/>
      <c r="AZ62" s="1212"/>
      <c r="BA62" s="1212"/>
      <c r="BB62" s="1212"/>
      <c r="BC62" s="1212"/>
      <c r="BD62" s="1212"/>
      <c r="BE62" s="1212"/>
      <c r="BF62" s="1212"/>
      <c r="BG62" s="1212"/>
      <c r="BH62" s="1212"/>
      <c r="BI62" s="1212"/>
      <c r="BJ62" s="1212"/>
      <c r="BK62" s="1212"/>
      <c r="BL62" s="1212"/>
      <c r="BM62" s="849"/>
      <c r="BN62" s="622"/>
    </row>
    <row r="63" spans="1:66" ht="19.5" customHeight="1" x14ac:dyDescent="0.15">
      <c r="A63" s="848"/>
      <c r="B63" s="850"/>
      <c r="C63" s="850"/>
      <c r="D63" s="850"/>
      <c r="E63" s="850"/>
      <c r="F63" s="850"/>
      <c r="G63" s="850"/>
      <c r="H63" s="850"/>
      <c r="I63" s="850"/>
      <c r="J63" s="850"/>
      <c r="K63" s="850"/>
      <c r="L63" s="850"/>
      <c r="M63" s="850"/>
      <c r="N63" s="850"/>
      <c r="O63" s="850"/>
      <c r="P63" s="850"/>
      <c r="Q63" s="850"/>
      <c r="R63" s="850"/>
      <c r="S63" s="850"/>
      <c r="T63" s="850"/>
      <c r="U63" s="850"/>
      <c r="V63" s="850"/>
      <c r="W63" s="850"/>
      <c r="X63" s="850"/>
      <c r="Y63" s="850"/>
      <c r="Z63" s="850"/>
      <c r="AA63" s="850"/>
      <c r="AB63" s="850"/>
      <c r="AC63" s="850"/>
      <c r="AD63" s="850"/>
      <c r="AE63" s="850"/>
      <c r="AF63" s="850"/>
      <c r="AG63" s="850"/>
      <c r="AH63" s="850"/>
      <c r="AI63" s="850"/>
      <c r="AJ63" s="850"/>
      <c r="AK63" s="850"/>
      <c r="AL63" s="850"/>
      <c r="AM63" s="850"/>
      <c r="AN63" s="850"/>
      <c r="AO63" s="850"/>
      <c r="AP63" s="850"/>
      <c r="AQ63" s="850"/>
      <c r="AR63" s="850"/>
      <c r="AS63" s="850"/>
      <c r="AT63" s="850"/>
      <c r="AU63" s="850"/>
      <c r="AV63" s="850"/>
      <c r="AW63" s="850"/>
      <c r="AX63" s="850"/>
      <c r="AY63" s="850"/>
      <c r="AZ63" s="850"/>
      <c r="BA63" s="850"/>
      <c r="BB63" s="850"/>
      <c r="BC63" s="850"/>
      <c r="BD63" s="850"/>
      <c r="BE63" s="850"/>
      <c r="BF63" s="850"/>
      <c r="BG63" s="850"/>
      <c r="BH63" s="850"/>
      <c r="BI63" s="850"/>
      <c r="BJ63" s="850"/>
      <c r="BK63" s="850"/>
      <c r="BL63" s="850"/>
      <c r="BM63" s="849"/>
      <c r="BN63" s="622"/>
    </row>
    <row r="64" spans="1:66" ht="19.5" customHeight="1" x14ac:dyDescent="0.15">
      <c r="A64" s="1213" t="s">
        <v>514</v>
      </c>
      <c r="B64" s="1214"/>
      <c r="C64" s="1214"/>
      <c r="D64" s="1214"/>
      <c r="E64" s="1214"/>
      <c r="F64" s="1214"/>
      <c r="G64" s="1214"/>
      <c r="H64" s="1214"/>
      <c r="I64" s="1214"/>
      <c r="J64" s="1214"/>
      <c r="K64" s="1214"/>
      <c r="L64" s="1214"/>
      <c r="M64" s="1214"/>
      <c r="N64" s="1214"/>
      <c r="O64" s="1214"/>
      <c r="P64" s="1214"/>
      <c r="Q64" s="1214"/>
      <c r="R64" s="1214"/>
      <c r="S64" s="1214"/>
      <c r="T64" s="1214"/>
      <c r="U64" s="1214"/>
      <c r="V64" s="1214"/>
      <c r="W64" s="1214"/>
      <c r="X64" s="1214"/>
      <c r="Y64" s="1214"/>
      <c r="Z64" s="1214"/>
      <c r="AA64" s="1214"/>
      <c r="AB64" s="1214"/>
      <c r="AC64" s="1214"/>
      <c r="AD64" s="1214"/>
      <c r="AE64" s="1214"/>
      <c r="AF64" s="1214"/>
      <c r="AG64" s="1214"/>
      <c r="AH64" s="1214"/>
      <c r="AI64" s="1214"/>
      <c r="AJ64" s="1214"/>
      <c r="AK64" s="1214"/>
      <c r="AL64" s="1214"/>
      <c r="AM64" s="1214"/>
      <c r="AN64" s="1214"/>
      <c r="AO64" s="1214"/>
      <c r="AP64" s="1214"/>
      <c r="AQ64" s="1214"/>
      <c r="AR64" s="1214"/>
      <c r="AS64" s="1214"/>
      <c r="AT64" s="1214"/>
      <c r="AU64" s="1214"/>
      <c r="AV64" s="1214"/>
      <c r="AW64" s="1214"/>
      <c r="AX64" s="1214"/>
      <c r="AY64" s="1214"/>
      <c r="AZ64" s="1214"/>
      <c r="BA64" s="1214"/>
      <c r="BB64" s="1214"/>
      <c r="BC64" s="1214"/>
      <c r="BD64" s="1214"/>
      <c r="BE64" s="1214"/>
      <c r="BF64" s="1214"/>
      <c r="BG64" s="1214"/>
      <c r="BH64" s="1214"/>
      <c r="BI64" s="1214"/>
      <c r="BJ64" s="1214"/>
      <c r="BK64" s="1214"/>
      <c r="BL64" s="1214"/>
      <c r="BM64" s="1215"/>
      <c r="BN64" s="622"/>
    </row>
    <row r="65" spans="1:66" ht="19.5" customHeight="1" x14ac:dyDescent="0.15">
      <c r="A65" s="848"/>
      <c r="B65" s="1312" t="s">
        <v>515</v>
      </c>
      <c r="C65" s="1312"/>
      <c r="D65" s="1312"/>
      <c r="E65" s="1312"/>
      <c r="F65" s="1312"/>
      <c r="G65" s="1312"/>
      <c r="H65" s="1312"/>
      <c r="I65" s="1312"/>
      <c r="J65" s="1312"/>
      <c r="K65" s="1312"/>
      <c r="L65" s="1312"/>
      <c r="M65" s="1312"/>
      <c r="N65" s="1312"/>
      <c r="O65" s="1312"/>
      <c r="P65" s="1312"/>
      <c r="Q65" s="1312"/>
      <c r="R65" s="1312"/>
      <c r="S65" s="1312"/>
      <c r="T65" s="1312"/>
      <c r="U65" s="1312"/>
      <c r="V65" s="1312"/>
      <c r="W65" s="1312"/>
      <c r="X65" s="1312"/>
      <c r="Y65" s="1312"/>
      <c r="Z65" s="1312"/>
      <c r="AA65" s="1312"/>
      <c r="AB65" s="1312"/>
      <c r="AC65" s="1312"/>
      <c r="AD65" s="1312"/>
      <c r="AE65" s="1312"/>
      <c r="AF65" s="1312"/>
      <c r="AG65" s="1312"/>
      <c r="AH65" s="1312"/>
      <c r="AI65" s="1312"/>
      <c r="AJ65" s="1312"/>
      <c r="AK65" s="1312"/>
      <c r="AL65" s="1312"/>
      <c r="AM65" s="1312"/>
      <c r="AN65" s="1312"/>
      <c r="AO65" s="1312"/>
      <c r="AP65" s="1312"/>
      <c r="AQ65" s="1312"/>
      <c r="AR65" s="1312"/>
      <c r="AS65" s="1312"/>
      <c r="AT65" s="1312"/>
      <c r="AU65" s="1312"/>
      <c r="AV65" s="1312"/>
      <c r="AW65" s="1312"/>
      <c r="AX65" s="1312"/>
      <c r="AY65" s="1312"/>
      <c r="AZ65" s="1312"/>
      <c r="BA65" s="1312"/>
      <c r="BB65" s="1312"/>
      <c r="BC65" s="1312"/>
      <c r="BD65" s="1312"/>
      <c r="BE65" s="1312"/>
      <c r="BF65" s="1312"/>
      <c r="BG65" s="1312"/>
      <c r="BH65" s="1312"/>
      <c r="BI65" s="1312"/>
      <c r="BJ65" s="1312"/>
      <c r="BK65" s="1312"/>
      <c r="BL65" s="1312"/>
      <c r="BM65" s="849"/>
      <c r="BN65" s="622"/>
    </row>
    <row r="66" spans="1:66" ht="19.5" customHeight="1" x14ac:dyDescent="0.15">
      <c r="A66" s="848"/>
      <c r="B66" s="1192" t="s">
        <v>516</v>
      </c>
      <c r="C66" s="1192"/>
      <c r="D66" s="1192"/>
      <c r="E66" s="1192"/>
      <c r="F66" s="1192"/>
      <c r="G66" s="1192"/>
      <c r="H66" s="1192"/>
      <c r="I66" s="1192"/>
      <c r="J66" s="1192"/>
      <c r="K66" s="1192"/>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2"/>
      <c r="BF66" s="1192"/>
      <c r="BG66" s="1192"/>
      <c r="BH66" s="1192"/>
      <c r="BI66" s="1192"/>
      <c r="BJ66" s="1192"/>
      <c r="BK66" s="1192"/>
      <c r="BL66" s="1192"/>
      <c r="BM66" s="849"/>
      <c r="BN66" s="622"/>
    </row>
    <row r="67" spans="1:66" ht="19.5" customHeight="1" x14ac:dyDescent="0.15">
      <c r="A67" s="848"/>
      <c r="B67" s="1290" t="s">
        <v>517</v>
      </c>
      <c r="C67" s="1291"/>
      <c r="D67" s="1291"/>
      <c r="E67" s="1291"/>
      <c r="F67" s="1291"/>
      <c r="G67" s="1292"/>
      <c r="H67" s="1299" t="str">
        <f>入力シート!E76</f>
        <v>✓</v>
      </c>
      <c r="I67" s="1300"/>
      <c r="J67" s="884" t="s">
        <v>518</v>
      </c>
      <c r="K67" s="884"/>
      <c r="L67" s="884"/>
      <c r="M67" s="884"/>
      <c r="N67" s="884"/>
      <c r="O67" s="884"/>
      <c r="P67" s="884"/>
      <c r="Q67" s="884"/>
      <c r="R67" s="884"/>
      <c r="S67" s="884"/>
      <c r="T67" s="884"/>
      <c r="U67" s="884"/>
      <c r="V67" s="884"/>
      <c r="W67" s="884"/>
      <c r="X67" s="884"/>
      <c r="Y67" s="884"/>
      <c r="Z67" s="884"/>
      <c r="AA67" s="884"/>
      <c r="AB67" s="884"/>
      <c r="AC67" s="884"/>
      <c r="AD67" s="884"/>
      <c r="AE67" s="884"/>
      <c r="AF67" s="884"/>
      <c r="AG67" s="884"/>
      <c r="AH67" s="884"/>
      <c r="AI67" s="884"/>
      <c r="AJ67" s="884"/>
      <c r="AK67" s="884"/>
      <c r="AL67" s="884"/>
      <c r="AM67" s="884"/>
      <c r="AN67" s="884"/>
      <c r="AO67" s="884"/>
      <c r="AP67" s="884"/>
      <c r="AQ67" s="884"/>
      <c r="AR67" s="884"/>
      <c r="AS67" s="884"/>
      <c r="AT67" s="884"/>
      <c r="AU67" s="884"/>
      <c r="AV67" s="884"/>
      <c r="AW67" s="884"/>
      <c r="AX67" s="884"/>
      <c r="AY67" s="884"/>
      <c r="AZ67" s="884"/>
      <c r="BA67" s="884"/>
      <c r="BB67" s="884"/>
      <c r="BC67" s="884"/>
      <c r="BD67" s="884"/>
      <c r="BE67" s="884"/>
      <c r="BF67" s="884"/>
      <c r="BG67" s="884"/>
      <c r="BH67" s="884"/>
      <c r="BI67" s="884"/>
      <c r="BJ67" s="884"/>
      <c r="BK67" s="884"/>
      <c r="BL67" s="885"/>
      <c r="BM67" s="849"/>
      <c r="BN67" s="622"/>
    </row>
    <row r="68" spans="1:66" ht="19.5" customHeight="1" x14ac:dyDescent="0.15">
      <c r="A68" s="848"/>
      <c r="B68" s="1293"/>
      <c r="C68" s="1294"/>
      <c r="D68" s="1294"/>
      <c r="E68" s="1294"/>
      <c r="F68" s="1294"/>
      <c r="G68" s="1295"/>
      <c r="H68" s="886"/>
      <c r="I68" s="887"/>
      <c r="J68" s="1301"/>
      <c r="K68" s="1301"/>
      <c r="L68" s="1301"/>
      <c r="M68" s="1301"/>
      <c r="N68" s="1301"/>
      <c r="O68" s="1301"/>
      <c r="P68" s="1301"/>
      <c r="Q68" s="1301"/>
      <c r="R68" s="1301"/>
      <c r="S68" s="1301"/>
      <c r="T68" s="1301"/>
      <c r="U68" s="1301"/>
      <c r="V68" s="1301"/>
      <c r="W68" s="1301"/>
      <c r="X68" s="1301"/>
      <c r="Y68" s="1301"/>
      <c r="Z68" s="1301"/>
      <c r="AA68" s="1301"/>
      <c r="AB68" s="1301"/>
      <c r="AC68" s="1301"/>
      <c r="AD68" s="1301"/>
      <c r="AE68" s="1301"/>
      <c r="AF68" s="1301"/>
      <c r="AG68" s="1301"/>
      <c r="AH68" s="1301"/>
      <c r="AI68" s="1301"/>
      <c r="AJ68" s="1301"/>
      <c r="AK68" s="1301"/>
      <c r="AL68" s="1301"/>
      <c r="AM68" s="1301"/>
      <c r="AN68" s="1301"/>
      <c r="AO68" s="1301"/>
      <c r="AP68" s="1301"/>
      <c r="AQ68" s="1301"/>
      <c r="AR68" s="1301"/>
      <c r="AS68" s="1301"/>
      <c r="AT68" s="1301"/>
      <c r="AU68" s="1301"/>
      <c r="AV68" s="1301"/>
      <c r="AW68" s="1301"/>
      <c r="AX68" s="1301"/>
      <c r="AY68" s="1301"/>
      <c r="AZ68" s="1301"/>
      <c r="BA68" s="1301"/>
      <c r="BB68" s="1301"/>
      <c r="BC68" s="1301"/>
      <c r="BD68" s="1301"/>
      <c r="BE68" s="1301"/>
      <c r="BF68" s="1301"/>
      <c r="BG68" s="1301"/>
      <c r="BH68" s="1301"/>
      <c r="BI68" s="1301"/>
      <c r="BJ68" s="1301"/>
      <c r="BK68" s="1301"/>
      <c r="BL68" s="888"/>
      <c r="BM68" s="849"/>
      <c r="BN68" s="622"/>
    </row>
    <row r="69" spans="1:66" ht="19.5" customHeight="1" x14ac:dyDescent="0.15">
      <c r="A69" s="848"/>
      <c r="B69" s="1293"/>
      <c r="C69" s="1294"/>
      <c r="D69" s="1294"/>
      <c r="E69" s="1294"/>
      <c r="F69" s="1294"/>
      <c r="G69" s="1295"/>
      <c r="H69" s="886"/>
      <c r="I69" s="887"/>
      <c r="J69" s="889"/>
      <c r="K69" s="889"/>
      <c r="L69" s="889"/>
      <c r="M69" s="889"/>
      <c r="N69" s="889"/>
      <c r="O69" s="889"/>
      <c r="P69" s="889"/>
      <c r="Q69" s="889"/>
      <c r="R69" s="889"/>
      <c r="S69" s="889"/>
      <c r="T69" s="889"/>
      <c r="U69" s="889"/>
      <c r="V69" s="889"/>
      <c r="W69" s="889"/>
      <c r="X69" s="889"/>
      <c r="Y69" s="889"/>
      <c r="Z69" s="889"/>
      <c r="AA69" s="889"/>
      <c r="AB69" s="889"/>
      <c r="AC69" s="889"/>
      <c r="AD69" s="889"/>
      <c r="AE69" s="889"/>
      <c r="AF69" s="889"/>
      <c r="AG69" s="889"/>
      <c r="AH69" s="889"/>
      <c r="AI69" s="889"/>
      <c r="AJ69" s="889"/>
      <c r="AK69" s="889"/>
      <c r="AL69" s="889"/>
      <c r="AM69" s="889"/>
      <c r="AN69" s="889"/>
      <c r="AO69" s="889"/>
      <c r="AP69" s="889"/>
      <c r="AQ69" s="889"/>
      <c r="AR69" s="889"/>
      <c r="AS69" s="889"/>
      <c r="AT69" s="889"/>
      <c r="AU69" s="889"/>
      <c r="AV69" s="889"/>
      <c r="AW69" s="889"/>
      <c r="AX69" s="889"/>
      <c r="AY69" s="889"/>
      <c r="AZ69" s="889"/>
      <c r="BA69" s="889"/>
      <c r="BB69" s="889"/>
      <c r="BC69" s="889"/>
      <c r="BD69" s="889"/>
      <c r="BE69" s="889"/>
      <c r="BF69" s="889"/>
      <c r="BG69" s="889"/>
      <c r="BH69" s="889"/>
      <c r="BI69" s="889"/>
      <c r="BJ69" s="889"/>
      <c r="BK69" s="889"/>
      <c r="BL69" s="888"/>
      <c r="BM69" s="849"/>
      <c r="BN69" s="622"/>
    </row>
    <row r="70" spans="1:66" ht="19.5" customHeight="1" x14ac:dyDescent="0.15">
      <c r="A70" s="848"/>
      <c r="B70" s="1293"/>
      <c r="C70" s="1294"/>
      <c r="D70" s="1294"/>
      <c r="E70" s="1294"/>
      <c r="F70" s="1294"/>
      <c r="G70" s="1295"/>
      <c r="H70" s="886"/>
      <c r="I70" s="887"/>
      <c r="J70" s="889"/>
      <c r="K70" s="889"/>
      <c r="L70" s="889"/>
      <c r="M70" s="889"/>
      <c r="N70" s="889"/>
      <c r="O70" s="889"/>
      <c r="P70" s="889"/>
      <c r="Q70" s="889"/>
      <c r="R70" s="889"/>
      <c r="S70" s="889"/>
      <c r="T70" s="889"/>
      <c r="U70" s="889"/>
      <c r="V70" s="889"/>
      <c r="W70" s="889"/>
      <c r="X70" s="889"/>
      <c r="Y70" s="889"/>
      <c r="Z70" s="889"/>
      <c r="AA70" s="889"/>
      <c r="AB70" s="889"/>
      <c r="AC70" s="889"/>
      <c r="AD70" s="889"/>
      <c r="AE70" s="889"/>
      <c r="AF70" s="889"/>
      <c r="AG70" s="889"/>
      <c r="AH70" s="889"/>
      <c r="AI70" s="889"/>
      <c r="AJ70" s="889"/>
      <c r="AK70" s="889"/>
      <c r="AL70" s="889"/>
      <c r="AM70" s="889"/>
      <c r="AN70" s="889"/>
      <c r="AO70" s="889"/>
      <c r="AP70" s="889"/>
      <c r="AQ70" s="889"/>
      <c r="AR70" s="889"/>
      <c r="AS70" s="889"/>
      <c r="AT70" s="889"/>
      <c r="AU70" s="889"/>
      <c r="AV70" s="889"/>
      <c r="AW70" s="889"/>
      <c r="AX70" s="889"/>
      <c r="AY70" s="889"/>
      <c r="AZ70" s="889"/>
      <c r="BA70" s="889"/>
      <c r="BB70" s="889"/>
      <c r="BC70" s="889"/>
      <c r="BD70" s="889"/>
      <c r="BE70" s="889"/>
      <c r="BF70" s="889"/>
      <c r="BG70" s="889"/>
      <c r="BH70" s="889"/>
      <c r="BI70" s="889"/>
      <c r="BJ70" s="889"/>
      <c r="BK70" s="889"/>
      <c r="BL70" s="888"/>
      <c r="BM70" s="849"/>
      <c r="BN70" s="622"/>
    </row>
    <row r="71" spans="1:66" ht="19.5" customHeight="1" x14ac:dyDescent="0.15">
      <c r="A71" s="848"/>
      <c r="B71" s="1293"/>
      <c r="C71" s="1294"/>
      <c r="D71" s="1294"/>
      <c r="E71" s="1294"/>
      <c r="F71" s="1294"/>
      <c r="G71" s="1295"/>
      <c r="H71" s="886"/>
      <c r="I71" s="887"/>
      <c r="J71" s="889"/>
      <c r="K71" s="889"/>
      <c r="L71" s="889"/>
      <c r="M71" s="889"/>
      <c r="N71" s="889"/>
      <c r="O71" s="889"/>
      <c r="P71" s="889"/>
      <c r="Q71" s="889"/>
      <c r="R71" s="889"/>
      <c r="S71" s="889"/>
      <c r="T71" s="889"/>
      <c r="U71" s="889"/>
      <c r="V71" s="889"/>
      <c r="W71" s="889"/>
      <c r="X71" s="889"/>
      <c r="Y71" s="889"/>
      <c r="Z71" s="889"/>
      <c r="AA71" s="889"/>
      <c r="AB71" s="889"/>
      <c r="AC71" s="889"/>
      <c r="AD71" s="889"/>
      <c r="AE71" s="889"/>
      <c r="AF71" s="889"/>
      <c r="AG71" s="889"/>
      <c r="AH71" s="889"/>
      <c r="AI71" s="889"/>
      <c r="AJ71" s="889"/>
      <c r="AK71" s="889"/>
      <c r="AL71" s="889"/>
      <c r="AM71" s="889"/>
      <c r="AN71" s="889"/>
      <c r="AO71" s="889"/>
      <c r="AP71" s="889"/>
      <c r="AQ71" s="889"/>
      <c r="AR71" s="889"/>
      <c r="AS71" s="889"/>
      <c r="AT71" s="889"/>
      <c r="AU71" s="889"/>
      <c r="AV71" s="889"/>
      <c r="AW71" s="889"/>
      <c r="AX71" s="889"/>
      <c r="AY71" s="889"/>
      <c r="AZ71" s="889"/>
      <c r="BA71" s="889"/>
      <c r="BB71" s="889"/>
      <c r="BC71" s="889"/>
      <c r="BD71" s="889"/>
      <c r="BE71" s="889"/>
      <c r="BF71" s="889"/>
      <c r="BG71" s="889"/>
      <c r="BH71" s="889"/>
      <c r="BI71" s="889"/>
      <c r="BJ71" s="889"/>
      <c r="BK71" s="889"/>
      <c r="BL71" s="888"/>
      <c r="BM71" s="849"/>
      <c r="BN71" s="622"/>
    </row>
    <row r="72" spans="1:66" ht="19.5" customHeight="1" x14ac:dyDescent="0.15">
      <c r="A72" s="848"/>
      <c r="B72" s="1293"/>
      <c r="C72" s="1294"/>
      <c r="D72" s="1294"/>
      <c r="E72" s="1294"/>
      <c r="F72" s="1294"/>
      <c r="G72" s="1295"/>
      <c r="H72" s="886"/>
      <c r="I72" s="887"/>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890"/>
      <c r="AO72" s="890"/>
      <c r="AP72" s="890"/>
      <c r="AQ72" s="890"/>
      <c r="AR72" s="890"/>
      <c r="AS72" s="890"/>
      <c r="AT72" s="890"/>
      <c r="AU72" s="890"/>
      <c r="AV72" s="890"/>
      <c r="AW72" s="890"/>
      <c r="AX72" s="890"/>
      <c r="AY72" s="890"/>
      <c r="AZ72" s="890"/>
      <c r="BA72" s="890"/>
      <c r="BB72" s="890"/>
      <c r="BC72" s="890"/>
      <c r="BD72" s="890"/>
      <c r="BE72" s="890"/>
      <c r="BF72" s="890"/>
      <c r="BG72" s="890"/>
      <c r="BH72" s="890"/>
      <c r="BI72" s="890"/>
      <c r="BJ72" s="890"/>
      <c r="BK72" s="890"/>
      <c r="BL72" s="888"/>
      <c r="BM72" s="849"/>
      <c r="BN72" s="622"/>
    </row>
    <row r="73" spans="1:66" ht="19.5" customHeight="1" x14ac:dyDescent="0.15">
      <c r="A73" s="848"/>
      <c r="B73" s="1296"/>
      <c r="C73" s="1297"/>
      <c r="D73" s="1297"/>
      <c r="E73" s="1297"/>
      <c r="F73" s="1297"/>
      <c r="G73" s="1298"/>
      <c r="H73" s="891" t="s">
        <v>519</v>
      </c>
      <c r="I73" s="892"/>
      <c r="J73" s="892"/>
      <c r="K73" s="892"/>
      <c r="L73" s="892"/>
      <c r="M73" s="892"/>
      <c r="N73" s="892"/>
      <c r="O73" s="892"/>
      <c r="P73" s="892"/>
      <c r="Q73" s="892"/>
      <c r="R73" s="892"/>
      <c r="S73" s="893"/>
      <c r="T73" s="893"/>
      <c r="U73" s="1302" t="str">
        <f>IF(入力シート!E77="","",入力シート!E77)</f>
        <v>選択してください</v>
      </c>
      <c r="V73" s="1302"/>
      <c r="W73" s="1302"/>
      <c r="X73" s="1302"/>
      <c r="Y73" s="1302"/>
      <c r="Z73" s="1302"/>
      <c r="AA73" s="1302"/>
      <c r="AB73" s="1302"/>
      <c r="AC73" s="1302"/>
      <c r="AD73" s="1302"/>
      <c r="AE73" s="1302"/>
      <c r="AF73" s="1302"/>
      <c r="AG73" s="1302"/>
      <c r="AH73" s="1302"/>
      <c r="AI73" s="1302"/>
      <c r="AJ73" s="1302"/>
      <c r="AK73" s="1302"/>
      <c r="AL73" s="1302"/>
      <c r="AM73" s="1302"/>
      <c r="AN73" s="1302"/>
      <c r="AO73" s="1302"/>
      <c r="AP73" s="1302"/>
      <c r="AQ73" s="1302"/>
      <c r="AR73" s="1302"/>
      <c r="AS73" s="1302"/>
      <c r="AT73" s="1302"/>
      <c r="AU73" s="1302"/>
      <c r="AV73" s="1302"/>
      <c r="AW73" s="1302"/>
      <c r="AX73" s="1302"/>
      <c r="AY73" s="1302"/>
      <c r="AZ73" s="1302"/>
      <c r="BA73" s="1302"/>
      <c r="BB73" s="1302"/>
      <c r="BC73" s="1302"/>
      <c r="BD73" s="1302"/>
      <c r="BE73" s="1302"/>
      <c r="BF73" s="1302"/>
      <c r="BG73" s="1302"/>
      <c r="BH73" s="1302"/>
      <c r="BI73" s="1302"/>
      <c r="BJ73" s="1302"/>
      <c r="BK73" s="1302"/>
      <c r="BL73" s="1303"/>
      <c r="BM73" s="849"/>
      <c r="BN73" s="622"/>
    </row>
    <row r="74" spans="1:66" ht="14.25" thickBot="1" x14ac:dyDescent="0.2">
      <c r="A74" s="646"/>
      <c r="B74" s="647"/>
      <c r="C74" s="647"/>
      <c r="D74" s="647"/>
      <c r="E74" s="647"/>
      <c r="F74" s="647"/>
      <c r="G74" s="647"/>
      <c r="H74" s="647"/>
      <c r="I74" s="647"/>
      <c r="J74" s="647"/>
      <c r="K74" s="647"/>
      <c r="L74" s="647"/>
      <c r="M74" s="647"/>
      <c r="N74" s="647"/>
      <c r="O74" s="647"/>
      <c r="P74" s="647"/>
      <c r="Q74" s="647"/>
      <c r="R74" s="647"/>
      <c r="S74" s="647"/>
      <c r="T74" s="647"/>
      <c r="U74" s="647"/>
      <c r="V74" s="647"/>
      <c r="W74" s="647"/>
      <c r="X74" s="647"/>
      <c r="Y74" s="647"/>
      <c r="Z74" s="647"/>
      <c r="AA74" s="647"/>
      <c r="AB74" s="647"/>
      <c r="AC74" s="647"/>
      <c r="AD74" s="647"/>
      <c r="AE74" s="647"/>
      <c r="AF74" s="647"/>
      <c r="AG74" s="647"/>
      <c r="AH74" s="647"/>
      <c r="AI74" s="647"/>
      <c r="AJ74" s="647"/>
      <c r="AK74" s="647"/>
      <c r="AL74" s="647"/>
      <c r="AM74" s="647"/>
      <c r="AN74" s="647"/>
      <c r="AO74" s="647"/>
      <c r="AP74" s="647"/>
      <c r="AQ74" s="647"/>
      <c r="AR74" s="647"/>
      <c r="AS74" s="647"/>
      <c r="AT74" s="647"/>
      <c r="AU74" s="647"/>
      <c r="AV74" s="647"/>
      <c r="AW74" s="647"/>
      <c r="AX74" s="647"/>
      <c r="AY74" s="647"/>
      <c r="AZ74" s="647"/>
      <c r="BA74" s="647"/>
      <c r="BB74" s="647"/>
      <c r="BC74" s="647"/>
      <c r="BD74" s="647"/>
      <c r="BE74" s="647"/>
      <c r="BF74" s="647"/>
      <c r="BG74" s="647"/>
      <c r="BH74" s="647"/>
      <c r="BI74" s="647"/>
      <c r="BJ74" s="647"/>
      <c r="BK74" s="647"/>
      <c r="BL74" s="647"/>
      <c r="BM74" s="648"/>
    </row>
    <row r="75" spans="1:66" x14ac:dyDescent="0.15">
      <c r="AJ75" s="411"/>
    </row>
    <row r="76" spans="1:66" x14ac:dyDescent="0.15">
      <c r="AJ76" s="411"/>
    </row>
    <row r="77" spans="1:66" x14ac:dyDescent="0.15">
      <c r="AJ77" s="411"/>
    </row>
    <row r="78" spans="1:66" x14ac:dyDescent="0.15">
      <c r="AJ78" s="411"/>
    </row>
    <row r="79" spans="1:66" x14ac:dyDescent="0.15">
      <c r="AJ79" s="411"/>
    </row>
    <row r="80" spans="1:66" x14ac:dyDescent="0.15">
      <c r="AJ80" s="411"/>
    </row>
    <row r="81" spans="36:36" x14ac:dyDescent="0.15">
      <c r="AJ81" s="411"/>
    </row>
    <row r="82" spans="36:36" x14ac:dyDescent="0.15">
      <c r="AJ82" s="411"/>
    </row>
  </sheetData>
  <sheetProtection algorithmName="SHA-512" hashValue="6OF8qCUWWUN97rlPWuUCkpcR40TdlDsZMnoE/OiwW2GLY1NZIs965/zF6TqYkjSW7XSrAPemgJsz6xs7DrK7Sg==" saltValue="5QjUd6QuonxTQ06eAL4m3Q==" spinCount="100000" sheet="1" objects="1" scenarios="1"/>
  <mergeCells count="158">
    <mergeCell ref="B67:G73"/>
    <mergeCell ref="H67:I67"/>
    <mergeCell ref="J68:BK68"/>
    <mergeCell ref="U73:BL73"/>
    <mergeCell ref="AZ4:BM4"/>
    <mergeCell ref="AK8:BL8"/>
    <mergeCell ref="AK9:BL9"/>
    <mergeCell ref="AK10:BL10"/>
    <mergeCell ref="AK15:BL15"/>
    <mergeCell ref="AK16:BL16"/>
    <mergeCell ref="AK17:AP17"/>
    <mergeCell ref="AA61:AC61"/>
    <mergeCell ref="B62:BL62"/>
    <mergeCell ref="A64:BM64"/>
    <mergeCell ref="B65:BL65"/>
    <mergeCell ref="B66:BL66"/>
    <mergeCell ref="B61:J61"/>
    <mergeCell ref="K61:O61"/>
    <mergeCell ref="P61:R61"/>
    <mergeCell ref="T61:V61"/>
    <mergeCell ref="W61:Z61"/>
    <mergeCell ref="A59:BM59"/>
    <mergeCell ref="B60:J60"/>
    <mergeCell ref="K60:O60"/>
    <mergeCell ref="P60:R60"/>
    <mergeCell ref="T60:V60"/>
    <mergeCell ref="W60:Z60"/>
    <mergeCell ref="AA60:AC60"/>
    <mergeCell ref="BH54:BI54"/>
    <mergeCell ref="B55:Z55"/>
    <mergeCell ref="AA55:BL55"/>
    <mergeCell ref="B56:BL56"/>
    <mergeCell ref="B57:BL57"/>
    <mergeCell ref="W54:AA54"/>
    <mergeCell ref="AF54:AG54"/>
    <mergeCell ref="AK54:AO54"/>
    <mergeCell ref="AT54:AU54"/>
    <mergeCell ref="AY54:BC54"/>
    <mergeCell ref="AY52:BC52"/>
    <mergeCell ref="BH52:BI52"/>
    <mergeCell ref="B53:J53"/>
    <mergeCell ref="W53:AA53"/>
    <mergeCell ref="AF53:AG53"/>
    <mergeCell ref="AK53:AO53"/>
    <mergeCell ref="AT53:AU53"/>
    <mergeCell ref="AY53:BC53"/>
    <mergeCell ref="BH53:BI53"/>
    <mergeCell ref="B52:J52"/>
    <mergeCell ref="W52:AA52"/>
    <mergeCell ref="AF52:AG52"/>
    <mergeCell ref="AK52:AO52"/>
    <mergeCell ref="AT52:AU52"/>
    <mergeCell ref="AY48:BC48"/>
    <mergeCell ref="BH48:BI48"/>
    <mergeCell ref="B49:BL49"/>
    <mergeCell ref="A51:BM51"/>
    <mergeCell ref="H48:Q48"/>
    <mergeCell ref="R48:S48"/>
    <mergeCell ref="W48:AA48"/>
    <mergeCell ref="AK48:AO48"/>
    <mergeCell ref="AH48:AJ48"/>
    <mergeCell ref="AD48:AG48"/>
    <mergeCell ref="AR48:AU48"/>
    <mergeCell ref="AV48:AX48"/>
    <mergeCell ref="AY46:BC46"/>
    <mergeCell ref="BH46:BI46"/>
    <mergeCell ref="B47:G47"/>
    <mergeCell ref="H47:Q47"/>
    <mergeCell ref="R47:S47"/>
    <mergeCell ref="AY47:BC47"/>
    <mergeCell ref="BH47:BI47"/>
    <mergeCell ref="H46:Q46"/>
    <mergeCell ref="R46:S46"/>
    <mergeCell ref="W46:AA46"/>
    <mergeCell ref="AK46:AO46"/>
    <mergeCell ref="X47:AA47"/>
    <mergeCell ref="AL47:AO47"/>
    <mergeCell ref="AD46:AG46"/>
    <mergeCell ref="AH46:AJ46"/>
    <mergeCell ref="AR46:AU46"/>
    <mergeCell ref="AV46:AX46"/>
    <mergeCell ref="AD47:AG47"/>
    <mergeCell ref="AH47:AJ47"/>
    <mergeCell ref="AR47:AU47"/>
    <mergeCell ref="AV47:AX47"/>
    <mergeCell ref="B42:BL42"/>
    <mergeCell ref="A44:BM44"/>
    <mergeCell ref="B45:G45"/>
    <mergeCell ref="H45:Q45"/>
    <mergeCell ref="R45:S45"/>
    <mergeCell ref="AY45:BC45"/>
    <mergeCell ref="BH45:BI45"/>
    <mergeCell ref="X45:AA45"/>
    <mergeCell ref="AL45:AO45"/>
    <mergeCell ref="AD45:AG45"/>
    <mergeCell ref="AH45:AJ45"/>
    <mergeCell ref="AR45:AU45"/>
    <mergeCell ref="AV45:AX45"/>
    <mergeCell ref="B37:BL37"/>
    <mergeCell ref="B38:BL38"/>
    <mergeCell ref="B39:BL39"/>
    <mergeCell ref="B40:BL40"/>
    <mergeCell ref="B41:BL41"/>
    <mergeCell ref="B32:BL32"/>
    <mergeCell ref="B33:BL33"/>
    <mergeCell ref="B34:BL34"/>
    <mergeCell ref="B35:BL35"/>
    <mergeCell ref="B36:BL36"/>
    <mergeCell ref="C30:M30"/>
    <mergeCell ref="N30:AF30"/>
    <mergeCell ref="AI30:AS30"/>
    <mergeCell ref="AT30:BL30"/>
    <mergeCell ref="C31:M31"/>
    <mergeCell ref="N31:AF31"/>
    <mergeCell ref="AI31:AS31"/>
    <mergeCell ref="AT31:BL31"/>
    <mergeCell ref="C26:M26"/>
    <mergeCell ref="N26:AF26"/>
    <mergeCell ref="AI26:AS26"/>
    <mergeCell ref="AT26:BL26"/>
    <mergeCell ref="B29:M29"/>
    <mergeCell ref="N29:AF29"/>
    <mergeCell ref="AH29:AS29"/>
    <mergeCell ref="AT29:BL29"/>
    <mergeCell ref="DY2:EI2"/>
    <mergeCell ref="L3:Q3"/>
    <mergeCell ref="B15:AJ15"/>
    <mergeCell ref="E16:AJ16"/>
    <mergeCell ref="E17:AJ17"/>
    <mergeCell ref="AQ17:AS17"/>
    <mergeCell ref="B11:BL11"/>
    <mergeCell ref="A13:BM13"/>
    <mergeCell ref="B14:AJ14"/>
    <mergeCell ref="AQ14:AS14"/>
    <mergeCell ref="BH1:BO1"/>
    <mergeCell ref="B10:AJ10"/>
    <mergeCell ref="B9:AJ9"/>
    <mergeCell ref="A5:BM5"/>
    <mergeCell ref="A7:BM7"/>
    <mergeCell ref="B8:AJ8"/>
    <mergeCell ref="K1:BA1"/>
    <mergeCell ref="BH2:BK2"/>
    <mergeCell ref="C23:M23"/>
    <mergeCell ref="N23:AF23"/>
    <mergeCell ref="AI23:AS23"/>
    <mergeCell ref="AT23:BL23"/>
    <mergeCell ref="A1:F1"/>
    <mergeCell ref="AK14:AP14"/>
    <mergeCell ref="C24:M25"/>
    <mergeCell ref="N24:AF25"/>
    <mergeCell ref="AI24:AS25"/>
    <mergeCell ref="AT24:BL25"/>
    <mergeCell ref="B18:BL18"/>
    <mergeCell ref="A20:BM20"/>
    <mergeCell ref="B22:M22"/>
    <mergeCell ref="N22:AF22"/>
    <mergeCell ref="AH22:AS22"/>
    <mergeCell ref="AT22:BL22"/>
  </mergeCells>
  <phoneticPr fontId="2"/>
  <hyperlinks>
    <hyperlink ref="BH1:BO1" location="'おわりに '!Print_Area" display="おわりにへ＞" xr:uid="{00000000-0004-0000-0600-000000000000}"/>
    <hyperlink ref="A1" location="入力シート!Print_Area" display="＜入力シートへ" xr:uid="{00000000-0004-0000-0600-000001000000}"/>
  </hyperlinks>
  <printOptions horizontalCentered="1" verticalCentered="1"/>
  <pageMargins left="0.39370078740157483" right="0.39370078740157483" top="0.39370078740157483" bottom="0.39370078740157483" header="0.39370078740157483" footer="0.39370078740157483"/>
  <pageSetup paperSize="9" scale="60" orientation="portrait" cellComments="asDisplayed"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A8E0F907-BE69-4677-84FA-58E5A6F1816D}">
            <xm:f>入力シート!$E$59="無"</xm:f>
            <x14:dxf>
              <fill>
                <patternFill>
                  <bgColor theme="0" tint="-0.24994659260841701"/>
                </patternFill>
              </fill>
            </x14:dxf>
          </x14:cfRule>
          <xm:sqref>AK16:BL17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r:uid="{00000000-0002-0000-0600-000000000000}">
          <x14:formula1>
            <xm:f>'O:\Users\X0152522\AppData\Local\Microsoft\Windows\INetCache\Content.Outlook\0NA0FB1H\[新書式_接続検討申込書【高圧】_AP2K_202504.xlsx]リスト(非表示)'!#REF!</xm:f>
          </x14:formula1>
          <xm:sqref>H48:Q48 H46:Q46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S82"/>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ColWidth="8.75" defaultRowHeight="13.5" x14ac:dyDescent="0.15"/>
  <cols>
    <col min="1" max="45" width="2" style="961" customWidth="1"/>
    <col min="46" max="65" width="2" style="899" customWidth="1"/>
    <col min="66" max="66" width="2.125" style="899" hidden="1" customWidth="1"/>
    <col min="67" max="67" width="8.875" style="899" customWidth="1"/>
    <col min="68" max="70" width="8.875" style="899" hidden="1" customWidth="1"/>
    <col min="71" max="124" width="8.875" style="899" customWidth="1"/>
    <col min="125" max="16384" width="8.75" style="899"/>
  </cols>
  <sheetData>
    <row r="1" spans="1:70" ht="20.100000000000001" customHeight="1" x14ac:dyDescent="0.15">
      <c r="A1" s="1240" t="s">
        <v>1013</v>
      </c>
      <c r="B1" s="1240"/>
      <c r="C1" s="1240"/>
      <c r="D1" s="1240"/>
      <c r="E1" s="1240"/>
      <c r="F1" s="1240"/>
      <c r="G1" s="894"/>
      <c r="H1" s="733"/>
      <c r="I1" s="733"/>
      <c r="J1" s="733"/>
      <c r="K1" s="895"/>
      <c r="L1" s="896"/>
      <c r="M1" s="896"/>
      <c r="N1" s="896"/>
      <c r="O1" s="896"/>
      <c r="P1" s="896"/>
      <c r="Q1" s="896"/>
      <c r="R1" s="896"/>
      <c r="S1" s="896"/>
      <c r="T1" s="896"/>
      <c r="U1" s="896"/>
      <c r="V1" s="896"/>
      <c r="W1" s="896"/>
      <c r="X1" s="896"/>
      <c r="Y1" s="896"/>
      <c r="Z1" s="896"/>
      <c r="AA1" s="896"/>
      <c r="AB1" s="896"/>
      <c r="AC1" s="896"/>
      <c r="AD1" s="896"/>
      <c r="AE1" s="896"/>
      <c r="AF1" s="897" t="s">
        <v>1181</v>
      </c>
      <c r="AG1" s="1356">
        <f>IF('はじめに  '!AV61="はい",SUM(BR12:BR18),0)</f>
        <v>0</v>
      </c>
      <c r="AH1" s="1357"/>
      <c r="AI1" s="898" t="s">
        <v>1</v>
      </c>
      <c r="AJ1" s="896"/>
      <c r="AK1" s="896"/>
      <c r="AL1" s="896"/>
      <c r="AM1" s="896"/>
      <c r="AN1" s="896"/>
      <c r="AO1" s="896"/>
      <c r="AP1" s="896"/>
      <c r="AQ1" s="896"/>
      <c r="AR1" s="896"/>
      <c r="AS1" s="896"/>
      <c r="AT1" s="896"/>
      <c r="AU1" s="896"/>
      <c r="AV1" s="896"/>
      <c r="AW1" s="896"/>
      <c r="BH1" s="1319" t="s">
        <v>1227</v>
      </c>
      <c r="BI1" s="1319"/>
      <c r="BJ1" s="1319"/>
      <c r="BK1" s="1319"/>
      <c r="BL1" s="1319"/>
      <c r="BM1" s="1319"/>
      <c r="BN1" s="769"/>
    </row>
    <row r="2" spans="1:70" ht="20.100000000000001" customHeight="1" thickBot="1" x14ac:dyDescent="0.2">
      <c r="A2" s="880"/>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c r="AC2" s="880"/>
      <c r="AD2" s="880"/>
      <c r="AE2" s="880"/>
      <c r="AF2" s="880"/>
      <c r="AG2" s="880"/>
      <c r="AH2" s="880"/>
      <c r="AI2" s="880"/>
      <c r="AJ2" s="880"/>
      <c r="AK2" s="880"/>
      <c r="AL2" s="880"/>
      <c r="AM2" s="880"/>
      <c r="AN2" s="880"/>
      <c r="AO2" s="880"/>
      <c r="AP2" s="880"/>
      <c r="AQ2" s="880"/>
      <c r="AR2" s="880"/>
      <c r="AS2" s="880"/>
      <c r="AT2" s="880"/>
      <c r="AU2" s="880"/>
      <c r="AV2" s="880"/>
      <c r="AW2" s="880"/>
      <c r="AX2" s="880"/>
      <c r="AY2" s="880"/>
      <c r="AZ2" s="880"/>
      <c r="BA2" s="880"/>
      <c r="BB2" s="880"/>
      <c r="BC2" s="1382" t="s">
        <v>523</v>
      </c>
      <c r="BD2" s="1382"/>
      <c r="BE2" s="1382"/>
      <c r="BF2" s="1382"/>
      <c r="BG2" s="1382"/>
      <c r="BH2" s="1382"/>
      <c r="BI2" s="1382"/>
      <c r="BJ2" s="1382"/>
      <c r="BK2" s="1382"/>
      <c r="BL2" s="1382"/>
      <c r="BM2" s="1382"/>
      <c r="BN2" s="880"/>
    </row>
    <row r="3" spans="1:70" ht="20.100000000000001" hidden="1" customHeight="1" thickBot="1" x14ac:dyDescent="0.2">
      <c r="A3" s="880"/>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c r="AW3" s="880"/>
      <c r="AX3" s="880"/>
      <c r="AY3" s="880"/>
      <c r="AZ3" s="880"/>
      <c r="BA3" s="880"/>
      <c r="BB3" s="880"/>
      <c r="BC3" s="900"/>
      <c r="BD3" s="900"/>
      <c r="BE3" s="900"/>
      <c r="BF3" s="900"/>
      <c r="BG3" s="900"/>
      <c r="BH3" s="900"/>
      <c r="BI3" s="900"/>
      <c r="BJ3" s="900"/>
      <c r="BK3" s="900"/>
      <c r="BL3" s="900"/>
      <c r="BM3" s="900"/>
      <c r="BN3" s="880"/>
    </row>
    <row r="4" spans="1:70" ht="20.100000000000001" customHeight="1" x14ac:dyDescent="0.15">
      <c r="A4" s="901"/>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1383"/>
      <c r="BA4" s="1383"/>
      <c r="BB4" s="1383"/>
      <c r="BC4" s="1384"/>
      <c r="BD4" s="1384"/>
      <c r="BE4" s="1385" t="str">
        <f>IF(入力シート!E10="","",入力シート!E10)</f>
        <v/>
      </c>
      <c r="BF4" s="1385"/>
      <c r="BG4" s="1385"/>
      <c r="BH4" s="1385"/>
      <c r="BI4" s="1385"/>
      <c r="BJ4" s="1385"/>
      <c r="BK4" s="1385"/>
      <c r="BL4" s="1385"/>
      <c r="BM4" s="903"/>
      <c r="BN4" s="880"/>
    </row>
    <row r="5" spans="1:70" ht="20.100000000000001" customHeight="1" x14ac:dyDescent="0.15">
      <c r="A5" s="1351" t="s">
        <v>524</v>
      </c>
      <c r="B5" s="1352"/>
      <c r="C5" s="1352"/>
      <c r="D5" s="1352"/>
      <c r="E5" s="1352"/>
      <c r="F5" s="1352"/>
      <c r="G5" s="1352"/>
      <c r="H5" s="1352"/>
      <c r="I5" s="1352"/>
      <c r="J5" s="1352"/>
      <c r="K5" s="1352"/>
      <c r="L5" s="1352"/>
      <c r="M5" s="1352"/>
      <c r="N5" s="1352"/>
      <c r="O5" s="1352"/>
      <c r="P5" s="1352"/>
      <c r="Q5" s="1352"/>
      <c r="R5" s="1352"/>
      <c r="S5" s="1352"/>
      <c r="T5" s="1352"/>
      <c r="U5" s="1352"/>
      <c r="V5" s="1352"/>
      <c r="W5" s="1352"/>
      <c r="X5" s="1352"/>
      <c r="Y5" s="1352"/>
      <c r="Z5" s="1352"/>
      <c r="AA5" s="1352"/>
      <c r="AB5" s="1352"/>
      <c r="AC5" s="1352"/>
      <c r="AD5" s="1352"/>
      <c r="AE5" s="1352"/>
      <c r="AF5" s="1352"/>
      <c r="AG5" s="1352"/>
      <c r="AH5" s="1352"/>
      <c r="AI5" s="1352"/>
      <c r="AJ5" s="1352"/>
      <c r="AK5" s="1352"/>
      <c r="AL5" s="1352"/>
      <c r="AM5" s="1352"/>
      <c r="AN5" s="1352"/>
      <c r="AO5" s="1352"/>
      <c r="AP5" s="1352"/>
      <c r="AQ5" s="1352"/>
      <c r="AR5" s="1352"/>
      <c r="AS5" s="1352"/>
      <c r="AT5" s="1352"/>
      <c r="AU5" s="1352"/>
      <c r="AV5" s="1352"/>
      <c r="AW5" s="1352"/>
      <c r="AX5" s="1352"/>
      <c r="AY5" s="1352"/>
      <c r="AZ5" s="1352"/>
      <c r="BA5" s="1352"/>
      <c r="BB5" s="1352"/>
      <c r="BC5" s="1352"/>
      <c r="BD5" s="1352"/>
      <c r="BE5" s="1352"/>
      <c r="BF5" s="1352"/>
      <c r="BG5" s="1352"/>
      <c r="BH5" s="1352"/>
      <c r="BI5" s="1352"/>
      <c r="BJ5" s="1352"/>
      <c r="BK5" s="1352"/>
      <c r="BL5" s="1352"/>
      <c r="BM5" s="1353"/>
      <c r="BN5" s="880"/>
    </row>
    <row r="6" spans="1:70" s="905" customFormat="1" ht="20.100000000000001" customHeight="1" x14ac:dyDescent="0.15">
      <c r="A6" s="848"/>
      <c r="B6" s="850"/>
      <c r="C6" s="850"/>
      <c r="D6" s="850"/>
      <c r="E6" s="850"/>
      <c r="F6" s="850"/>
      <c r="G6" s="850"/>
      <c r="H6" s="850"/>
      <c r="I6" s="850"/>
      <c r="J6" s="850"/>
      <c r="K6" s="850"/>
      <c r="L6" s="850"/>
      <c r="M6" s="850"/>
      <c r="N6" s="850"/>
      <c r="O6" s="850"/>
      <c r="P6" s="850"/>
      <c r="Q6" s="850"/>
      <c r="R6" s="850"/>
      <c r="S6" s="850"/>
      <c r="T6" s="850"/>
      <c r="U6" s="850"/>
      <c r="V6" s="850"/>
      <c r="W6" s="850"/>
      <c r="X6" s="850"/>
      <c r="Y6" s="850"/>
      <c r="Z6" s="850"/>
      <c r="AA6" s="850"/>
      <c r="AB6" s="850"/>
      <c r="AC6" s="850"/>
      <c r="AD6" s="850"/>
      <c r="AE6" s="850"/>
      <c r="AF6" s="850"/>
      <c r="AG6" s="850"/>
      <c r="AH6" s="850"/>
      <c r="AI6" s="850"/>
      <c r="AJ6" s="850"/>
      <c r="AK6" s="850"/>
      <c r="AL6" s="850"/>
      <c r="AM6" s="850"/>
      <c r="AN6" s="850"/>
      <c r="AO6" s="850"/>
      <c r="AP6" s="850"/>
      <c r="AQ6" s="850"/>
      <c r="AR6" s="850"/>
      <c r="AS6" s="850"/>
      <c r="AT6" s="850"/>
      <c r="AU6" s="850"/>
      <c r="AV6" s="850"/>
      <c r="AW6" s="850"/>
      <c r="AX6" s="850"/>
      <c r="AY6" s="850"/>
      <c r="AZ6" s="904"/>
      <c r="BA6" s="904"/>
      <c r="BB6" s="904"/>
      <c r="BC6" s="904"/>
      <c r="BD6" s="904"/>
      <c r="BE6" s="904"/>
      <c r="BF6" s="904"/>
      <c r="BG6" s="904"/>
      <c r="BH6" s="904"/>
      <c r="BI6" s="904"/>
      <c r="BJ6" s="904"/>
      <c r="BK6" s="904"/>
      <c r="BL6" s="904"/>
      <c r="BM6" s="849"/>
      <c r="BN6" s="880"/>
    </row>
    <row r="7" spans="1:70" s="905" customFormat="1" ht="20.100000000000001" customHeight="1" x14ac:dyDescent="0.15">
      <c r="A7" s="848"/>
      <c r="B7" s="850"/>
      <c r="C7" s="850"/>
      <c r="D7" s="850"/>
      <c r="E7" s="850"/>
      <c r="F7" s="850"/>
      <c r="G7" s="850"/>
      <c r="H7" s="850"/>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0"/>
      <c r="AL7" s="850"/>
      <c r="AM7" s="850"/>
      <c r="AN7" s="850"/>
      <c r="AO7" s="850"/>
      <c r="AP7" s="850"/>
      <c r="AQ7" s="1354"/>
      <c r="AR7" s="1354"/>
      <c r="AS7" s="1354"/>
      <c r="AT7" s="868" t="s">
        <v>525</v>
      </c>
      <c r="AU7" s="868"/>
      <c r="AV7" s="868"/>
      <c r="AW7" s="868"/>
      <c r="AX7" s="868"/>
      <c r="AY7" s="868"/>
      <c r="AZ7" s="1355" t="str">
        <f>IF(入力シート!E86="","",IF(入力シート!E86="選択してください","",入力シート!E86))</f>
        <v/>
      </c>
      <c r="BA7" s="1355"/>
      <c r="BB7" s="1355"/>
      <c r="BC7" s="1355"/>
      <c r="BD7" s="1355"/>
      <c r="BE7" s="1355"/>
      <c r="BF7" s="1355"/>
      <c r="BG7" s="1355"/>
      <c r="BH7" s="1355"/>
      <c r="BI7" s="1355"/>
      <c r="BJ7" s="1355"/>
      <c r="BK7" s="1355"/>
      <c r="BL7" s="1355"/>
      <c r="BM7" s="849"/>
      <c r="BN7" s="880"/>
      <c r="BP7" s="899" t="s">
        <v>151</v>
      </c>
      <c r="BQ7" s="899" t="s">
        <v>1180</v>
      </c>
      <c r="BR7" s="899" t="s">
        <v>152</v>
      </c>
    </row>
    <row r="8" spans="1:70" ht="20.100000000000001" customHeight="1" x14ac:dyDescent="0.15">
      <c r="A8" s="1249" t="s">
        <v>526</v>
      </c>
      <c r="B8" s="1250"/>
      <c r="C8" s="1250"/>
      <c r="D8" s="1250"/>
      <c r="E8" s="1250"/>
      <c r="F8" s="1250"/>
      <c r="G8" s="1250"/>
      <c r="H8" s="1250"/>
      <c r="I8" s="1250"/>
      <c r="J8" s="1250"/>
      <c r="K8" s="1250"/>
      <c r="L8" s="1250"/>
      <c r="M8" s="1250"/>
      <c r="N8" s="1250"/>
      <c r="O8" s="1250"/>
      <c r="P8" s="1250"/>
      <c r="Q8" s="1250"/>
      <c r="R8" s="1250"/>
      <c r="S8" s="1250"/>
      <c r="T8" s="1250"/>
      <c r="U8" s="1250"/>
      <c r="V8" s="1250"/>
      <c r="W8" s="1250"/>
      <c r="X8" s="1250"/>
      <c r="Y8" s="1250"/>
      <c r="Z8" s="1250"/>
      <c r="AA8" s="1250"/>
      <c r="AB8" s="1250"/>
      <c r="AC8" s="1250"/>
      <c r="AD8" s="1250"/>
      <c r="AE8" s="1250"/>
      <c r="AF8" s="1250"/>
      <c r="AG8" s="1250"/>
      <c r="AH8" s="1250"/>
      <c r="AI8" s="1250"/>
      <c r="AJ8" s="1250"/>
      <c r="AK8" s="1250"/>
      <c r="AL8" s="1250"/>
      <c r="AM8" s="1250"/>
      <c r="AN8" s="1250"/>
      <c r="AO8" s="1250"/>
      <c r="AP8" s="1250"/>
      <c r="AQ8" s="1250"/>
      <c r="AR8" s="1250"/>
      <c r="AS8" s="1250"/>
      <c r="AT8" s="1250"/>
      <c r="AU8" s="1250"/>
      <c r="AV8" s="1250"/>
      <c r="AW8" s="1250"/>
      <c r="AX8" s="1250"/>
      <c r="AY8" s="1250"/>
      <c r="AZ8" s="1250"/>
      <c r="BA8" s="1250"/>
      <c r="BB8" s="1250"/>
      <c r="BC8" s="1250"/>
      <c r="BD8" s="1250"/>
      <c r="BE8" s="1250"/>
      <c r="BF8" s="1250"/>
      <c r="BG8" s="1250"/>
      <c r="BH8" s="1250"/>
      <c r="BI8" s="1250"/>
      <c r="BJ8" s="1250"/>
      <c r="BK8" s="1250"/>
      <c r="BL8" s="1250"/>
      <c r="BM8" s="1251"/>
      <c r="BN8" s="880"/>
      <c r="BP8" s="905">
        <v>1</v>
      </c>
      <c r="BQ8" s="905">
        <f>IF(OR(AZ7="",AZ7="選択してください"),0,1)</f>
        <v>0</v>
      </c>
      <c r="BR8" s="905">
        <f>BP8-BQ8</f>
        <v>1</v>
      </c>
    </row>
    <row r="9" spans="1:70" ht="20.100000000000001" customHeight="1" x14ac:dyDescent="0.15">
      <c r="A9" s="851"/>
      <c r="B9" s="881" t="s">
        <v>527</v>
      </c>
      <c r="C9" s="852"/>
      <c r="D9" s="852"/>
      <c r="E9" s="852"/>
      <c r="F9" s="852"/>
      <c r="G9" s="852"/>
      <c r="H9" s="852"/>
      <c r="I9" s="852"/>
      <c r="J9" s="852"/>
      <c r="K9" s="852"/>
      <c r="L9" s="852"/>
      <c r="M9" s="852"/>
      <c r="N9" s="852"/>
      <c r="O9" s="852"/>
      <c r="P9" s="852"/>
      <c r="Q9" s="852"/>
      <c r="R9" s="852"/>
      <c r="S9" s="852"/>
      <c r="T9" s="852"/>
      <c r="U9" s="852"/>
      <c r="V9" s="852"/>
      <c r="W9" s="852"/>
      <c r="X9" s="852"/>
      <c r="Y9" s="852"/>
      <c r="Z9" s="852"/>
      <c r="AA9" s="852"/>
      <c r="AB9" s="852"/>
      <c r="AC9" s="852"/>
      <c r="AD9" s="852"/>
      <c r="AE9" s="852"/>
      <c r="AF9" s="852"/>
      <c r="AG9" s="852"/>
      <c r="AH9" s="852"/>
      <c r="AI9" s="852"/>
      <c r="AJ9" s="852"/>
      <c r="AK9" s="852"/>
      <c r="AL9" s="852"/>
      <c r="AM9" s="852"/>
      <c r="AN9" s="852"/>
      <c r="AO9" s="852"/>
      <c r="AP9" s="852"/>
      <c r="AQ9" s="1217" t="s">
        <v>759</v>
      </c>
      <c r="AR9" s="1218"/>
      <c r="AS9" s="1218"/>
      <c r="AT9" s="1218"/>
      <c r="AU9" s="1218"/>
      <c r="AV9" s="1218"/>
      <c r="AW9" s="1218"/>
      <c r="AX9" s="1218"/>
      <c r="AY9" s="1218"/>
      <c r="AZ9" s="1218"/>
      <c r="BA9" s="1218"/>
      <c r="BB9" s="1218"/>
      <c r="BC9" s="1218"/>
      <c r="BD9" s="1218"/>
      <c r="BE9" s="1218"/>
      <c r="BF9" s="1218"/>
      <c r="BG9" s="1218"/>
      <c r="BH9" s="1218"/>
      <c r="BI9" s="1218"/>
      <c r="BJ9" s="1218"/>
      <c r="BK9" s="1218"/>
      <c r="BL9" s="1219"/>
      <c r="BM9" s="854"/>
      <c r="BN9" s="880"/>
    </row>
    <row r="10" spans="1:70" ht="20.100000000000001" customHeight="1" x14ac:dyDescent="0.15">
      <c r="A10" s="851"/>
      <c r="B10" s="881" t="s">
        <v>528</v>
      </c>
      <c r="C10" s="852"/>
      <c r="D10" s="852"/>
      <c r="E10" s="852"/>
      <c r="F10" s="852"/>
      <c r="G10" s="852"/>
      <c r="H10" s="852"/>
      <c r="I10" s="852"/>
      <c r="J10" s="852"/>
      <c r="K10" s="852"/>
      <c r="L10" s="852"/>
      <c r="M10" s="852"/>
      <c r="N10" s="852"/>
      <c r="O10" s="852"/>
      <c r="P10" s="852"/>
      <c r="Q10" s="852"/>
      <c r="R10" s="852"/>
      <c r="S10" s="852"/>
      <c r="T10" s="852"/>
      <c r="U10" s="852"/>
      <c r="V10" s="852"/>
      <c r="W10" s="852"/>
      <c r="X10" s="852"/>
      <c r="Y10" s="852"/>
      <c r="Z10" s="852"/>
      <c r="AA10" s="852"/>
      <c r="AB10" s="852"/>
      <c r="AC10" s="852"/>
      <c r="AD10" s="852"/>
      <c r="AE10" s="852"/>
      <c r="AF10" s="852"/>
      <c r="AG10" s="852"/>
      <c r="AH10" s="852"/>
      <c r="AI10" s="852"/>
      <c r="AJ10" s="852"/>
      <c r="AK10" s="852"/>
      <c r="AL10" s="852"/>
      <c r="AM10" s="852"/>
      <c r="AN10" s="852"/>
      <c r="AO10" s="852"/>
      <c r="AP10" s="852"/>
      <c r="AQ10" s="1241">
        <f>IF(入力シート!E93="","",入力シート!E93)</f>
        <v>0</v>
      </c>
      <c r="AR10" s="1242"/>
      <c r="AS10" s="1242"/>
      <c r="AT10" s="1242"/>
      <c r="AU10" s="1242"/>
      <c r="AV10" s="1242"/>
      <c r="AW10" s="1242"/>
      <c r="AX10" s="1242"/>
      <c r="AY10" s="1242"/>
      <c r="AZ10" s="1242"/>
      <c r="BA10" s="1242"/>
      <c r="BB10" s="1242"/>
      <c r="BC10" s="1242"/>
      <c r="BD10" s="1242"/>
      <c r="BE10" s="1242"/>
      <c r="BF10" s="1242"/>
      <c r="BG10" s="1242"/>
      <c r="BH10" s="1242"/>
      <c r="BI10" s="1242"/>
      <c r="BJ10" s="852" t="s">
        <v>529</v>
      </c>
      <c r="BK10" s="852"/>
      <c r="BL10" s="853"/>
      <c r="BM10" s="854"/>
      <c r="BN10" s="880"/>
    </row>
    <row r="11" spans="1:70" ht="20.100000000000001" customHeight="1" x14ac:dyDescent="0.15">
      <c r="A11" s="848"/>
      <c r="B11" s="850"/>
      <c r="C11" s="850"/>
      <c r="D11" s="850"/>
      <c r="E11" s="850"/>
      <c r="F11" s="850"/>
      <c r="G11" s="850"/>
      <c r="H11" s="850"/>
      <c r="I11" s="850"/>
      <c r="J11" s="850"/>
      <c r="K11" s="850"/>
      <c r="L11" s="850"/>
      <c r="M11" s="850"/>
      <c r="N11" s="850"/>
      <c r="O11" s="850"/>
      <c r="P11" s="850"/>
      <c r="Q11" s="850"/>
      <c r="R11" s="850"/>
      <c r="S11" s="850"/>
      <c r="T11" s="850"/>
      <c r="U11" s="850"/>
      <c r="V11" s="850"/>
      <c r="W11" s="850"/>
      <c r="X11" s="850"/>
      <c r="Y11" s="850"/>
      <c r="Z11" s="850"/>
      <c r="AA11" s="850"/>
      <c r="AB11" s="850"/>
      <c r="AC11" s="850"/>
      <c r="AD11" s="850"/>
      <c r="AE11" s="850"/>
      <c r="AF11" s="850"/>
      <c r="AG11" s="850"/>
      <c r="AH11" s="850"/>
      <c r="AI11" s="850"/>
      <c r="AJ11" s="850"/>
      <c r="AK11" s="850"/>
      <c r="AL11" s="850"/>
      <c r="AM11" s="850"/>
      <c r="AN11" s="850"/>
      <c r="AO11" s="850"/>
      <c r="AP11" s="850"/>
      <c r="AQ11" s="850"/>
      <c r="AR11" s="850"/>
      <c r="AS11" s="850"/>
      <c r="AT11" s="850"/>
      <c r="AU11" s="850"/>
      <c r="AV11" s="850"/>
      <c r="AW11" s="850"/>
      <c r="AX11" s="850"/>
      <c r="AY11" s="850"/>
      <c r="AZ11" s="850"/>
      <c r="BA11" s="850"/>
      <c r="BB11" s="850"/>
      <c r="BC11" s="850"/>
      <c r="BD11" s="850"/>
      <c r="BE11" s="850"/>
      <c r="BF11" s="850"/>
      <c r="BG11" s="850"/>
      <c r="BH11" s="850"/>
      <c r="BI11" s="850"/>
      <c r="BJ11" s="850"/>
      <c r="BK11" s="850"/>
      <c r="BL11" s="850"/>
      <c r="BM11" s="849"/>
      <c r="BN11" s="880"/>
    </row>
    <row r="12" spans="1:70" ht="20.100000000000001" customHeight="1" x14ac:dyDescent="0.15">
      <c r="A12" s="1213" t="s">
        <v>530</v>
      </c>
      <c r="B12" s="1214"/>
      <c r="C12" s="1214"/>
      <c r="D12" s="1214"/>
      <c r="E12" s="1214"/>
      <c r="F12" s="1214"/>
      <c r="G12" s="1214"/>
      <c r="H12" s="1214"/>
      <c r="I12" s="1214"/>
      <c r="J12" s="1214"/>
      <c r="K12" s="1214"/>
      <c r="L12" s="1214"/>
      <c r="M12" s="1214"/>
      <c r="N12" s="1214"/>
      <c r="O12" s="1214"/>
      <c r="P12" s="1214"/>
      <c r="Q12" s="1214"/>
      <c r="R12" s="1214"/>
      <c r="S12" s="1214"/>
      <c r="T12" s="1214"/>
      <c r="U12" s="1214"/>
      <c r="V12" s="1214"/>
      <c r="W12" s="1214"/>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C12" s="1214"/>
      <c r="BD12" s="1214"/>
      <c r="BE12" s="1214"/>
      <c r="BF12" s="1214"/>
      <c r="BG12" s="1214"/>
      <c r="BH12" s="1214"/>
      <c r="BI12" s="1214"/>
      <c r="BJ12" s="1214"/>
      <c r="BK12" s="1214"/>
      <c r="BL12" s="1214"/>
      <c r="BM12" s="1215"/>
      <c r="BN12" s="880"/>
    </row>
    <row r="13" spans="1:70" ht="20.100000000000001" customHeight="1" x14ac:dyDescent="0.15">
      <c r="A13" s="848"/>
      <c r="B13" s="906" t="s">
        <v>531</v>
      </c>
      <c r="C13" s="907"/>
      <c r="D13" s="907"/>
      <c r="E13" s="907"/>
      <c r="F13" s="907"/>
      <c r="G13" s="907"/>
      <c r="H13" s="907"/>
      <c r="I13" s="907"/>
      <c r="J13" s="907"/>
      <c r="K13" s="907"/>
      <c r="L13" s="907"/>
      <c r="M13" s="907"/>
      <c r="N13" s="907"/>
      <c r="O13" s="907"/>
      <c r="P13" s="907"/>
      <c r="Q13" s="907"/>
      <c r="R13" s="907"/>
      <c r="S13" s="907"/>
      <c r="T13" s="907"/>
      <c r="U13" s="907"/>
      <c r="V13" s="907"/>
      <c r="W13" s="907"/>
      <c r="X13" s="907"/>
      <c r="Y13" s="907"/>
      <c r="Z13" s="907"/>
      <c r="AA13" s="907"/>
      <c r="AB13" s="907"/>
      <c r="AC13" s="907"/>
      <c r="AD13" s="907"/>
      <c r="AE13" s="907"/>
      <c r="AF13" s="907"/>
      <c r="AG13" s="907"/>
      <c r="AH13" s="907"/>
      <c r="AI13" s="907"/>
      <c r="AJ13" s="907"/>
      <c r="AK13" s="907"/>
      <c r="AL13" s="907"/>
      <c r="AM13" s="907"/>
      <c r="AN13" s="907"/>
      <c r="AO13" s="907"/>
      <c r="AP13" s="907"/>
      <c r="AQ13" s="1376"/>
      <c r="AR13" s="1377"/>
      <c r="AS13" s="1377"/>
      <c r="AT13" s="1377"/>
      <c r="AU13" s="1377"/>
      <c r="AV13" s="1377"/>
      <c r="AW13" s="1377"/>
      <c r="AX13" s="1377"/>
      <c r="AY13" s="1377"/>
      <c r="AZ13" s="1377"/>
      <c r="BA13" s="1377"/>
      <c r="BB13" s="1377"/>
      <c r="BC13" s="1377"/>
      <c r="BD13" s="1377"/>
      <c r="BE13" s="1377"/>
      <c r="BF13" s="1377"/>
      <c r="BG13" s="1377"/>
      <c r="BH13" s="1377"/>
      <c r="BI13" s="1377"/>
      <c r="BJ13" s="907" t="s">
        <v>532</v>
      </c>
      <c r="BK13" s="907"/>
      <c r="BL13" s="908"/>
      <c r="BM13" s="849"/>
      <c r="BN13" s="880"/>
      <c r="BP13" s="899">
        <v>1</v>
      </c>
      <c r="BQ13" s="899">
        <f>COUNTA(AQ13)</f>
        <v>0</v>
      </c>
      <c r="BR13" s="899">
        <f>BP13-BQ13</f>
        <v>1</v>
      </c>
    </row>
    <row r="14" spans="1:70" ht="20.100000000000001" customHeight="1" x14ac:dyDescent="0.15">
      <c r="A14" s="848"/>
      <c r="B14" s="906" t="s">
        <v>533</v>
      </c>
      <c r="C14" s="907"/>
      <c r="D14" s="907"/>
      <c r="E14" s="907"/>
      <c r="F14" s="907"/>
      <c r="G14" s="907"/>
      <c r="H14" s="907"/>
      <c r="I14" s="907"/>
      <c r="J14" s="907"/>
      <c r="K14" s="907"/>
      <c r="L14" s="907"/>
      <c r="M14" s="907"/>
      <c r="N14" s="907"/>
      <c r="O14" s="907"/>
      <c r="P14" s="907"/>
      <c r="Q14" s="907"/>
      <c r="R14" s="907"/>
      <c r="S14" s="907"/>
      <c r="T14" s="907"/>
      <c r="U14" s="907"/>
      <c r="V14" s="907"/>
      <c r="W14" s="907"/>
      <c r="X14" s="907"/>
      <c r="Y14" s="907"/>
      <c r="Z14" s="907"/>
      <c r="AA14" s="907"/>
      <c r="AB14" s="907"/>
      <c r="AC14" s="907"/>
      <c r="AD14" s="907"/>
      <c r="AE14" s="907"/>
      <c r="AF14" s="907"/>
      <c r="AG14" s="907"/>
      <c r="AH14" s="907"/>
      <c r="AI14" s="907"/>
      <c r="AJ14" s="907"/>
      <c r="AK14" s="907"/>
      <c r="AL14" s="907"/>
      <c r="AM14" s="907"/>
      <c r="AN14" s="907"/>
      <c r="AO14" s="907"/>
      <c r="AP14" s="907"/>
      <c r="AQ14" s="1376"/>
      <c r="AR14" s="1377"/>
      <c r="AS14" s="1377"/>
      <c r="AT14" s="1377"/>
      <c r="AU14" s="1377"/>
      <c r="AV14" s="1377"/>
      <c r="AW14" s="1377"/>
      <c r="AX14" s="1377"/>
      <c r="AY14" s="852" t="s">
        <v>534</v>
      </c>
      <c r="AZ14" s="852"/>
      <c r="BA14" s="852"/>
      <c r="BB14" s="1377"/>
      <c r="BC14" s="1377"/>
      <c r="BD14" s="1377"/>
      <c r="BE14" s="1377"/>
      <c r="BF14" s="1377"/>
      <c r="BG14" s="1377"/>
      <c r="BH14" s="1377"/>
      <c r="BI14" s="1377"/>
      <c r="BJ14" s="907" t="s">
        <v>535</v>
      </c>
      <c r="BK14" s="907"/>
      <c r="BL14" s="908"/>
      <c r="BM14" s="849"/>
      <c r="BN14" s="880"/>
      <c r="BP14" s="899">
        <v>1</v>
      </c>
      <c r="BQ14" s="899">
        <f>COUNTA(AQ14)</f>
        <v>0</v>
      </c>
      <c r="BR14" s="899">
        <f t="shared" ref="BR14:BR18" si="0">BP14-BQ14</f>
        <v>1</v>
      </c>
    </row>
    <row r="15" spans="1:70" ht="20.100000000000001" customHeight="1" x14ac:dyDescent="0.15">
      <c r="A15" s="848"/>
      <c r="B15" s="909" t="s">
        <v>536</v>
      </c>
      <c r="C15" s="884"/>
      <c r="D15" s="884"/>
      <c r="E15" s="884"/>
      <c r="F15" s="884"/>
      <c r="G15" s="884"/>
      <c r="H15" s="884"/>
      <c r="I15" s="884"/>
      <c r="J15" s="884"/>
      <c r="K15" s="884"/>
      <c r="L15" s="884"/>
      <c r="M15" s="884"/>
      <c r="N15" s="884"/>
      <c r="O15" s="884"/>
      <c r="P15" s="884"/>
      <c r="Q15" s="884"/>
      <c r="R15" s="885"/>
      <c r="S15" s="910" t="s">
        <v>537</v>
      </c>
      <c r="T15" s="911"/>
      <c r="U15" s="911"/>
      <c r="V15" s="911"/>
      <c r="W15" s="911"/>
      <c r="X15" s="911"/>
      <c r="Y15" s="911"/>
      <c r="Z15" s="911"/>
      <c r="AA15" s="911"/>
      <c r="AB15" s="911"/>
      <c r="AC15" s="911"/>
      <c r="AD15" s="911"/>
      <c r="AE15" s="911"/>
      <c r="AF15" s="911"/>
      <c r="AG15" s="911"/>
      <c r="AH15" s="911"/>
      <c r="AI15" s="911"/>
      <c r="AJ15" s="911"/>
      <c r="AK15" s="911"/>
      <c r="AL15" s="911"/>
      <c r="AM15" s="911"/>
      <c r="AN15" s="911"/>
      <c r="AO15" s="911"/>
      <c r="AP15" s="911"/>
      <c r="AQ15" s="1378"/>
      <c r="AR15" s="1379"/>
      <c r="AS15" s="1379"/>
      <c r="AT15" s="1379"/>
      <c r="AU15" s="1379"/>
      <c r="AV15" s="1379"/>
      <c r="AW15" s="1379"/>
      <c r="AX15" s="1379"/>
      <c r="AY15" s="1379"/>
      <c r="AZ15" s="1379"/>
      <c r="BA15" s="1379"/>
      <c r="BB15" s="1379"/>
      <c r="BC15" s="1379"/>
      <c r="BD15" s="1379"/>
      <c r="BE15" s="1379"/>
      <c r="BF15" s="1379"/>
      <c r="BG15" s="1379"/>
      <c r="BH15" s="1379"/>
      <c r="BI15" s="1379"/>
      <c r="BJ15" s="911"/>
      <c r="BK15" s="911"/>
      <c r="BL15" s="912"/>
      <c r="BM15" s="849"/>
      <c r="BN15" s="880"/>
      <c r="BP15" s="899">
        <v>1</v>
      </c>
      <c r="BQ15" s="899">
        <f>COUNTA(BB14)</f>
        <v>0</v>
      </c>
      <c r="BR15" s="899">
        <f t="shared" si="0"/>
        <v>1</v>
      </c>
    </row>
    <row r="16" spans="1:70" ht="20.100000000000001" customHeight="1" x14ac:dyDescent="0.15">
      <c r="A16" s="848"/>
      <c r="B16" s="883"/>
      <c r="C16" s="868"/>
      <c r="D16" s="868"/>
      <c r="E16" s="868"/>
      <c r="F16" s="868"/>
      <c r="G16" s="868"/>
      <c r="H16" s="868"/>
      <c r="I16" s="868"/>
      <c r="J16" s="868"/>
      <c r="K16" s="868"/>
      <c r="L16" s="868"/>
      <c r="M16" s="868"/>
      <c r="N16" s="868"/>
      <c r="O16" s="868"/>
      <c r="P16" s="868"/>
      <c r="Q16" s="868"/>
      <c r="R16" s="913"/>
      <c r="S16" s="914" t="s">
        <v>538</v>
      </c>
      <c r="T16" s="915"/>
      <c r="U16" s="915"/>
      <c r="V16" s="915"/>
      <c r="W16" s="915"/>
      <c r="X16" s="915"/>
      <c r="Y16" s="915"/>
      <c r="Z16" s="915"/>
      <c r="AA16" s="915"/>
      <c r="AB16" s="915"/>
      <c r="AC16" s="915"/>
      <c r="AD16" s="915"/>
      <c r="AE16" s="915"/>
      <c r="AF16" s="915"/>
      <c r="AG16" s="915"/>
      <c r="AH16" s="915"/>
      <c r="AI16" s="915"/>
      <c r="AJ16" s="915"/>
      <c r="AK16" s="915"/>
      <c r="AL16" s="915"/>
      <c r="AM16" s="915"/>
      <c r="AN16" s="915"/>
      <c r="AO16" s="915"/>
      <c r="AP16" s="915"/>
      <c r="AQ16" s="1380"/>
      <c r="AR16" s="1381"/>
      <c r="AS16" s="1381"/>
      <c r="AT16" s="1381"/>
      <c r="AU16" s="1381"/>
      <c r="AV16" s="1381"/>
      <c r="AW16" s="1381"/>
      <c r="AX16" s="1381"/>
      <c r="AY16" s="1381"/>
      <c r="AZ16" s="1381"/>
      <c r="BA16" s="1381"/>
      <c r="BB16" s="1381"/>
      <c r="BC16" s="1381"/>
      <c r="BD16" s="1381"/>
      <c r="BE16" s="1381"/>
      <c r="BF16" s="1381"/>
      <c r="BG16" s="1381"/>
      <c r="BH16" s="1381"/>
      <c r="BI16" s="1381"/>
      <c r="BJ16" s="868" t="s">
        <v>535</v>
      </c>
      <c r="BK16" s="868"/>
      <c r="BL16" s="913"/>
      <c r="BM16" s="849"/>
      <c r="BN16" s="880"/>
      <c r="BP16" s="899">
        <v>1</v>
      </c>
      <c r="BQ16" s="899">
        <f>COUNTA(AQ15)</f>
        <v>0</v>
      </c>
      <c r="BR16" s="899">
        <f t="shared" si="0"/>
        <v>1</v>
      </c>
    </row>
    <row r="17" spans="1:70" ht="20.100000000000001" customHeight="1" x14ac:dyDescent="0.15">
      <c r="A17" s="848"/>
      <c r="B17" s="906" t="s">
        <v>539</v>
      </c>
      <c r="C17" s="907"/>
      <c r="D17" s="907"/>
      <c r="E17" s="907"/>
      <c r="F17" s="907"/>
      <c r="G17" s="907"/>
      <c r="H17" s="907"/>
      <c r="I17" s="907"/>
      <c r="J17" s="907"/>
      <c r="K17" s="907"/>
      <c r="L17" s="907"/>
      <c r="M17" s="907"/>
      <c r="N17" s="907"/>
      <c r="O17" s="907"/>
      <c r="P17" s="907"/>
      <c r="Q17" s="907"/>
      <c r="R17" s="907"/>
      <c r="S17" s="907"/>
      <c r="T17" s="907"/>
      <c r="U17" s="907"/>
      <c r="V17" s="907"/>
      <c r="W17" s="907"/>
      <c r="X17" s="907"/>
      <c r="Y17" s="907"/>
      <c r="Z17" s="907"/>
      <c r="AA17" s="907"/>
      <c r="AB17" s="907"/>
      <c r="AC17" s="907"/>
      <c r="AD17" s="907"/>
      <c r="AE17" s="907"/>
      <c r="AF17" s="907"/>
      <c r="AG17" s="907"/>
      <c r="AH17" s="907"/>
      <c r="AI17" s="907"/>
      <c r="AJ17" s="907"/>
      <c r="AK17" s="907"/>
      <c r="AL17" s="907"/>
      <c r="AM17" s="907"/>
      <c r="AN17" s="907"/>
      <c r="AO17" s="907"/>
      <c r="AP17" s="907"/>
      <c r="AQ17" s="1376"/>
      <c r="AR17" s="1377"/>
      <c r="AS17" s="1377"/>
      <c r="AT17" s="1377"/>
      <c r="AU17" s="1377"/>
      <c r="AV17" s="1377"/>
      <c r="AW17" s="1377"/>
      <c r="AX17" s="1377"/>
      <c r="AY17" s="1377"/>
      <c r="AZ17" s="1377"/>
      <c r="BA17" s="1377"/>
      <c r="BB17" s="1377"/>
      <c r="BC17" s="1377"/>
      <c r="BD17" s="1377"/>
      <c r="BE17" s="1377"/>
      <c r="BF17" s="1377"/>
      <c r="BG17" s="1377"/>
      <c r="BH17" s="1377"/>
      <c r="BI17" s="1377"/>
      <c r="BJ17" s="907" t="s">
        <v>540</v>
      </c>
      <c r="BK17" s="907"/>
      <c r="BL17" s="908"/>
      <c r="BM17" s="849"/>
      <c r="BN17" s="880"/>
      <c r="BP17" s="899">
        <v>1</v>
      </c>
      <c r="BQ17" s="899">
        <f>COUNTA(AQ16)</f>
        <v>0</v>
      </c>
      <c r="BR17" s="899">
        <f t="shared" si="0"/>
        <v>1</v>
      </c>
    </row>
    <row r="18" spans="1:70" ht="20.100000000000001" customHeight="1" x14ac:dyDescent="0.15">
      <c r="A18" s="848"/>
      <c r="B18" s="850"/>
      <c r="C18" s="850"/>
      <c r="D18" s="850"/>
      <c r="E18" s="850"/>
      <c r="F18" s="850"/>
      <c r="G18" s="850"/>
      <c r="H18" s="850"/>
      <c r="I18" s="850"/>
      <c r="J18" s="850"/>
      <c r="K18" s="850"/>
      <c r="L18" s="850"/>
      <c r="M18" s="850"/>
      <c r="N18" s="850"/>
      <c r="O18" s="850"/>
      <c r="P18" s="850"/>
      <c r="Q18" s="850"/>
      <c r="R18" s="850"/>
      <c r="S18" s="850"/>
      <c r="T18" s="850"/>
      <c r="U18" s="850"/>
      <c r="V18" s="850"/>
      <c r="W18" s="850"/>
      <c r="X18" s="850"/>
      <c r="Y18" s="850"/>
      <c r="Z18" s="850"/>
      <c r="AA18" s="850"/>
      <c r="AB18" s="850"/>
      <c r="AC18" s="850"/>
      <c r="AD18" s="850"/>
      <c r="AE18" s="850"/>
      <c r="AF18" s="850"/>
      <c r="AG18" s="850"/>
      <c r="AH18" s="850"/>
      <c r="AI18" s="850"/>
      <c r="AJ18" s="850"/>
      <c r="AK18" s="850"/>
      <c r="AL18" s="850"/>
      <c r="AM18" s="850"/>
      <c r="AN18" s="850"/>
      <c r="AO18" s="850"/>
      <c r="AP18" s="850"/>
      <c r="AQ18" s="850"/>
      <c r="AR18" s="850"/>
      <c r="AS18" s="850"/>
      <c r="AT18" s="850"/>
      <c r="AU18" s="850"/>
      <c r="AV18" s="850"/>
      <c r="AW18" s="850"/>
      <c r="AX18" s="850"/>
      <c r="AY18" s="850"/>
      <c r="AZ18" s="850"/>
      <c r="BA18" s="850"/>
      <c r="BB18" s="850"/>
      <c r="BC18" s="850"/>
      <c r="BD18" s="850"/>
      <c r="BE18" s="850"/>
      <c r="BF18" s="850"/>
      <c r="BG18" s="850"/>
      <c r="BH18" s="850"/>
      <c r="BI18" s="850"/>
      <c r="BJ18" s="850"/>
      <c r="BK18" s="850"/>
      <c r="BL18" s="850"/>
      <c r="BM18" s="849"/>
      <c r="BN18" s="880"/>
      <c r="BP18" s="899">
        <v>1</v>
      </c>
      <c r="BQ18" s="899">
        <f>COUNTA(AQ17)</f>
        <v>0</v>
      </c>
      <c r="BR18" s="899">
        <f t="shared" si="0"/>
        <v>1</v>
      </c>
    </row>
    <row r="19" spans="1:70" ht="20.100000000000001" customHeight="1" x14ac:dyDescent="0.15">
      <c r="A19" s="1213" t="s">
        <v>541</v>
      </c>
      <c r="B19" s="1214"/>
      <c r="C19" s="1214"/>
      <c r="D19" s="1214"/>
      <c r="E19" s="1214"/>
      <c r="F19" s="1214"/>
      <c r="G19" s="1214"/>
      <c r="H19" s="1214"/>
      <c r="I19" s="1214"/>
      <c r="J19" s="1214"/>
      <c r="K19" s="1214"/>
      <c r="L19" s="1214"/>
      <c r="M19" s="1214"/>
      <c r="N19" s="1214"/>
      <c r="O19" s="1214"/>
      <c r="P19" s="1214"/>
      <c r="Q19" s="1214"/>
      <c r="R19" s="1214"/>
      <c r="S19" s="1214"/>
      <c r="T19" s="1214"/>
      <c r="U19" s="1214"/>
      <c r="V19" s="1214"/>
      <c r="W19" s="1214"/>
      <c r="X19" s="1214"/>
      <c r="Y19" s="1214"/>
      <c r="Z19" s="1214"/>
      <c r="AA19" s="1214"/>
      <c r="AB19" s="1214"/>
      <c r="AC19" s="1214"/>
      <c r="AD19" s="1214"/>
      <c r="AE19" s="1214"/>
      <c r="AF19" s="1214"/>
      <c r="AG19" s="1214"/>
      <c r="AH19" s="1214"/>
      <c r="AI19" s="1214"/>
      <c r="AJ19" s="1214"/>
      <c r="AK19" s="1214"/>
      <c r="AL19" s="1214"/>
      <c r="AM19" s="1214"/>
      <c r="AN19" s="1214"/>
      <c r="AO19" s="1214"/>
      <c r="AP19" s="1214"/>
      <c r="AQ19" s="1214"/>
      <c r="AR19" s="1214"/>
      <c r="AS19" s="1214"/>
      <c r="AT19" s="1214"/>
      <c r="AU19" s="1214"/>
      <c r="AV19" s="1214"/>
      <c r="AW19" s="1214"/>
      <c r="AX19" s="1214"/>
      <c r="AY19" s="1214"/>
      <c r="AZ19" s="1214"/>
      <c r="BA19" s="1214"/>
      <c r="BB19" s="1214"/>
      <c r="BC19" s="1214"/>
      <c r="BD19" s="1214"/>
      <c r="BE19" s="1214"/>
      <c r="BF19" s="1214"/>
      <c r="BG19" s="1214"/>
      <c r="BH19" s="1214"/>
      <c r="BI19" s="1214"/>
      <c r="BJ19" s="1214"/>
      <c r="BK19" s="1214"/>
      <c r="BL19" s="1214"/>
      <c r="BM19" s="1215"/>
      <c r="BN19" s="880"/>
    </row>
    <row r="20" spans="1:70" ht="20.100000000000001" customHeight="1" x14ac:dyDescent="0.15">
      <c r="A20" s="848"/>
      <c r="B20" s="1342" t="s">
        <v>542</v>
      </c>
      <c r="C20" s="1343"/>
      <c r="D20" s="906" t="s">
        <v>543</v>
      </c>
      <c r="E20" s="907"/>
      <c r="F20" s="907"/>
      <c r="G20" s="907"/>
      <c r="H20" s="907"/>
      <c r="I20" s="907"/>
      <c r="J20" s="907"/>
      <c r="K20" s="907"/>
      <c r="L20" s="907"/>
      <c r="M20" s="907"/>
      <c r="N20" s="907"/>
      <c r="O20" s="907"/>
      <c r="P20" s="907"/>
      <c r="Q20" s="907"/>
      <c r="R20" s="907"/>
      <c r="S20" s="907"/>
      <c r="T20" s="907"/>
      <c r="U20" s="907"/>
      <c r="V20" s="907"/>
      <c r="W20" s="907"/>
      <c r="X20" s="907"/>
      <c r="Y20" s="907"/>
      <c r="Z20" s="907"/>
      <c r="AA20" s="907"/>
      <c r="AB20" s="907"/>
      <c r="AC20" s="907"/>
      <c r="AD20" s="907"/>
      <c r="AE20" s="907"/>
      <c r="AF20" s="907"/>
      <c r="AG20" s="907"/>
      <c r="AH20" s="907"/>
      <c r="AI20" s="907"/>
      <c r="AJ20" s="907"/>
      <c r="AK20" s="907"/>
      <c r="AL20" s="907"/>
      <c r="AM20" s="907"/>
      <c r="AN20" s="907"/>
      <c r="AO20" s="907"/>
      <c r="AP20" s="908"/>
      <c r="AQ20" s="1370"/>
      <c r="AR20" s="1371"/>
      <c r="AS20" s="1371"/>
      <c r="AT20" s="1371"/>
      <c r="AU20" s="1371"/>
      <c r="AV20" s="1371"/>
      <c r="AW20" s="1371"/>
      <c r="AX20" s="1371"/>
      <c r="AY20" s="1371"/>
      <c r="AZ20" s="1371"/>
      <c r="BA20" s="1371"/>
      <c r="BB20" s="1371"/>
      <c r="BC20" s="1371"/>
      <c r="BD20" s="1371"/>
      <c r="BE20" s="1371"/>
      <c r="BF20" s="1371"/>
      <c r="BG20" s="1371"/>
      <c r="BH20" s="1371"/>
      <c r="BI20" s="1371"/>
      <c r="BJ20" s="852" t="s">
        <v>544</v>
      </c>
      <c r="BK20" s="852"/>
      <c r="BL20" s="853"/>
      <c r="BM20" s="849"/>
      <c r="BN20" s="880"/>
    </row>
    <row r="21" spans="1:70" ht="20.100000000000001" customHeight="1" x14ac:dyDescent="0.15">
      <c r="A21" s="848"/>
      <c r="B21" s="1344"/>
      <c r="C21" s="1345"/>
      <c r="D21" s="883" t="s">
        <v>545</v>
      </c>
      <c r="E21" s="868"/>
      <c r="F21" s="868"/>
      <c r="G21" s="868"/>
      <c r="H21" s="868"/>
      <c r="I21" s="868"/>
      <c r="J21" s="868"/>
      <c r="K21" s="868"/>
      <c r="L21" s="868"/>
      <c r="M21" s="868"/>
      <c r="N21" s="868"/>
      <c r="O21" s="868"/>
      <c r="P21" s="868"/>
      <c r="Q21" s="868"/>
      <c r="R21" s="868"/>
      <c r="S21" s="868"/>
      <c r="T21" s="868"/>
      <c r="U21" s="868"/>
      <c r="V21" s="868"/>
      <c r="W21" s="868"/>
      <c r="X21" s="868"/>
      <c r="Y21" s="868"/>
      <c r="Z21" s="868"/>
      <c r="AA21" s="868"/>
      <c r="AB21" s="868"/>
      <c r="AC21" s="868"/>
      <c r="AD21" s="868"/>
      <c r="AE21" s="868"/>
      <c r="AF21" s="868"/>
      <c r="AG21" s="868"/>
      <c r="AH21" s="868"/>
      <c r="AI21" s="868"/>
      <c r="AJ21" s="868"/>
      <c r="AK21" s="868"/>
      <c r="AL21" s="868"/>
      <c r="AM21" s="868"/>
      <c r="AN21" s="868"/>
      <c r="AO21" s="868"/>
      <c r="AP21" s="913"/>
      <c r="AQ21" s="1370"/>
      <c r="AR21" s="1371"/>
      <c r="AS21" s="1371"/>
      <c r="AT21" s="1371"/>
      <c r="AU21" s="1371"/>
      <c r="AV21" s="1371"/>
      <c r="AW21" s="1371"/>
      <c r="AX21" s="1371"/>
      <c r="AY21" s="1371"/>
      <c r="AZ21" s="1371"/>
      <c r="BA21" s="1371"/>
      <c r="BB21" s="1371"/>
      <c r="BC21" s="1371"/>
      <c r="BD21" s="1371"/>
      <c r="BE21" s="1371"/>
      <c r="BF21" s="1371"/>
      <c r="BG21" s="1371"/>
      <c r="BH21" s="1371"/>
      <c r="BI21" s="1371"/>
      <c r="BJ21" s="852" t="s">
        <v>1053</v>
      </c>
      <c r="BK21" s="852"/>
      <c r="BL21" s="853"/>
      <c r="BM21" s="849"/>
      <c r="BN21" s="880"/>
    </row>
    <row r="22" spans="1:70" ht="20.100000000000001" customHeight="1" x14ac:dyDescent="0.15">
      <c r="A22" s="848"/>
      <c r="B22" s="1344"/>
      <c r="C22" s="1345"/>
      <c r="D22" s="906" t="s">
        <v>760</v>
      </c>
      <c r="E22" s="907"/>
      <c r="F22" s="907"/>
      <c r="G22" s="907"/>
      <c r="H22" s="907"/>
      <c r="I22" s="907"/>
      <c r="J22" s="907"/>
      <c r="K22" s="907"/>
      <c r="L22" s="907"/>
      <c r="M22" s="907"/>
      <c r="N22" s="907"/>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907"/>
      <c r="AM22" s="907"/>
      <c r="AN22" s="907"/>
      <c r="AO22" s="907"/>
      <c r="AP22" s="908"/>
      <c r="AQ22" s="1370"/>
      <c r="AR22" s="1371"/>
      <c r="AS22" s="1371"/>
      <c r="AT22" s="1371"/>
      <c r="AU22" s="1371"/>
      <c r="AV22" s="1371"/>
      <c r="AW22" s="1371"/>
      <c r="AX22" s="1371"/>
      <c r="AY22" s="1371"/>
      <c r="AZ22" s="1371"/>
      <c r="BA22" s="1371"/>
      <c r="BB22" s="1371"/>
      <c r="BC22" s="1371"/>
      <c r="BD22" s="1371"/>
      <c r="BE22" s="1371"/>
      <c r="BF22" s="1371"/>
      <c r="BG22" s="1371"/>
      <c r="BH22" s="1371"/>
      <c r="BI22" s="1371"/>
      <c r="BJ22" s="916" t="s">
        <v>834</v>
      </c>
      <c r="BK22" s="916"/>
      <c r="BL22" s="917"/>
      <c r="BM22" s="849"/>
      <c r="BN22" s="880"/>
    </row>
    <row r="23" spans="1:70" ht="20.100000000000001" customHeight="1" x14ac:dyDescent="0.15">
      <c r="A23" s="848"/>
      <c r="B23" s="1344"/>
      <c r="C23" s="1345"/>
      <c r="D23" s="1282" t="s">
        <v>547</v>
      </c>
      <c r="E23" s="1283"/>
      <c r="F23" s="1283"/>
      <c r="G23" s="1283"/>
      <c r="H23" s="1283"/>
      <c r="I23" s="1283"/>
      <c r="J23" s="1283"/>
      <c r="K23" s="1283"/>
      <c r="L23" s="1283"/>
      <c r="M23" s="1283"/>
      <c r="N23" s="1283"/>
      <c r="O23" s="1283"/>
      <c r="P23" s="1283"/>
      <c r="Q23" s="1283"/>
      <c r="R23" s="1283"/>
      <c r="S23" s="1283"/>
      <c r="T23" s="1283"/>
      <c r="U23" s="1283"/>
      <c r="V23" s="1283"/>
      <c r="W23" s="1283"/>
      <c r="X23" s="1283"/>
      <c r="Y23" s="1283"/>
      <c r="Z23" s="1283"/>
      <c r="AA23" s="1283"/>
      <c r="AB23" s="1283"/>
      <c r="AC23" s="1283"/>
      <c r="AD23" s="1283"/>
      <c r="AE23" s="1283"/>
      <c r="AF23" s="1283"/>
      <c r="AG23" s="1283"/>
      <c r="AH23" s="1283"/>
      <c r="AI23" s="1283"/>
      <c r="AJ23" s="1283"/>
      <c r="AK23" s="1283"/>
      <c r="AL23" s="1283"/>
      <c r="AM23" s="1283"/>
      <c r="AN23" s="1283"/>
      <c r="AO23" s="1283"/>
      <c r="AP23" s="1283"/>
      <c r="AQ23" s="1283"/>
      <c r="AR23" s="1283"/>
      <c r="AS23" s="1283"/>
      <c r="AT23" s="1283"/>
      <c r="AU23" s="1283"/>
      <c r="AV23" s="1283"/>
      <c r="AW23" s="1283"/>
      <c r="AX23" s="1283"/>
      <c r="AY23" s="1283"/>
      <c r="AZ23" s="1283"/>
      <c r="BA23" s="1283"/>
      <c r="BB23" s="1283"/>
      <c r="BC23" s="1283"/>
      <c r="BD23" s="1283"/>
      <c r="BE23" s="1283"/>
      <c r="BF23" s="1283"/>
      <c r="BG23" s="1283"/>
      <c r="BH23" s="1283"/>
      <c r="BI23" s="1283"/>
      <c r="BJ23" s="1283"/>
      <c r="BK23" s="1283"/>
      <c r="BL23" s="1284"/>
      <c r="BM23" s="918"/>
      <c r="BN23" s="919"/>
    </row>
    <row r="24" spans="1:70" ht="20.100000000000001" customHeight="1" x14ac:dyDescent="0.15">
      <c r="A24" s="848"/>
      <c r="B24" s="1344"/>
      <c r="C24" s="1345"/>
      <c r="D24" s="1347"/>
      <c r="E24" s="1287"/>
      <c r="F24" s="1348" t="s">
        <v>835</v>
      </c>
      <c r="G24" s="1349"/>
      <c r="H24" s="1349"/>
      <c r="I24" s="1349"/>
      <c r="J24" s="1349"/>
      <c r="K24" s="1349"/>
      <c r="L24" s="1349"/>
      <c r="M24" s="1349"/>
      <c r="N24" s="1349"/>
      <c r="O24" s="1349"/>
      <c r="P24" s="1349"/>
      <c r="Q24" s="1349"/>
      <c r="R24" s="1349"/>
      <c r="S24" s="1349"/>
      <c r="T24" s="1349"/>
      <c r="U24" s="1349"/>
      <c r="V24" s="1349"/>
      <c r="W24" s="1349"/>
      <c r="X24" s="1350"/>
      <c r="Y24" s="1348" t="s">
        <v>836</v>
      </c>
      <c r="Z24" s="1349"/>
      <c r="AA24" s="1349"/>
      <c r="AB24" s="1349"/>
      <c r="AC24" s="1349"/>
      <c r="AD24" s="1349"/>
      <c r="AE24" s="1349"/>
      <c r="AF24" s="1349"/>
      <c r="AG24" s="1349"/>
      <c r="AH24" s="1349"/>
      <c r="AI24" s="1349"/>
      <c r="AJ24" s="1349"/>
      <c r="AK24" s="1349"/>
      <c r="AL24" s="1349"/>
      <c r="AM24" s="1349"/>
      <c r="AN24" s="1349"/>
      <c r="AO24" s="1349"/>
      <c r="AP24" s="1349"/>
      <c r="AQ24" s="1349"/>
      <c r="AR24" s="1350"/>
      <c r="AS24" s="1367" t="s">
        <v>837</v>
      </c>
      <c r="AT24" s="1368"/>
      <c r="AU24" s="1368"/>
      <c r="AV24" s="1368"/>
      <c r="AW24" s="1368"/>
      <c r="AX24" s="1368"/>
      <c r="AY24" s="1368"/>
      <c r="AZ24" s="1368"/>
      <c r="BA24" s="1368"/>
      <c r="BB24" s="1368"/>
      <c r="BC24" s="1368"/>
      <c r="BD24" s="1368"/>
      <c r="BE24" s="1368"/>
      <c r="BF24" s="1368"/>
      <c r="BG24" s="1368"/>
      <c r="BH24" s="1368"/>
      <c r="BI24" s="1368"/>
      <c r="BJ24" s="1368"/>
      <c r="BK24" s="1368"/>
      <c r="BL24" s="1369"/>
      <c r="BM24" s="918"/>
    </row>
    <row r="25" spans="1:70" ht="20.100000000000001" customHeight="1" x14ac:dyDescent="0.15">
      <c r="A25" s="848"/>
      <c r="B25" s="1344"/>
      <c r="C25" s="1345"/>
      <c r="D25" s="1324">
        <v>1</v>
      </c>
      <c r="E25" s="1325"/>
      <c r="F25" s="1348" t="str">
        <f>IF(入力シート!E115="","",入力シート!E115)</f>
        <v/>
      </c>
      <c r="G25" s="1349"/>
      <c r="H25" s="1349"/>
      <c r="I25" s="1349"/>
      <c r="J25" s="1349"/>
      <c r="K25" s="1349"/>
      <c r="L25" s="1349"/>
      <c r="M25" s="1349"/>
      <c r="N25" s="1349"/>
      <c r="O25" s="1349"/>
      <c r="P25" s="1349"/>
      <c r="Q25" s="1349"/>
      <c r="R25" s="1349"/>
      <c r="S25" s="1349"/>
      <c r="T25" s="1349"/>
      <c r="U25" s="1349"/>
      <c r="V25" s="1350"/>
      <c r="W25" s="1309" t="s">
        <v>838</v>
      </c>
      <c r="X25" s="1274"/>
      <c r="Y25" s="1336" t="str">
        <f>IF(入力シート!H115="","",入力シート!H115)</f>
        <v/>
      </c>
      <c r="Z25" s="1337"/>
      <c r="AA25" s="1337"/>
      <c r="AB25" s="1337"/>
      <c r="AC25" s="1337"/>
      <c r="AD25" s="1337"/>
      <c r="AE25" s="1337"/>
      <c r="AF25" s="1337"/>
      <c r="AG25" s="1337"/>
      <c r="AH25" s="1337"/>
      <c r="AI25" s="1337"/>
      <c r="AJ25" s="1337"/>
      <c r="AK25" s="1337"/>
      <c r="AL25" s="1337"/>
      <c r="AM25" s="1337"/>
      <c r="AN25" s="1337"/>
      <c r="AO25" s="1337"/>
      <c r="AP25" s="1338"/>
      <c r="AQ25" s="1309" t="s">
        <v>108</v>
      </c>
      <c r="AR25" s="1274"/>
      <c r="AS25" s="1324" t="str">
        <f>IF(OR(F25="",Y25=""),"",F25*Y25)</f>
        <v/>
      </c>
      <c r="AT25" s="1372"/>
      <c r="AU25" s="1372"/>
      <c r="AV25" s="1372"/>
      <c r="AW25" s="1372"/>
      <c r="AX25" s="1372"/>
      <c r="AY25" s="1372"/>
      <c r="AZ25" s="1372"/>
      <c r="BA25" s="1372"/>
      <c r="BB25" s="1372"/>
      <c r="BC25" s="1372"/>
      <c r="BD25" s="1372"/>
      <c r="BE25" s="1372"/>
      <c r="BF25" s="1372"/>
      <c r="BG25" s="1372"/>
      <c r="BH25" s="1372"/>
      <c r="BI25" s="1372"/>
      <c r="BJ25" s="1325"/>
      <c r="BK25" s="1309" t="s">
        <v>762</v>
      </c>
      <c r="BL25" s="1274"/>
      <c r="BM25" s="849"/>
      <c r="BN25" s="880"/>
    </row>
    <row r="26" spans="1:70" ht="20.100000000000001" customHeight="1" x14ac:dyDescent="0.15">
      <c r="A26" s="848"/>
      <c r="B26" s="1344"/>
      <c r="C26" s="1345"/>
      <c r="D26" s="1324">
        <v>2</v>
      </c>
      <c r="E26" s="1325"/>
      <c r="F26" s="1348" t="str">
        <f>IF(OR(入力シート!E113&lt;2,入力シート!E116=""),"",入力シート!E116)</f>
        <v/>
      </c>
      <c r="G26" s="1349"/>
      <c r="H26" s="1349"/>
      <c r="I26" s="1349"/>
      <c r="J26" s="1349"/>
      <c r="K26" s="1349"/>
      <c r="L26" s="1349"/>
      <c r="M26" s="1349"/>
      <c r="N26" s="1349"/>
      <c r="O26" s="1349"/>
      <c r="P26" s="1349"/>
      <c r="Q26" s="1349"/>
      <c r="R26" s="1349"/>
      <c r="S26" s="1349"/>
      <c r="T26" s="1349"/>
      <c r="U26" s="1349"/>
      <c r="V26" s="1350"/>
      <c r="W26" s="1309" t="s">
        <v>833</v>
      </c>
      <c r="X26" s="1274"/>
      <c r="Y26" s="1336" t="str">
        <f>IF(OR(入力シート!E113&lt;2,入力シート!H116=""),"",入力シート!H116)</f>
        <v/>
      </c>
      <c r="Z26" s="1337"/>
      <c r="AA26" s="1337"/>
      <c r="AB26" s="1337"/>
      <c r="AC26" s="1337"/>
      <c r="AD26" s="1337"/>
      <c r="AE26" s="1337"/>
      <c r="AF26" s="1337"/>
      <c r="AG26" s="1337"/>
      <c r="AH26" s="1337"/>
      <c r="AI26" s="1337"/>
      <c r="AJ26" s="1337"/>
      <c r="AK26" s="1337"/>
      <c r="AL26" s="1337"/>
      <c r="AM26" s="1337"/>
      <c r="AN26" s="1337"/>
      <c r="AO26" s="1337"/>
      <c r="AP26" s="1338"/>
      <c r="AQ26" s="1309" t="s">
        <v>108</v>
      </c>
      <c r="AR26" s="1274"/>
      <c r="AS26" s="1324" t="str">
        <f>IF(OR(F26="",Y26=""),"",F26*Y26)</f>
        <v/>
      </c>
      <c r="AT26" s="1372"/>
      <c r="AU26" s="1372"/>
      <c r="AV26" s="1372"/>
      <c r="AW26" s="1372"/>
      <c r="AX26" s="1372"/>
      <c r="AY26" s="1372"/>
      <c r="AZ26" s="1372"/>
      <c r="BA26" s="1372"/>
      <c r="BB26" s="1372"/>
      <c r="BC26" s="1372"/>
      <c r="BD26" s="1372"/>
      <c r="BE26" s="1372"/>
      <c r="BF26" s="1372"/>
      <c r="BG26" s="1372"/>
      <c r="BH26" s="1372"/>
      <c r="BI26" s="1372"/>
      <c r="BJ26" s="1325"/>
      <c r="BK26" s="1309" t="s">
        <v>762</v>
      </c>
      <c r="BL26" s="1274"/>
      <c r="BM26" s="849"/>
      <c r="BN26" s="880"/>
    </row>
    <row r="27" spans="1:70" ht="20.100000000000001" customHeight="1" x14ac:dyDescent="0.15">
      <c r="A27" s="848"/>
      <c r="B27" s="1344"/>
      <c r="C27" s="1345"/>
      <c r="D27" s="1324">
        <v>3</v>
      </c>
      <c r="E27" s="1325"/>
      <c r="F27" s="1348" t="str">
        <f>IF(OR(入力シート!E113&lt;3,入力シート!E117=""),"",入力シート!E117)</f>
        <v/>
      </c>
      <c r="G27" s="1349"/>
      <c r="H27" s="1349"/>
      <c r="I27" s="1349"/>
      <c r="J27" s="1349"/>
      <c r="K27" s="1349"/>
      <c r="L27" s="1349"/>
      <c r="M27" s="1349"/>
      <c r="N27" s="1349"/>
      <c r="O27" s="1349"/>
      <c r="P27" s="1349"/>
      <c r="Q27" s="1349"/>
      <c r="R27" s="1349"/>
      <c r="S27" s="1349"/>
      <c r="T27" s="1349"/>
      <c r="U27" s="1349"/>
      <c r="V27" s="1350"/>
      <c r="W27" s="1309" t="s">
        <v>761</v>
      </c>
      <c r="X27" s="1274"/>
      <c r="Y27" s="1336" t="str">
        <f>IF(OR(入力シート!E113&lt;3,入力シート!H117=""),"",入力シート!H117)</f>
        <v/>
      </c>
      <c r="Z27" s="1337"/>
      <c r="AA27" s="1337"/>
      <c r="AB27" s="1337"/>
      <c r="AC27" s="1337"/>
      <c r="AD27" s="1337"/>
      <c r="AE27" s="1337"/>
      <c r="AF27" s="1337"/>
      <c r="AG27" s="1337"/>
      <c r="AH27" s="1337"/>
      <c r="AI27" s="1337"/>
      <c r="AJ27" s="1337"/>
      <c r="AK27" s="1337"/>
      <c r="AL27" s="1337"/>
      <c r="AM27" s="1337"/>
      <c r="AN27" s="1337"/>
      <c r="AO27" s="1337"/>
      <c r="AP27" s="1338"/>
      <c r="AQ27" s="1309" t="s">
        <v>108</v>
      </c>
      <c r="AR27" s="1274"/>
      <c r="AS27" s="1324" t="str">
        <f>IF(OR(F27="",Y27=""),"",F27*Y27)</f>
        <v/>
      </c>
      <c r="AT27" s="1372"/>
      <c r="AU27" s="1372"/>
      <c r="AV27" s="1372"/>
      <c r="AW27" s="1372"/>
      <c r="AX27" s="1372"/>
      <c r="AY27" s="1372"/>
      <c r="AZ27" s="1372"/>
      <c r="BA27" s="1372"/>
      <c r="BB27" s="1372"/>
      <c r="BC27" s="1372"/>
      <c r="BD27" s="1372"/>
      <c r="BE27" s="1372"/>
      <c r="BF27" s="1372"/>
      <c r="BG27" s="1372"/>
      <c r="BH27" s="1372"/>
      <c r="BI27" s="1372"/>
      <c r="BJ27" s="1325"/>
      <c r="BK27" s="1309" t="s">
        <v>762</v>
      </c>
      <c r="BL27" s="1274"/>
      <c r="BM27" s="849"/>
      <c r="BN27" s="880"/>
    </row>
    <row r="28" spans="1:70" ht="20.100000000000001" customHeight="1" x14ac:dyDescent="0.15">
      <c r="A28" s="848"/>
      <c r="B28" s="1344"/>
      <c r="C28" s="1345"/>
      <c r="D28" s="1324">
        <v>4</v>
      </c>
      <c r="E28" s="1325"/>
      <c r="F28" s="1348" t="str">
        <f>IF(OR(入力シート!E113&lt;4,入力シート!E118=""),"",入力シート!E118)</f>
        <v/>
      </c>
      <c r="G28" s="1349"/>
      <c r="H28" s="1349"/>
      <c r="I28" s="1349"/>
      <c r="J28" s="1349"/>
      <c r="K28" s="1349"/>
      <c r="L28" s="1349"/>
      <c r="M28" s="1349"/>
      <c r="N28" s="1349"/>
      <c r="O28" s="1349"/>
      <c r="P28" s="1349"/>
      <c r="Q28" s="1349"/>
      <c r="R28" s="1349"/>
      <c r="S28" s="1349"/>
      <c r="T28" s="1349"/>
      <c r="U28" s="1349"/>
      <c r="V28" s="1350"/>
      <c r="W28" s="1309" t="s">
        <v>761</v>
      </c>
      <c r="X28" s="1274"/>
      <c r="Y28" s="1336" t="str">
        <f>IF(OR(入力シート!E113&lt;4,入力シート!H118=""),"",入力シート!H118)</f>
        <v/>
      </c>
      <c r="Z28" s="1337"/>
      <c r="AA28" s="1337"/>
      <c r="AB28" s="1337"/>
      <c r="AC28" s="1337"/>
      <c r="AD28" s="1337"/>
      <c r="AE28" s="1337"/>
      <c r="AF28" s="1337"/>
      <c r="AG28" s="1337"/>
      <c r="AH28" s="1337"/>
      <c r="AI28" s="1337"/>
      <c r="AJ28" s="1337"/>
      <c r="AK28" s="1337"/>
      <c r="AL28" s="1337"/>
      <c r="AM28" s="1337"/>
      <c r="AN28" s="1337"/>
      <c r="AO28" s="1337"/>
      <c r="AP28" s="1338"/>
      <c r="AQ28" s="1309" t="s">
        <v>108</v>
      </c>
      <c r="AR28" s="1274"/>
      <c r="AS28" s="1324" t="str">
        <f>IF(OR(F28="",Y28=""),"",F28*Y28)</f>
        <v/>
      </c>
      <c r="AT28" s="1372"/>
      <c r="AU28" s="1372"/>
      <c r="AV28" s="1372"/>
      <c r="AW28" s="1372"/>
      <c r="AX28" s="1372"/>
      <c r="AY28" s="1372"/>
      <c r="AZ28" s="1372"/>
      <c r="BA28" s="1372"/>
      <c r="BB28" s="1372"/>
      <c r="BC28" s="1372"/>
      <c r="BD28" s="1372"/>
      <c r="BE28" s="1372"/>
      <c r="BF28" s="1372"/>
      <c r="BG28" s="1372"/>
      <c r="BH28" s="1372"/>
      <c r="BI28" s="1372"/>
      <c r="BJ28" s="1325"/>
      <c r="BK28" s="1309" t="s">
        <v>762</v>
      </c>
      <c r="BL28" s="1274"/>
      <c r="BM28" s="849"/>
      <c r="BN28" s="880"/>
    </row>
    <row r="29" spans="1:70" ht="20.100000000000001" customHeight="1" x14ac:dyDescent="0.15">
      <c r="A29" s="848"/>
      <c r="B29" s="1344"/>
      <c r="C29" s="1345"/>
      <c r="D29" s="1336">
        <v>5</v>
      </c>
      <c r="E29" s="1338"/>
      <c r="F29" s="1373" t="str">
        <f>IF(OR(入力シート!E113&lt;5,入力シート!E119=""),"",入力シート!E119)</f>
        <v/>
      </c>
      <c r="G29" s="1374"/>
      <c r="H29" s="1374"/>
      <c r="I29" s="1374"/>
      <c r="J29" s="1374"/>
      <c r="K29" s="1374"/>
      <c r="L29" s="1374"/>
      <c r="M29" s="1374"/>
      <c r="N29" s="1374"/>
      <c r="O29" s="1374"/>
      <c r="P29" s="1374"/>
      <c r="Q29" s="1374"/>
      <c r="R29" s="1374"/>
      <c r="S29" s="1374"/>
      <c r="T29" s="1374"/>
      <c r="U29" s="1374"/>
      <c r="V29" s="1375"/>
      <c r="W29" s="1299" t="s">
        <v>761</v>
      </c>
      <c r="X29" s="1326"/>
      <c r="Y29" s="1336" t="str">
        <f>IF(OR(入力シート!E113&lt;5,入力シート!H119=""),"",入力シート!H119)</f>
        <v/>
      </c>
      <c r="Z29" s="1337"/>
      <c r="AA29" s="1337"/>
      <c r="AB29" s="1337"/>
      <c r="AC29" s="1337"/>
      <c r="AD29" s="1337"/>
      <c r="AE29" s="1337"/>
      <c r="AF29" s="1337"/>
      <c r="AG29" s="1337"/>
      <c r="AH29" s="1337"/>
      <c r="AI29" s="1337"/>
      <c r="AJ29" s="1337"/>
      <c r="AK29" s="1337"/>
      <c r="AL29" s="1337"/>
      <c r="AM29" s="1337"/>
      <c r="AN29" s="1337"/>
      <c r="AO29" s="1337"/>
      <c r="AP29" s="1338"/>
      <c r="AQ29" s="1299" t="s">
        <v>108</v>
      </c>
      <c r="AR29" s="1326"/>
      <c r="AS29" s="1336" t="str">
        <f>IF(OR(F29="",Y29=""),"",F29*Y29)</f>
        <v/>
      </c>
      <c r="AT29" s="1337"/>
      <c r="AU29" s="1337"/>
      <c r="AV29" s="1337"/>
      <c r="AW29" s="1337"/>
      <c r="AX29" s="1337"/>
      <c r="AY29" s="1337"/>
      <c r="AZ29" s="1337"/>
      <c r="BA29" s="1337"/>
      <c r="BB29" s="1337"/>
      <c r="BC29" s="1337"/>
      <c r="BD29" s="1337"/>
      <c r="BE29" s="1337"/>
      <c r="BF29" s="1337"/>
      <c r="BG29" s="1337"/>
      <c r="BH29" s="1337"/>
      <c r="BI29" s="1337"/>
      <c r="BJ29" s="1338"/>
      <c r="BK29" s="1299" t="s">
        <v>763</v>
      </c>
      <c r="BL29" s="1326"/>
      <c r="BM29" s="849"/>
      <c r="BN29" s="880"/>
    </row>
    <row r="30" spans="1:70" ht="20.100000000000001" customHeight="1" x14ac:dyDescent="0.15">
      <c r="A30" s="848"/>
      <c r="B30" s="1344"/>
      <c r="C30" s="1345"/>
      <c r="D30" s="1339" t="s">
        <v>839</v>
      </c>
      <c r="E30" s="1339"/>
      <c r="F30" s="1339"/>
      <c r="G30" s="1339"/>
      <c r="H30" s="1339"/>
      <c r="I30" s="1339"/>
      <c r="J30" s="1339"/>
      <c r="K30" s="1339"/>
      <c r="L30" s="1339"/>
      <c r="M30" s="1339"/>
      <c r="N30" s="1339"/>
      <c r="O30" s="1339"/>
      <c r="P30" s="1339"/>
      <c r="Q30" s="1339"/>
      <c r="R30" s="1339"/>
      <c r="S30" s="1339"/>
      <c r="T30" s="1339"/>
      <c r="U30" s="1339"/>
      <c r="V30" s="1339"/>
      <c r="W30" s="1339"/>
      <c r="X30" s="1339"/>
      <c r="Y30" s="1339" t="str">
        <f>IF(SUM(AS25:BJ29)=0,"",SUM(AS25:BJ29))</f>
        <v/>
      </c>
      <c r="Z30" s="1339"/>
      <c r="AA30" s="1339"/>
      <c r="AB30" s="1339"/>
      <c r="AC30" s="1339"/>
      <c r="AD30" s="1339"/>
      <c r="AE30" s="1339"/>
      <c r="AF30" s="1339"/>
      <c r="AG30" s="1339"/>
      <c r="AH30" s="1339"/>
      <c r="AI30" s="1339"/>
      <c r="AJ30" s="1339"/>
      <c r="AK30" s="1339"/>
      <c r="AL30" s="1339"/>
      <c r="AM30" s="1339"/>
      <c r="AN30" s="1339"/>
      <c r="AO30" s="1339"/>
      <c r="AP30" s="1339"/>
      <c r="AQ30" s="1299" t="s">
        <v>838</v>
      </c>
      <c r="AR30" s="1326"/>
      <c r="AS30" s="1327"/>
      <c r="AT30" s="1328"/>
      <c r="AU30" s="1328"/>
      <c r="AV30" s="1328"/>
      <c r="AW30" s="1328"/>
      <c r="AX30" s="1328"/>
      <c r="AY30" s="1328"/>
      <c r="AZ30" s="1328"/>
      <c r="BA30" s="1328"/>
      <c r="BB30" s="1328"/>
      <c r="BC30" s="1328"/>
      <c r="BD30" s="1328"/>
      <c r="BE30" s="1328"/>
      <c r="BF30" s="1328"/>
      <c r="BG30" s="1328"/>
      <c r="BH30" s="1328"/>
      <c r="BI30" s="1328"/>
      <c r="BJ30" s="1328"/>
      <c r="BK30" s="1328"/>
      <c r="BL30" s="1329"/>
      <c r="BM30" s="849"/>
      <c r="BN30" s="880"/>
    </row>
    <row r="31" spans="1:70" ht="20.100000000000001" customHeight="1" x14ac:dyDescent="0.15">
      <c r="A31" s="848"/>
      <c r="B31" s="920"/>
      <c r="C31" s="921"/>
      <c r="D31" s="1282" t="s">
        <v>846</v>
      </c>
      <c r="E31" s="1283"/>
      <c r="F31" s="1283"/>
      <c r="G31" s="1283"/>
      <c r="H31" s="1283"/>
      <c r="I31" s="1283"/>
      <c r="J31" s="1283"/>
      <c r="K31" s="1283"/>
      <c r="L31" s="1283"/>
      <c r="M31" s="1283"/>
      <c r="N31" s="1283"/>
      <c r="O31" s="1283"/>
      <c r="P31" s="1283"/>
      <c r="Q31" s="1283"/>
      <c r="R31" s="1283"/>
      <c r="S31" s="1283"/>
      <c r="T31" s="1283"/>
      <c r="U31" s="1283"/>
      <c r="V31" s="1283"/>
      <c r="W31" s="1283"/>
      <c r="X31" s="1283"/>
      <c r="Y31" s="1283"/>
      <c r="Z31" s="1283"/>
      <c r="AA31" s="1283"/>
      <c r="AB31" s="1283"/>
      <c r="AC31" s="1283"/>
      <c r="AD31" s="1283"/>
      <c r="AE31" s="1283"/>
      <c r="AF31" s="1283"/>
      <c r="AG31" s="1283"/>
      <c r="AH31" s="1283"/>
      <c r="AI31" s="1283"/>
      <c r="AJ31" s="1283"/>
      <c r="AK31" s="1283"/>
      <c r="AL31" s="1283"/>
      <c r="AM31" s="1283"/>
      <c r="AN31" s="1283"/>
      <c r="AO31" s="1283"/>
      <c r="AP31" s="1283"/>
      <c r="AQ31" s="1283"/>
      <c r="AR31" s="1283"/>
      <c r="AS31" s="1283"/>
      <c r="AT31" s="1283"/>
      <c r="AU31" s="1283"/>
      <c r="AV31" s="1283"/>
      <c r="AW31" s="1283"/>
      <c r="AX31" s="1283"/>
      <c r="AY31" s="1283"/>
      <c r="AZ31" s="1283"/>
      <c r="BA31" s="1283"/>
      <c r="BB31" s="1283"/>
      <c r="BC31" s="1283"/>
      <c r="BD31" s="1283"/>
      <c r="BE31" s="1283"/>
      <c r="BF31" s="1283"/>
      <c r="BG31" s="1283"/>
      <c r="BH31" s="1283"/>
      <c r="BI31" s="1283"/>
      <c r="BJ31" s="1283"/>
      <c r="BK31" s="1283"/>
      <c r="BL31" s="1284"/>
      <c r="BM31" s="849"/>
      <c r="BN31" s="880"/>
    </row>
    <row r="32" spans="1:70" ht="20.100000000000001" customHeight="1" x14ac:dyDescent="0.15">
      <c r="A32" s="848"/>
      <c r="B32" s="920"/>
      <c r="C32" s="921"/>
      <c r="D32" s="1188" t="str">
        <f>IF(入力シート!$E$206="有","・EMSにて","")</f>
        <v/>
      </c>
      <c r="E32" s="1270"/>
      <c r="F32" s="1270"/>
      <c r="G32" s="1270"/>
      <c r="H32" s="1270"/>
      <c r="I32" s="1270"/>
      <c r="J32" s="1270" t="str">
        <f>IF(入力シート!$E$206="有","放電側","")</f>
        <v/>
      </c>
      <c r="K32" s="1270"/>
      <c r="L32" s="1270"/>
      <c r="M32" s="1270"/>
      <c r="N32" s="1346" t="str">
        <f>IF(入力シート!$E$206="有",入力シート!H207,"")</f>
        <v/>
      </c>
      <c r="O32" s="1346"/>
      <c r="P32" s="1346"/>
      <c r="Q32" s="1270" t="str">
        <f>IF(入力シート!$E$206="有","kwへ出力制御","")</f>
        <v/>
      </c>
      <c r="R32" s="1270"/>
      <c r="S32" s="1270"/>
      <c r="T32" s="1270"/>
      <c r="U32" s="1270"/>
      <c r="V32" s="1270"/>
      <c r="W32" s="1270"/>
      <c r="X32" s="1270"/>
      <c r="Y32" s="1270"/>
      <c r="Z32" s="922"/>
      <c r="AA32" s="922"/>
      <c r="AB32" s="922"/>
      <c r="AC32" s="922"/>
      <c r="AD32" s="922"/>
      <c r="AE32" s="922"/>
      <c r="AF32" s="922"/>
      <c r="AG32" s="922"/>
      <c r="AH32" s="922"/>
      <c r="AI32" s="922"/>
      <c r="AJ32" s="922"/>
      <c r="AK32" s="922"/>
      <c r="AL32" s="922"/>
      <c r="AM32" s="922"/>
      <c r="AN32" s="922"/>
      <c r="AO32" s="922"/>
      <c r="AP32" s="922"/>
      <c r="AQ32" s="922"/>
      <c r="AR32" s="922"/>
      <c r="AS32" s="922"/>
      <c r="AT32" s="922"/>
      <c r="AU32" s="922"/>
      <c r="AV32" s="922"/>
      <c r="AW32" s="922"/>
      <c r="AX32" s="922"/>
      <c r="AY32" s="922"/>
      <c r="AZ32" s="922"/>
      <c r="BA32" s="922"/>
      <c r="BB32" s="922"/>
      <c r="BC32" s="922"/>
      <c r="BD32" s="922"/>
      <c r="BE32" s="922"/>
      <c r="BF32" s="922"/>
      <c r="BG32" s="922"/>
      <c r="BH32" s="922"/>
      <c r="BI32" s="922"/>
      <c r="BJ32" s="922"/>
      <c r="BK32" s="922"/>
      <c r="BL32" s="923"/>
      <c r="BM32" s="849"/>
      <c r="BN32" s="880"/>
    </row>
    <row r="33" spans="1:66" ht="20.100000000000001" customHeight="1" x14ac:dyDescent="0.15">
      <c r="A33" s="848"/>
      <c r="B33" s="920"/>
      <c r="C33" s="921"/>
      <c r="D33" s="1335" t="str">
        <f>IF(入力シート!$E$206="有","・EMSにて","")</f>
        <v/>
      </c>
      <c r="E33" s="1312"/>
      <c r="F33" s="1312"/>
      <c r="G33" s="1312"/>
      <c r="H33" s="1312"/>
      <c r="I33" s="1312"/>
      <c r="J33" s="1312" t="str">
        <f>IF(入力シート!$E$206="有","充電側","")</f>
        <v/>
      </c>
      <c r="K33" s="1312"/>
      <c r="L33" s="1312"/>
      <c r="M33" s="1312"/>
      <c r="N33" s="1340" t="str">
        <f>IF(入力シート!$E$206="有",-入力シート!H208,"")</f>
        <v/>
      </c>
      <c r="O33" s="1340"/>
      <c r="P33" s="1340"/>
      <c r="Q33" s="1341" t="str">
        <f>IF(入力シート!$E$206="有","kwへ出力制御","")</f>
        <v/>
      </c>
      <c r="R33" s="1341"/>
      <c r="S33" s="1341"/>
      <c r="T33" s="1341"/>
      <c r="U33" s="1341"/>
      <c r="V33" s="1341"/>
      <c r="W33" s="1341"/>
      <c r="X33" s="1341"/>
      <c r="Y33" s="1341"/>
      <c r="Z33" s="924"/>
      <c r="AA33" s="924"/>
      <c r="AB33" s="924"/>
      <c r="AC33" s="924"/>
      <c r="AD33" s="924"/>
      <c r="AE33" s="924"/>
      <c r="AF33" s="924"/>
      <c r="AG33" s="924"/>
      <c r="AH33" s="924"/>
      <c r="AI33" s="924"/>
      <c r="AJ33" s="924"/>
      <c r="AK33" s="924"/>
      <c r="AL33" s="924"/>
      <c r="AM33" s="924"/>
      <c r="AN33" s="924"/>
      <c r="AO33" s="924"/>
      <c r="AP33" s="924"/>
      <c r="AQ33" s="924"/>
      <c r="AR33" s="924"/>
      <c r="AS33" s="924"/>
      <c r="AT33" s="924"/>
      <c r="AU33" s="924"/>
      <c r="AV33" s="924"/>
      <c r="AW33" s="924"/>
      <c r="AX33" s="924"/>
      <c r="AY33" s="924"/>
      <c r="AZ33" s="924"/>
      <c r="BA33" s="924"/>
      <c r="BB33" s="924"/>
      <c r="BC33" s="924"/>
      <c r="BD33" s="924"/>
      <c r="BE33" s="924"/>
      <c r="BF33" s="924"/>
      <c r="BG33" s="924"/>
      <c r="BH33" s="924"/>
      <c r="BI33" s="924"/>
      <c r="BJ33" s="924"/>
      <c r="BK33" s="924"/>
      <c r="BL33" s="925"/>
      <c r="BM33" s="849"/>
      <c r="BN33" s="880"/>
    </row>
    <row r="34" spans="1:66" ht="20.100000000000001" customHeight="1" x14ac:dyDescent="0.15">
      <c r="A34" s="848"/>
      <c r="B34" s="920"/>
      <c r="C34" s="921"/>
      <c r="D34" s="1335" t="str">
        <f>IF(入力シート!E89="有","・出力制限有","")</f>
        <v/>
      </c>
      <c r="E34" s="1312"/>
      <c r="F34" s="1312"/>
      <c r="G34" s="1312"/>
      <c r="H34" s="1312"/>
      <c r="I34" s="1312"/>
      <c r="J34" s="924"/>
      <c r="K34" s="924"/>
      <c r="L34" s="924"/>
      <c r="M34" s="924"/>
      <c r="N34" s="926"/>
      <c r="O34" s="926"/>
      <c r="P34" s="926"/>
      <c r="Q34" s="927"/>
      <c r="R34" s="927"/>
      <c r="S34" s="927"/>
      <c r="T34" s="927"/>
      <c r="U34" s="927"/>
      <c r="V34" s="927"/>
      <c r="W34" s="927"/>
      <c r="X34" s="927"/>
      <c r="Y34" s="927"/>
      <c r="Z34" s="924"/>
      <c r="AA34" s="924"/>
      <c r="AB34" s="924"/>
      <c r="AC34" s="924"/>
      <c r="AD34" s="924"/>
      <c r="AE34" s="924"/>
      <c r="AF34" s="924"/>
      <c r="AG34" s="924"/>
      <c r="AH34" s="924"/>
      <c r="AI34" s="924"/>
      <c r="AJ34" s="924"/>
      <c r="AK34" s="924"/>
      <c r="AL34" s="924"/>
      <c r="AM34" s="924"/>
      <c r="AN34" s="924"/>
      <c r="AO34" s="924"/>
      <c r="AP34" s="924"/>
      <c r="AQ34" s="924"/>
      <c r="AR34" s="924"/>
      <c r="AS34" s="924"/>
      <c r="AT34" s="924"/>
      <c r="AU34" s="924"/>
      <c r="AV34" s="924"/>
      <c r="AW34" s="924"/>
      <c r="AX34" s="924"/>
      <c r="AY34" s="924"/>
      <c r="AZ34" s="924"/>
      <c r="BA34" s="924"/>
      <c r="BB34" s="924"/>
      <c r="BC34" s="924"/>
      <c r="BD34" s="924"/>
      <c r="BE34" s="924"/>
      <c r="BF34" s="924"/>
      <c r="BG34" s="924"/>
      <c r="BH34" s="924"/>
      <c r="BI34" s="924"/>
      <c r="BJ34" s="924"/>
      <c r="BK34" s="924"/>
      <c r="BL34" s="925"/>
      <c r="BM34" s="849"/>
      <c r="BN34" s="880"/>
    </row>
    <row r="35" spans="1:66" ht="20.100000000000001" customHeight="1" x14ac:dyDescent="0.15">
      <c r="A35" s="848"/>
      <c r="B35" s="920"/>
      <c r="C35" s="921"/>
      <c r="D35" s="1330" t="str">
        <f>IF(入力シート!E87&lt;&gt;""," ・蓄電池のメーカ：","")</f>
        <v/>
      </c>
      <c r="E35" s="1331"/>
      <c r="F35" s="1331"/>
      <c r="G35" s="1331"/>
      <c r="H35" s="1331"/>
      <c r="I35" s="1331"/>
      <c r="J35" s="1331"/>
      <c r="K35" s="1331"/>
      <c r="L35" s="1331" t="str">
        <f>IF(入力シート!E87&lt;&gt;"",入力シート!E87,"")</f>
        <v/>
      </c>
      <c r="M35" s="1331"/>
      <c r="N35" s="1331"/>
      <c r="O35" s="1331"/>
      <c r="P35" s="1331"/>
      <c r="Q35" s="1331"/>
      <c r="R35" s="1331"/>
      <c r="S35" s="1331"/>
      <c r="T35" s="1331"/>
      <c r="U35" s="1331"/>
      <c r="V35" s="1331"/>
      <c r="W35" s="1331"/>
      <c r="X35" s="1331"/>
      <c r="Y35" s="1331"/>
      <c r="Z35" s="1331"/>
      <c r="AA35" s="1331"/>
      <c r="AB35" s="1331"/>
      <c r="AC35" s="1331"/>
      <c r="AD35" s="1331"/>
      <c r="AE35" s="1331"/>
      <c r="AF35" s="1331"/>
      <c r="AG35" s="1331"/>
      <c r="AH35" s="1331"/>
      <c r="AI35" s="1331"/>
      <c r="AJ35" s="1331"/>
      <c r="AK35" s="1331"/>
      <c r="AL35" s="1331"/>
      <c r="AM35" s="1331"/>
      <c r="AN35" s="1331"/>
      <c r="AO35" s="1331"/>
      <c r="AP35" s="1331"/>
      <c r="AQ35" s="1331"/>
      <c r="AR35" s="1331"/>
      <c r="AS35" s="1331"/>
      <c r="AT35" s="1331"/>
      <c r="AU35" s="1331"/>
      <c r="AV35" s="1331"/>
      <c r="AW35" s="1331"/>
      <c r="AX35" s="1331"/>
      <c r="AY35" s="1331"/>
      <c r="AZ35" s="1331"/>
      <c r="BA35" s="1331"/>
      <c r="BB35" s="1331"/>
      <c r="BC35" s="1331"/>
      <c r="BD35" s="1331"/>
      <c r="BE35" s="1331"/>
      <c r="BF35" s="1331"/>
      <c r="BG35" s="1331"/>
      <c r="BH35" s="1331"/>
      <c r="BI35" s="1331"/>
      <c r="BJ35" s="1331"/>
      <c r="BK35" s="1331"/>
      <c r="BL35" s="1334"/>
      <c r="BM35" s="849"/>
      <c r="BN35" s="880"/>
    </row>
    <row r="36" spans="1:66" ht="20.100000000000001" customHeight="1" x14ac:dyDescent="0.15">
      <c r="A36" s="848"/>
      <c r="B36" s="920"/>
      <c r="C36" s="921"/>
      <c r="D36" s="1332" t="str">
        <f>IF(入力シート!E88&lt;&gt;""," ・蓄電池の型式：","")</f>
        <v/>
      </c>
      <c r="E36" s="1333"/>
      <c r="F36" s="1333"/>
      <c r="G36" s="1333"/>
      <c r="H36" s="1333"/>
      <c r="I36" s="1333"/>
      <c r="J36" s="1333"/>
      <c r="K36" s="1333"/>
      <c r="L36" s="1331" t="str">
        <f>IF(入力シート!E88&lt;&gt;"",入力シート!E88,"")</f>
        <v/>
      </c>
      <c r="M36" s="1331"/>
      <c r="N36" s="1331"/>
      <c r="O36" s="1331"/>
      <c r="P36" s="1331"/>
      <c r="Q36" s="1331"/>
      <c r="R36" s="1331"/>
      <c r="S36" s="1331"/>
      <c r="T36" s="1331"/>
      <c r="U36" s="1331"/>
      <c r="V36" s="1331"/>
      <c r="W36" s="1331"/>
      <c r="X36" s="1331"/>
      <c r="Y36" s="1331"/>
      <c r="Z36" s="1331"/>
      <c r="AA36" s="1331"/>
      <c r="AB36" s="1331"/>
      <c r="AC36" s="1331"/>
      <c r="AD36" s="1331"/>
      <c r="AE36" s="1331"/>
      <c r="AF36" s="1331"/>
      <c r="AG36" s="1331"/>
      <c r="AH36" s="1331"/>
      <c r="AI36" s="1331"/>
      <c r="AJ36" s="1331"/>
      <c r="AK36" s="1331"/>
      <c r="AL36" s="1331"/>
      <c r="AM36" s="1331"/>
      <c r="AN36" s="1331"/>
      <c r="AO36" s="1331"/>
      <c r="AP36" s="1331"/>
      <c r="AQ36" s="1331"/>
      <c r="AR36" s="1331"/>
      <c r="AS36" s="1331"/>
      <c r="AT36" s="1331"/>
      <c r="AU36" s="1331"/>
      <c r="AV36" s="1331"/>
      <c r="AW36" s="1331"/>
      <c r="AX36" s="1331"/>
      <c r="AY36" s="1331"/>
      <c r="AZ36" s="1331"/>
      <c r="BA36" s="1331"/>
      <c r="BB36" s="1331"/>
      <c r="BC36" s="1331"/>
      <c r="BD36" s="1331"/>
      <c r="BE36" s="1331"/>
      <c r="BF36" s="1331"/>
      <c r="BG36" s="1331"/>
      <c r="BH36" s="1331"/>
      <c r="BI36" s="1331"/>
      <c r="BJ36" s="1331"/>
      <c r="BK36" s="1331"/>
      <c r="BL36" s="1334"/>
      <c r="BM36" s="849"/>
      <c r="BN36" s="880"/>
    </row>
    <row r="37" spans="1:66" ht="20.100000000000001" customHeight="1" x14ac:dyDescent="0.15">
      <c r="A37" s="848"/>
      <c r="B37" s="920"/>
      <c r="C37" s="921"/>
      <c r="D37" s="928"/>
      <c r="E37" s="929"/>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9"/>
      <c r="AO37" s="929"/>
      <c r="AP37" s="929"/>
      <c r="AQ37" s="930"/>
      <c r="AR37" s="930"/>
      <c r="AS37" s="930"/>
      <c r="AT37" s="930"/>
      <c r="AU37" s="930"/>
      <c r="AV37" s="930"/>
      <c r="AW37" s="930"/>
      <c r="AX37" s="930"/>
      <c r="AY37" s="930"/>
      <c r="AZ37" s="930"/>
      <c r="BA37" s="930"/>
      <c r="BB37" s="930"/>
      <c r="BC37" s="930"/>
      <c r="BD37" s="930"/>
      <c r="BE37" s="930"/>
      <c r="BF37" s="930"/>
      <c r="BG37" s="930"/>
      <c r="BH37" s="930"/>
      <c r="BI37" s="930"/>
      <c r="BJ37" s="930"/>
      <c r="BK37" s="930"/>
      <c r="BL37" s="931"/>
      <c r="BM37" s="849"/>
      <c r="BN37" s="880"/>
    </row>
    <row r="38" spans="1:66" ht="20.100000000000001" customHeight="1" x14ac:dyDescent="0.15">
      <c r="A38" s="848"/>
      <c r="B38" s="920"/>
      <c r="C38" s="921"/>
      <c r="D38" s="932"/>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33"/>
      <c r="AO38" s="933"/>
      <c r="AP38" s="933"/>
      <c r="AQ38" s="934"/>
      <c r="AR38" s="934"/>
      <c r="AS38" s="934"/>
      <c r="AT38" s="934"/>
      <c r="AU38" s="934"/>
      <c r="AV38" s="934"/>
      <c r="AW38" s="934"/>
      <c r="AX38" s="934"/>
      <c r="AY38" s="934"/>
      <c r="AZ38" s="934"/>
      <c r="BA38" s="934"/>
      <c r="BB38" s="934"/>
      <c r="BC38" s="934"/>
      <c r="BD38" s="934"/>
      <c r="BE38" s="934"/>
      <c r="BF38" s="934"/>
      <c r="BG38" s="934"/>
      <c r="BH38" s="934"/>
      <c r="BI38" s="934"/>
      <c r="BJ38" s="934"/>
      <c r="BK38" s="934"/>
      <c r="BL38" s="935"/>
      <c r="BM38" s="849"/>
      <c r="BN38" s="880"/>
    </row>
    <row r="39" spans="1:66" ht="20.100000000000001" customHeight="1" x14ac:dyDescent="0.15">
      <c r="A39" s="848"/>
      <c r="B39" s="1342" t="s">
        <v>548</v>
      </c>
      <c r="C39" s="1343"/>
      <c r="D39" s="906" t="s">
        <v>549</v>
      </c>
      <c r="E39" s="907"/>
      <c r="F39" s="907"/>
      <c r="G39" s="907"/>
      <c r="H39" s="907"/>
      <c r="I39" s="907"/>
      <c r="J39" s="907"/>
      <c r="K39" s="907"/>
      <c r="L39" s="907"/>
      <c r="M39" s="907"/>
      <c r="N39" s="907"/>
      <c r="O39" s="907"/>
      <c r="P39" s="907"/>
      <c r="Q39" s="907"/>
      <c r="R39" s="907"/>
      <c r="S39" s="907"/>
      <c r="T39" s="907"/>
      <c r="U39" s="907"/>
      <c r="V39" s="907"/>
      <c r="W39" s="907"/>
      <c r="X39" s="907"/>
      <c r="Y39" s="907"/>
      <c r="Z39" s="907"/>
      <c r="AA39" s="907"/>
      <c r="AB39" s="907"/>
      <c r="AC39" s="907"/>
      <c r="AD39" s="907"/>
      <c r="AE39" s="907"/>
      <c r="AF39" s="907"/>
      <c r="AG39" s="907"/>
      <c r="AH39" s="907"/>
      <c r="AI39" s="907"/>
      <c r="AJ39" s="907"/>
      <c r="AK39" s="907"/>
      <c r="AL39" s="907"/>
      <c r="AM39" s="907"/>
      <c r="AN39" s="907"/>
      <c r="AO39" s="907"/>
      <c r="AP39" s="907"/>
      <c r="AQ39" s="1309" t="str">
        <f>IF(入力シート!E96="","",IF(入力シート!E96="選択してください","",入力シート!E96))</f>
        <v/>
      </c>
      <c r="AR39" s="1248"/>
      <c r="AS39" s="1248"/>
      <c r="AT39" s="1248"/>
      <c r="AU39" s="1248"/>
      <c r="AV39" s="1248"/>
      <c r="AW39" s="1248"/>
      <c r="AX39" s="1248"/>
      <c r="AY39" s="1248"/>
      <c r="AZ39" s="1248"/>
      <c r="BA39" s="1248"/>
      <c r="BB39" s="1248"/>
      <c r="BC39" s="1248"/>
      <c r="BD39" s="1248"/>
      <c r="BE39" s="1248"/>
      <c r="BF39" s="1248"/>
      <c r="BG39" s="1248"/>
      <c r="BH39" s="1248"/>
      <c r="BI39" s="1248"/>
      <c r="BJ39" s="1248"/>
      <c r="BK39" s="1248"/>
      <c r="BL39" s="1274"/>
      <c r="BM39" s="849"/>
      <c r="BN39" s="880"/>
    </row>
    <row r="40" spans="1:66" ht="20.100000000000001" customHeight="1" x14ac:dyDescent="0.15">
      <c r="A40" s="848"/>
      <c r="B40" s="1344"/>
      <c r="C40" s="1345"/>
      <c r="D40" s="906" t="s">
        <v>550</v>
      </c>
      <c r="E40" s="907"/>
      <c r="F40" s="907"/>
      <c r="G40" s="907"/>
      <c r="H40" s="907"/>
      <c r="I40" s="907"/>
      <c r="J40" s="907"/>
      <c r="K40" s="907"/>
      <c r="L40" s="907"/>
      <c r="M40" s="907"/>
      <c r="N40" s="907"/>
      <c r="O40" s="907"/>
      <c r="P40" s="907"/>
      <c r="Q40" s="907"/>
      <c r="R40" s="907"/>
      <c r="S40" s="907"/>
      <c r="T40" s="907"/>
      <c r="U40" s="907"/>
      <c r="V40" s="907"/>
      <c r="W40" s="907"/>
      <c r="X40" s="907"/>
      <c r="Y40" s="907"/>
      <c r="Z40" s="907"/>
      <c r="AA40" s="907"/>
      <c r="AB40" s="907"/>
      <c r="AC40" s="907"/>
      <c r="AD40" s="907"/>
      <c r="AE40" s="907"/>
      <c r="AF40" s="907"/>
      <c r="AG40" s="907"/>
      <c r="AH40" s="907"/>
      <c r="AI40" s="907"/>
      <c r="AJ40" s="907"/>
      <c r="AK40" s="907"/>
      <c r="AL40" s="907"/>
      <c r="AM40" s="907"/>
      <c r="AN40" s="907"/>
      <c r="AO40" s="907"/>
      <c r="AP40" s="907"/>
      <c r="AQ40" s="1322"/>
      <c r="AR40" s="1323"/>
      <c r="AS40" s="1323"/>
      <c r="AT40" s="1323"/>
      <c r="AU40" s="1323"/>
      <c r="AV40" s="1323"/>
      <c r="AW40" s="1323"/>
      <c r="AX40" s="1323"/>
      <c r="AY40" s="1323"/>
      <c r="AZ40" s="1323"/>
      <c r="BA40" s="1323"/>
      <c r="BB40" s="1323"/>
      <c r="BC40" s="1323"/>
      <c r="BD40" s="1323"/>
      <c r="BE40" s="1323"/>
      <c r="BF40" s="1323"/>
      <c r="BG40" s="1323"/>
      <c r="BH40" s="1323"/>
      <c r="BI40" s="1323"/>
      <c r="BJ40" s="852" t="s">
        <v>546</v>
      </c>
      <c r="BK40" s="852"/>
      <c r="BL40" s="853"/>
      <c r="BM40" s="849"/>
      <c r="BN40" s="880"/>
    </row>
    <row r="41" spans="1:66" ht="20.100000000000001" customHeight="1" x14ac:dyDescent="0.15">
      <c r="A41" s="848"/>
      <c r="B41" s="1344"/>
      <c r="C41" s="1345"/>
      <c r="D41" s="906" t="s">
        <v>551</v>
      </c>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c r="AC41" s="907"/>
      <c r="AD41" s="907"/>
      <c r="AE41" s="907"/>
      <c r="AF41" s="907"/>
      <c r="AG41" s="907"/>
      <c r="AH41" s="907"/>
      <c r="AI41" s="907"/>
      <c r="AJ41" s="907"/>
      <c r="AK41" s="907"/>
      <c r="AL41" s="907"/>
      <c r="AM41" s="907"/>
      <c r="AN41" s="907"/>
      <c r="AO41" s="907"/>
      <c r="AP41" s="907"/>
      <c r="AQ41" s="1310" t="str">
        <f>IF(入力シート!H90="","",入力シート!H90)</f>
        <v/>
      </c>
      <c r="AR41" s="1311"/>
      <c r="AS41" s="1311"/>
      <c r="AT41" s="1311"/>
      <c r="AU41" s="1311"/>
      <c r="AV41" s="1311"/>
      <c r="AW41" s="1311"/>
      <c r="AX41" s="1311"/>
      <c r="AY41" s="1311"/>
      <c r="AZ41" s="1311"/>
      <c r="BA41" s="1311"/>
      <c r="BB41" s="1311"/>
      <c r="BC41" s="1311"/>
      <c r="BD41" s="1311"/>
      <c r="BE41" s="1311"/>
      <c r="BF41" s="1311"/>
      <c r="BG41" s="1311"/>
      <c r="BH41" s="1311"/>
      <c r="BI41" s="1311"/>
      <c r="BJ41" s="852" t="s">
        <v>544</v>
      </c>
      <c r="BK41" s="852"/>
      <c r="BL41" s="853"/>
      <c r="BM41" s="849"/>
      <c r="BN41" s="880"/>
    </row>
    <row r="42" spans="1:66" ht="20.100000000000001" customHeight="1" x14ac:dyDescent="0.15">
      <c r="A42" s="848"/>
      <c r="B42" s="1344"/>
      <c r="C42" s="1345"/>
      <c r="D42" s="906" t="s">
        <v>552</v>
      </c>
      <c r="E42" s="907"/>
      <c r="F42" s="907"/>
      <c r="G42" s="907"/>
      <c r="H42" s="907"/>
      <c r="I42" s="907"/>
      <c r="J42" s="907"/>
      <c r="K42" s="907"/>
      <c r="L42" s="907"/>
      <c r="M42" s="907"/>
      <c r="N42" s="907"/>
      <c r="O42" s="907"/>
      <c r="P42" s="907"/>
      <c r="Q42" s="907"/>
      <c r="R42" s="907"/>
      <c r="S42" s="907"/>
      <c r="T42" s="907"/>
      <c r="U42" s="907"/>
      <c r="V42" s="907"/>
      <c r="W42" s="907"/>
      <c r="X42" s="907"/>
      <c r="Y42" s="907"/>
      <c r="Z42" s="907"/>
      <c r="AA42" s="907"/>
      <c r="AB42" s="907"/>
      <c r="AC42" s="907"/>
      <c r="AD42" s="907"/>
      <c r="AE42" s="907"/>
      <c r="AF42" s="907"/>
      <c r="AG42" s="907"/>
      <c r="AH42" s="907"/>
      <c r="AI42" s="907"/>
      <c r="AJ42" s="907"/>
      <c r="AK42" s="907"/>
      <c r="AL42" s="907"/>
      <c r="AM42" s="907"/>
      <c r="AN42" s="907"/>
      <c r="AO42" s="907"/>
      <c r="AP42" s="907"/>
      <c r="AQ42" s="1310" t="str">
        <f>IF(入力シート!E99="","",入力シート!E99)</f>
        <v/>
      </c>
      <c r="AR42" s="1311"/>
      <c r="AS42" s="1311"/>
      <c r="AT42" s="1311"/>
      <c r="AU42" s="1311"/>
      <c r="AV42" s="1311"/>
      <c r="AW42" s="1311"/>
      <c r="AX42" s="1311"/>
      <c r="AY42" s="1311"/>
      <c r="AZ42" s="1311"/>
      <c r="BA42" s="1311"/>
      <c r="BB42" s="1311"/>
      <c r="BC42" s="1311"/>
      <c r="BD42" s="1311"/>
      <c r="BE42" s="1311"/>
      <c r="BF42" s="1311"/>
      <c r="BG42" s="1311"/>
      <c r="BH42" s="1311"/>
      <c r="BI42" s="1311"/>
      <c r="BJ42" s="852" t="s">
        <v>540</v>
      </c>
      <c r="BK42" s="852"/>
      <c r="BL42" s="853"/>
      <c r="BM42" s="849"/>
      <c r="BN42" s="880"/>
    </row>
    <row r="43" spans="1:66" ht="20.100000000000001" customHeight="1" x14ac:dyDescent="0.15">
      <c r="A43" s="848"/>
      <c r="B43" s="1344"/>
      <c r="C43" s="1345"/>
      <c r="D43" s="880" t="s">
        <v>553</v>
      </c>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907"/>
      <c r="AM43" s="907"/>
      <c r="AN43" s="907"/>
      <c r="AO43" s="907"/>
      <c r="AP43" s="907"/>
      <c r="AQ43" s="965" t="s">
        <v>1234</v>
      </c>
      <c r="AR43" s="966"/>
      <c r="AS43" s="1386" t="str">
        <f>IF(入力シート!E100="","",入力シート!E100)</f>
        <v/>
      </c>
      <c r="AT43" s="1386"/>
      <c r="AU43" s="1386"/>
      <c r="AV43" s="1386"/>
      <c r="AW43" s="1386"/>
      <c r="AX43" s="1386"/>
      <c r="AY43" s="852" t="s">
        <v>1235</v>
      </c>
      <c r="AZ43" s="852"/>
      <c r="BA43" s="852"/>
      <c r="BB43" s="964"/>
      <c r="BC43" s="964"/>
      <c r="BD43" s="1387" t="str">
        <f>IF(入力シート!H100="","",入力シート!H100)</f>
        <v/>
      </c>
      <c r="BE43" s="1387"/>
      <c r="BF43" s="1387"/>
      <c r="BG43" s="1387"/>
      <c r="BH43" s="1387"/>
      <c r="BI43" s="1387"/>
      <c r="BJ43" s="852" t="s">
        <v>540</v>
      </c>
      <c r="BK43" s="852"/>
      <c r="BL43" s="853"/>
      <c r="BM43" s="849"/>
      <c r="BN43" s="880"/>
    </row>
    <row r="44" spans="1:66" ht="20.100000000000001" customHeight="1" x14ac:dyDescent="0.15">
      <c r="A44" s="848"/>
      <c r="B44" s="1344"/>
      <c r="C44" s="1345"/>
      <c r="D44" s="906" t="s">
        <v>555</v>
      </c>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c r="AI44" s="907"/>
      <c r="AJ44" s="907"/>
      <c r="AK44" s="907"/>
      <c r="AL44" s="907"/>
      <c r="AM44" s="907"/>
      <c r="AN44" s="907"/>
      <c r="AO44" s="907"/>
      <c r="AP44" s="907"/>
      <c r="AQ44" s="1320" t="str">
        <f>IF(入力シート!E101="","",入力シート!E101)</f>
        <v/>
      </c>
      <c r="AR44" s="1321"/>
      <c r="AS44" s="1321"/>
      <c r="AT44" s="1321"/>
      <c r="AU44" s="1321"/>
      <c r="AV44" s="1321"/>
      <c r="AW44" s="1321"/>
      <c r="AX44" s="1321"/>
      <c r="AY44" s="852" t="s">
        <v>556</v>
      </c>
      <c r="AZ44" s="852"/>
      <c r="BA44" s="852"/>
      <c r="BB44" s="1321" t="str">
        <f>IF(入力シート!H101="","",入力シート!H101)</f>
        <v/>
      </c>
      <c r="BC44" s="1321"/>
      <c r="BD44" s="1321"/>
      <c r="BE44" s="1321"/>
      <c r="BF44" s="1321"/>
      <c r="BG44" s="1321"/>
      <c r="BH44" s="1321"/>
      <c r="BI44" s="1321"/>
      <c r="BJ44" s="852" t="s">
        <v>557</v>
      </c>
      <c r="BK44" s="852"/>
      <c r="BL44" s="853"/>
      <c r="BM44" s="849"/>
      <c r="BN44" s="880"/>
    </row>
    <row r="45" spans="1:66" ht="20.100000000000001" customHeight="1" x14ac:dyDescent="0.15">
      <c r="A45" s="848"/>
      <c r="B45" s="1344"/>
      <c r="C45" s="1345"/>
      <c r="D45" s="906" t="s">
        <v>558</v>
      </c>
      <c r="E45" s="907"/>
      <c r="F45" s="907"/>
      <c r="G45" s="907"/>
      <c r="H45" s="907"/>
      <c r="I45" s="907"/>
      <c r="J45" s="907"/>
      <c r="K45" s="907"/>
      <c r="L45" s="907"/>
      <c r="M45" s="907"/>
      <c r="N45" s="907"/>
      <c r="O45" s="907"/>
      <c r="P45" s="907"/>
      <c r="Q45" s="907"/>
      <c r="R45" s="907"/>
      <c r="S45" s="907"/>
      <c r="T45" s="907"/>
      <c r="U45" s="907"/>
      <c r="V45" s="907"/>
      <c r="W45" s="907"/>
      <c r="X45" s="907"/>
      <c r="Y45" s="907"/>
      <c r="Z45" s="907"/>
      <c r="AA45" s="907"/>
      <c r="AB45" s="907"/>
      <c r="AC45" s="907"/>
      <c r="AD45" s="907"/>
      <c r="AE45" s="907"/>
      <c r="AF45" s="907"/>
      <c r="AG45" s="907"/>
      <c r="AH45" s="907"/>
      <c r="AI45" s="907"/>
      <c r="AJ45" s="907"/>
      <c r="AK45" s="907"/>
      <c r="AL45" s="907"/>
      <c r="AM45" s="907"/>
      <c r="AN45" s="907"/>
      <c r="AO45" s="907"/>
      <c r="AP45" s="907"/>
      <c r="AQ45" s="1320" t="str">
        <f>IF(入力シート!E102="","",入力シート!E102)</f>
        <v/>
      </c>
      <c r="AR45" s="1321"/>
      <c r="AS45" s="1321"/>
      <c r="AT45" s="1321"/>
      <c r="AU45" s="1321"/>
      <c r="AV45" s="1321"/>
      <c r="AW45" s="1321"/>
      <c r="AX45" s="1321"/>
      <c r="AY45" s="852" t="s">
        <v>556</v>
      </c>
      <c r="AZ45" s="852"/>
      <c r="BA45" s="852"/>
      <c r="BB45" s="1321" t="str">
        <f>IF(入力シート!H102="","",入力シート!H102)</f>
        <v/>
      </c>
      <c r="BC45" s="1321"/>
      <c r="BD45" s="1321"/>
      <c r="BE45" s="1321"/>
      <c r="BF45" s="1321"/>
      <c r="BG45" s="1321"/>
      <c r="BH45" s="1321"/>
      <c r="BI45" s="1321"/>
      <c r="BJ45" s="852" t="s">
        <v>557</v>
      </c>
      <c r="BK45" s="852"/>
      <c r="BL45" s="853"/>
      <c r="BM45" s="849"/>
      <c r="BN45" s="880"/>
    </row>
    <row r="46" spans="1:66" ht="20.100000000000001" customHeight="1" x14ac:dyDescent="0.15">
      <c r="A46" s="848"/>
      <c r="B46" s="1344"/>
      <c r="C46" s="1345"/>
      <c r="D46" s="909" t="s">
        <v>559</v>
      </c>
      <c r="E46" s="884"/>
      <c r="F46" s="884"/>
      <c r="G46" s="884"/>
      <c r="H46" s="884"/>
      <c r="I46" s="884"/>
      <c r="J46" s="884"/>
      <c r="K46" s="884"/>
      <c r="L46" s="884"/>
      <c r="M46" s="884"/>
      <c r="N46" s="884"/>
      <c r="O46" s="884"/>
      <c r="P46" s="884"/>
      <c r="Q46" s="884"/>
      <c r="R46" s="885"/>
      <c r="S46" s="910" t="s">
        <v>560</v>
      </c>
      <c r="T46" s="911"/>
      <c r="U46" s="911"/>
      <c r="V46" s="911"/>
      <c r="W46" s="911"/>
      <c r="X46" s="911"/>
      <c r="Y46" s="911"/>
      <c r="Z46" s="911"/>
      <c r="AA46" s="911"/>
      <c r="AB46" s="911"/>
      <c r="AC46" s="911"/>
      <c r="AD46" s="911"/>
      <c r="AE46" s="911"/>
      <c r="AF46" s="911"/>
      <c r="AG46" s="911"/>
      <c r="AH46" s="911"/>
      <c r="AI46" s="911"/>
      <c r="AJ46" s="911"/>
      <c r="AK46" s="911"/>
      <c r="AL46" s="911"/>
      <c r="AM46" s="911"/>
      <c r="AN46" s="911"/>
      <c r="AO46" s="911"/>
      <c r="AP46" s="911"/>
      <c r="AQ46" s="1418" t="str">
        <f>IF(入力シート!E103="","",入力シート!E103)</f>
        <v/>
      </c>
      <c r="AR46" s="1402"/>
      <c r="AS46" s="1402"/>
      <c r="AT46" s="1402"/>
      <c r="AU46" s="1402"/>
      <c r="AV46" s="1402"/>
      <c r="AW46" s="1402"/>
      <c r="AX46" s="1402"/>
      <c r="AY46" s="1402"/>
      <c r="AZ46" s="1402"/>
      <c r="BA46" s="1402"/>
      <c r="BB46" s="1402"/>
      <c r="BC46" s="1402"/>
      <c r="BD46" s="1402"/>
      <c r="BE46" s="1402"/>
      <c r="BF46" s="1402"/>
      <c r="BG46" s="1402"/>
      <c r="BH46" s="1402"/>
      <c r="BI46" s="1402"/>
      <c r="BJ46" s="936" t="s">
        <v>561</v>
      </c>
      <c r="BK46" s="936"/>
      <c r="BL46" s="937"/>
      <c r="BM46" s="849"/>
      <c r="BN46" s="880"/>
    </row>
    <row r="47" spans="1:66" ht="20.100000000000001" customHeight="1" x14ac:dyDescent="0.15">
      <c r="A47" s="848"/>
      <c r="B47" s="1344"/>
      <c r="C47" s="1345"/>
      <c r="D47" s="883"/>
      <c r="E47" s="868"/>
      <c r="F47" s="868"/>
      <c r="G47" s="868"/>
      <c r="H47" s="868"/>
      <c r="I47" s="868"/>
      <c r="J47" s="868"/>
      <c r="K47" s="868"/>
      <c r="L47" s="868"/>
      <c r="M47" s="868"/>
      <c r="N47" s="868"/>
      <c r="O47" s="868"/>
      <c r="P47" s="868"/>
      <c r="Q47" s="868"/>
      <c r="R47" s="913"/>
      <c r="S47" s="914" t="s">
        <v>562</v>
      </c>
      <c r="T47" s="915"/>
      <c r="U47" s="915"/>
      <c r="V47" s="915"/>
      <c r="W47" s="915"/>
      <c r="X47" s="915"/>
      <c r="Y47" s="915"/>
      <c r="Z47" s="915"/>
      <c r="AA47" s="915"/>
      <c r="AB47" s="915"/>
      <c r="AC47" s="915"/>
      <c r="AD47" s="915"/>
      <c r="AE47" s="915"/>
      <c r="AF47" s="915"/>
      <c r="AG47" s="915"/>
      <c r="AH47" s="915"/>
      <c r="AI47" s="915"/>
      <c r="AJ47" s="915"/>
      <c r="AK47" s="915"/>
      <c r="AL47" s="915"/>
      <c r="AM47" s="915"/>
      <c r="AN47" s="915"/>
      <c r="AO47" s="915"/>
      <c r="AP47" s="915"/>
      <c r="AQ47" s="1414" t="str">
        <f>IF(入力シート!E104="","",入力シート!E104)</f>
        <v/>
      </c>
      <c r="AR47" s="1415"/>
      <c r="AS47" s="1415"/>
      <c r="AT47" s="1415"/>
      <c r="AU47" s="1415"/>
      <c r="AV47" s="1415"/>
      <c r="AW47" s="1415"/>
      <c r="AX47" s="1415"/>
      <c r="AY47" s="1415"/>
      <c r="AZ47" s="1415"/>
      <c r="BA47" s="1415"/>
      <c r="BB47" s="1415"/>
      <c r="BC47" s="1415"/>
      <c r="BD47" s="1415"/>
      <c r="BE47" s="1415"/>
      <c r="BF47" s="1415"/>
      <c r="BG47" s="1415"/>
      <c r="BH47" s="1415"/>
      <c r="BI47" s="1415"/>
      <c r="BJ47" s="938" t="s">
        <v>561</v>
      </c>
      <c r="BK47" s="938"/>
      <c r="BL47" s="939"/>
      <c r="BM47" s="849"/>
      <c r="BN47" s="880"/>
    </row>
    <row r="48" spans="1:66" ht="20.100000000000001" customHeight="1" x14ac:dyDescent="0.15">
      <c r="A48" s="848"/>
      <c r="B48" s="1344"/>
      <c r="C48" s="1345"/>
      <c r="D48" s="940" t="s">
        <v>563</v>
      </c>
      <c r="E48" s="884"/>
      <c r="F48" s="884"/>
      <c r="G48" s="884"/>
      <c r="H48" s="884"/>
      <c r="I48" s="884"/>
      <c r="J48" s="884"/>
      <c r="K48" s="884"/>
      <c r="L48" s="884"/>
      <c r="M48" s="884"/>
      <c r="N48" s="884"/>
      <c r="O48" s="884"/>
      <c r="P48" s="884"/>
      <c r="Q48" s="884"/>
      <c r="R48" s="885"/>
      <c r="S48" s="910" t="s">
        <v>818</v>
      </c>
      <c r="T48" s="911"/>
      <c r="U48" s="911"/>
      <c r="V48" s="911"/>
      <c r="W48" s="911"/>
      <c r="X48" s="911"/>
      <c r="Y48" s="911"/>
      <c r="Z48" s="911"/>
      <c r="AA48" s="911"/>
      <c r="AB48" s="911"/>
      <c r="AC48" s="911"/>
      <c r="AD48" s="911"/>
      <c r="AE48" s="911"/>
      <c r="AF48" s="911"/>
      <c r="AG48" s="911"/>
      <c r="AH48" s="911"/>
      <c r="AI48" s="911"/>
      <c r="AJ48" s="911"/>
      <c r="AK48" s="911"/>
      <c r="AL48" s="911"/>
      <c r="AM48" s="911"/>
      <c r="AN48" s="911"/>
      <c r="AO48" s="911"/>
      <c r="AP48" s="911"/>
      <c r="AQ48" s="1416" t="str">
        <f>IF(入力シート!E105="","",入力シート!E105)</f>
        <v/>
      </c>
      <c r="AR48" s="1417"/>
      <c r="AS48" s="1417"/>
      <c r="AT48" s="1417"/>
      <c r="AU48" s="1417"/>
      <c r="AV48" s="1417"/>
      <c r="AW48" s="1417"/>
      <c r="AX48" s="1417"/>
      <c r="AY48" s="936" t="s">
        <v>556</v>
      </c>
      <c r="AZ48" s="936"/>
      <c r="BA48" s="936"/>
      <c r="BB48" s="936"/>
      <c r="BC48" s="1417" t="str">
        <f>IF(入力シート!H105="","",入力シート!H105)</f>
        <v/>
      </c>
      <c r="BD48" s="1417"/>
      <c r="BE48" s="1417"/>
      <c r="BF48" s="1417"/>
      <c r="BG48" s="1417"/>
      <c r="BH48" s="1417"/>
      <c r="BI48" s="1417"/>
      <c r="BJ48" s="936" t="s">
        <v>557</v>
      </c>
      <c r="BK48" s="936"/>
      <c r="BL48" s="937"/>
      <c r="BM48" s="849"/>
      <c r="BN48" s="880"/>
    </row>
    <row r="49" spans="1:66" ht="20.100000000000001" customHeight="1" x14ac:dyDescent="0.15">
      <c r="A49" s="848"/>
      <c r="B49" s="1344"/>
      <c r="C49" s="1345"/>
      <c r="D49" s="883"/>
      <c r="E49" s="868"/>
      <c r="F49" s="868"/>
      <c r="G49" s="868"/>
      <c r="H49" s="868"/>
      <c r="I49" s="868"/>
      <c r="J49" s="868"/>
      <c r="K49" s="868"/>
      <c r="L49" s="868"/>
      <c r="M49" s="868"/>
      <c r="N49" s="868"/>
      <c r="O49" s="868"/>
      <c r="P49" s="868"/>
      <c r="Q49" s="868"/>
      <c r="R49" s="913"/>
      <c r="S49" s="914" t="s">
        <v>820</v>
      </c>
      <c r="T49" s="915"/>
      <c r="U49" s="915"/>
      <c r="V49" s="915"/>
      <c r="W49" s="915"/>
      <c r="X49" s="915"/>
      <c r="Y49" s="915"/>
      <c r="Z49" s="915"/>
      <c r="AA49" s="915"/>
      <c r="AB49" s="915"/>
      <c r="AC49" s="915"/>
      <c r="AD49" s="915"/>
      <c r="AE49" s="915"/>
      <c r="AF49" s="915"/>
      <c r="AG49" s="915"/>
      <c r="AH49" s="915"/>
      <c r="AI49" s="915"/>
      <c r="AJ49" s="915"/>
      <c r="AK49" s="915"/>
      <c r="AL49" s="915"/>
      <c r="AM49" s="915"/>
      <c r="AN49" s="915"/>
      <c r="AO49" s="915"/>
      <c r="AP49" s="915"/>
      <c r="AQ49" s="1390">
        <f>IF(入力シート!E106="","",入力シート!E106)</f>
        <v>50.1</v>
      </c>
      <c r="AR49" s="1391"/>
      <c r="AS49" s="1391"/>
      <c r="AT49" s="1391"/>
      <c r="AU49" s="1391"/>
      <c r="AV49" s="1391"/>
      <c r="AW49" s="1391"/>
      <c r="AX49" s="1391"/>
      <c r="AY49" s="1391"/>
      <c r="AZ49" s="1391"/>
      <c r="BA49" s="1391"/>
      <c r="BB49" s="1391"/>
      <c r="BC49" s="1391"/>
      <c r="BD49" s="1391"/>
      <c r="BE49" s="1391"/>
      <c r="BF49" s="1391"/>
      <c r="BG49" s="1391"/>
      <c r="BH49" s="1391"/>
      <c r="BI49" s="1391"/>
      <c r="BJ49" s="938" t="s">
        <v>557</v>
      </c>
      <c r="BK49" s="938"/>
      <c r="BL49" s="939"/>
      <c r="BM49" s="849"/>
      <c r="BN49" s="880"/>
    </row>
    <row r="50" spans="1:66" ht="20.100000000000001" customHeight="1" x14ac:dyDescent="0.15">
      <c r="A50" s="848"/>
      <c r="B50" s="1344"/>
      <c r="C50" s="1345"/>
      <c r="D50" s="906" t="s">
        <v>564</v>
      </c>
      <c r="E50" s="907"/>
      <c r="F50" s="907"/>
      <c r="G50" s="907"/>
      <c r="H50" s="907"/>
      <c r="I50" s="907"/>
      <c r="J50" s="907"/>
      <c r="K50" s="907"/>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907"/>
      <c r="AM50" s="907"/>
      <c r="AN50" s="907"/>
      <c r="AO50" s="907"/>
      <c r="AP50" s="907"/>
      <c r="AQ50" s="1309" t="str">
        <f>IF(入力シート!E109="","",IF(入力シート!E109="選択してください","",入力シート!E109))</f>
        <v/>
      </c>
      <c r="AR50" s="1248"/>
      <c r="AS50" s="1248"/>
      <c r="AT50" s="1248"/>
      <c r="AU50" s="1248"/>
      <c r="AV50" s="1248"/>
      <c r="AW50" s="1248"/>
      <c r="AX50" s="1248"/>
      <c r="AY50" s="1248"/>
      <c r="AZ50" s="1248"/>
      <c r="BA50" s="1248"/>
      <c r="BB50" s="1248"/>
      <c r="BC50" s="1248"/>
      <c r="BD50" s="1248"/>
      <c r="BE50" s="1248"/>
      <c r="BF50" s="1248"/>
      <c r="BG50" s="1248"/>
      <c r="BH50" s="1248"/>
      <c r="BI50" s="1248"/>
      <c r="BJ50" s="1248"/>
      <c r="BK50" s="1248"/>
      <c r="BL50" s="1274"/>
      <c r="BM50" s="849"/>
      <c r="BN50" s="880"/>
    </row>
    <row r="51" spans="1:66" ht="20.100000000000001" customHeight="1" x14ac:dyDescent="0.15">
      <c r="A51" s="848"/>
      <c r="B51" s="1344"/>
      <c r="C51" s="1345"/>
      <c r="D51" s="909" t="s">
        <v>565</v>
      </c>
      <c r="E51" s="884"/>
      <c r="F51" s="884"/>
      <c r="G51" s="884"/>
      <c r="H51" s="884"/>
      <c r="I51" s="884"/>
      <c r="J51" s="884"/>
      <c r="K51" s="884"/>
      <c r="L51" s="884"/>
      <c r="M51" s="884"/>
      <c r="N51" s="884"/>
      <c r="O51" s="884"/>
      <c r="P51" s="884"/>
      <c r="Q51" s="884"/>
      <c r="R51" s="884"/>
      <c r="S51" s="884"/>
      <c r="T51" s="884"/>
      <c r="U51" s="884"/>
      <c r="V51" s="884"/>
      <c r="W51" s="884"/>
      <c r="X51" s="941"/>
      <c r="Y51" s="884"/>
      <c r="Z51" s="884"/>
      <c r="AA51" s="884"/>
      <c r="AB51" s="884"/>
      <c r="AC51" s="884"/>
      <c r="AD51" s="884"/>
      <c r="AE51" s="884"/>
      <c r="AF51" s="884"/>
      <c r="AG51" s="884"/>
      <c r="AH51" s="884"/>
      <c r="AI51" s="884"/>
      <c r="AJ51" s="884"/>
      <c r="AK51" s="884"/>
      <c r="AL51" s="884"/>
      <c r="AM51" s="884"/>
      <c r="AN51" s="884"/>
      <c r="AO51" s="884"/>
      <c r="AP51" s="884"/>
      <c r="AQ51" s="942" t="s">
        <v>566</v>
      </c>
      <c r="AR51" s="936"/>
      <c r="AS51" s="936"/>
      <c r="AT51" s="936"/>
      <c r="AU51" s="936"/>
      <c r="AV51" s="936"/>
      <c r="AW51" s="936"/>
      <c r="AX51" s="936"/>
      <c r="AY51" s="1402" t="str">
        <f>IF(入力シート!E111="","",入力シート!E111)</f>
        <v/>
      </c>
      <c r="AZ51" s="1402"/>
      <c r="BA51" s="1402"/>
      <c r="BB51" s="1402"/>
      <c r="BC51" s="1402"/>
      <c r="BD51" s="1402"/>
      <c r="BE51" s="1402"/>
      <c r="BF51" s="1402"/>
      <c r="BG51" s="1402"/>
      <c r="BH51" s="1402"/>
      <c r="BI51" s="1402"/>
      <c r="BJ51" s="943" t="s">
        <v>546</v>
      </c>
      <c r="BK51" s="943"/>
      <c r="BL51" s="944"/>
      <c r="BM51" s="849"/>
      <c r="BN51" s="880"/>
    </row>
    <row r="52" spans="1:66" ht="20.100000000000001" customHeight="1" x14ac:dyDescent="0.15">
      <c r="A52" s="848"/>
      <c r="B52" s="1344"/>
      <c r="C52" s="1345"/>
      <c r="D52" s="883"/>
      <c r="E52" s="868"/>
      <c r="F52" s="868"/>
      <c r="G52" s="868"/>
      <c r="H52" s="868"/>
      <c r="I52" s="868"/>
      <c r="J52" s="868"/>
      <c r="K52" s="868"/>
      <c r="L52" s="868"/>
      <c r="M52" s="868"/>
      <c r="N52" s="868"/>
      <c r="O52" s="868"/>
      <c r="P52" s="868"/>
      <c r="Q52" s="868"/>
      <c r="R52" s="868"/>
      <c r="S52" s="868"/>
      <c r="T52" s="868"/>
      <c r="U52" s="868"/>
      <c r="V52" s="868"/>
      <c r="W52" s="868"/>
      <c r="X52" s="945"/>
      <c r="Y52" s="868"/>
      <c r="Z52" s="868"/>
      <c r="AA52" s="868"/>
      <c r="AB52" s="868"/>
      <c r="AC52" s="868"/>
      <c r="AD52" s="868"/>
      <c r="AE52" s="868"/>
      <c r="AF52" s="868"/>
      <c r="AG52" s="868"/>
      <c r="AH52" s="868"/>
      <c r="AI52" s="868"/>
      <c r="AJ52" s="868"/>
      <c r="AK52" s="868"/>
      <c r="AL52" s="868"/>
      <c r="AM52" s="868"/>
      <c r="AN52" s="868"/>
      <c r="AO52" s="868"/>
      <c r="AP52" s="868"/>
      <c r="AQ52" s="946" t="s">
        <v>567</v>
      </c>
      <c r="AR52" s="938"/>
      <c r="AS52" s="938"/>
      <c r="AT52" s="938"/>
      <c r="AU52" s="938"/>
      <c r="AV52" s="938"/>
      <c r="AW52" s="938"/>
      <c r="AX52" s="938"/>
      <c r="AY52" s="1359" t="str">
        <f>IF(入力シート!E112="","",入力シート!E112)</f>
        <v/>
      </c>
      <c r="AZ52" s="1359"/>
      <c r="BA52" s="1359"/>
      <c r="BB52" s="1359"/>
      <c r="BC52" s="938" t="s">
        <v>568</v>
      </c>
      <c r="BD52" s="938"/>
      <c r="BE52" s="938"/>
      <c r="BF52" s="1359" t="str">
        <f>IF(入力シート!H112="","",入力シート!H112)</f>
        <v/>
      </c>
      <c r="BG52" s="1359"/>
      <c r="BH52" s="938" t="s">
        <v>569</v>
      </c>
      <c r="BI52" s="938"/>
      <c r="BJ52" s="938"/>
      <c r="BK52" s="939"/>
      <c r="BL52" s="947"/>
      <c r="BM52" s="849"/>
      <c r="BN52" s="880"/>
    </row>
    <row r="53" spans="1:66" ht="20.100000000000001" customHeight="1" x14ac:dyDescent="0.15">
      <c r="A53" s="848"/>
      <c r="B53" s="1344"/>
      <c r="C53" s="1345"/>
      <c r="D53" s="909" t="s">
        <v>570</v>
      </c>
      <c r="E53" s="884"/>
      <c r="F53" s="884"/>
      <c r="G53" s="884"/>
      <c r="H53" s="884"/>
      <c r="I53" s="884"/>
      <c r="J53" s="884"/>
      <c r="K53" s="884"/>
      <c r="L53" s="884"/>
      <c r="M53" s="884"/>
      <c r="N53" s="884"/>
      <c r="O53" s="884"/>
      <c r="P53" s="884"/>
      <c r="Q53" s="884"/>
      <c r="R53" s="884"/>
      <c r="S53" s="884"/>
      <c r="T53" s="884"/>
      <c r="U53" s="884"/>
      <c r="V53" s="884"/>
      <c r="W53" s="884"/>
      <c r="X53" s="884"/>
      <c r="Y53" s="884"/>
      <c r="Z53" s="884"/>
      <c r="AA53" s="884"/>
      <c r="AB53" s="884"/>
      <c r="AC53" s="884"/>
      <c r="AD53" s="884"/>
      <c r="AE53" s="884"/>
      <c r="AF53" s="884"/>
      <c r="AG53" s="884"/>
      <c r="AH53" s="884"/>
      <c r="AI53" s="884"/>
      <c r="AJ53" s="884"/>
      <c r="AK53" s="884"/>
      <c r="AL53" s="884"/>
      <c r="AM53" s="884"/>
      <c r="AN53" s="884"/>
      <c r="AO53" s="884"/>
      <c r="AP53" s="885"/>
      <c r="AQ53" s="1363" t="str">
        <f>IF(入力シート!E107="","",IF(入力シート!E107="選択してください","",入力シート!E107))</f>
        <v/>
      </c>
      <c r="AR53" s="1364"/>
      <c r="AS53" s="1364"/>
      <c r="AT53" s="1364"/>
      <c r="AU53" s="1364"/>
      <c r="AV53" s="1364"/>
      <c r="AW53" s="1364"/>
      <c r="AX53" s="1364"/>
      <c r="AY53" s="1364"/>
      <c r="AZ53" s="1364"/>
      <c r="BA53" s="1364"/>
      <c r="BB53" s="1364"/>
      <c r="BC53" s="1364"/>
      <c r="BD53" s="1364"/>
      <c r="BE53" s="1364"/>
      <c r="BF53" s="1364"/>
      <c r="BG53" s="1364"/>
      <c r="BH53" s="1364"/>
      <c r="BI53" s="1364"/>
      <c r="BJ53" s="1364"/>
      <c r="BK53" s="1364"/>
      <c r="BL53" s="1365"/>
      <c r="BM53" s="849"/>
      <c r="BN53" s="880"/>
    </row>
    <row r="54" spans="1:66" ht="20.100000000000001" customHeight="1" x14ac:dyDescent="0.15">
      <c r="A54" s="848"/>
      <c r="B54" s="1344"/>
      <c r="C54" s="1345"/>
      <c r="D54" s="909" t="s">
        <v>571</v>
      </c>
      <c r="E54" s="884"/>
      <c r="F54" s="884"/>
      <c r="G54" s="884"/>
      <c r="H54" s="884"/>
      <c r="I54" s="884"/>
      <c r="J54" s="884"/>
      <c r="K54" s="884"/>
      <c r="L54" s="884"/>
      <c r="M54" s="884"/>
      <c r="N54" s="884"/>
      <c r="O54" s="884"/>
      <c r="P54" s="884"/>
      <c r="Q54" s="884"/>
      <c r="R54" s="884"/>
      <c r="S54" s="884"/>
      <c r="T54" s="884"/>
      <c r="U54" s="884"/>
      <c r="V54" s="884"/>
      <c r="W54" s="884"/>
      <c r="X54" s="884"/>
      <c r="Y54" s="884"/>
      <c r="Z54" s="884"/>
      <c r="AA54" s="884"/>
      <c r="AB54" s="884"/>
      <c r="AC54" s="884"/>
      <c r="AD54" s="884"/>
      <c r="AE54" s="884"/>
      <c r="AF54" s="884"/>
      <c r="AG54" s="884"/>
      <c r="AH54" s="884"/>
      <c r="AI54" s="884"/>
      <c r="AJ54" s="884"/>
      <c r="AK54" s="884"/>
      <c r="AL54" s="884"/>
      <c r="AM54" s="884"/>
      <c r="AN54" s="884"/>
      <c r="AO54" s="884"/>
      <c r="AP54" s="885"/>
      <c r="AQ54" s="1360"/>
      <c r="AR54" s="1361"/>
      <c r="AS54" s="1361"/>
      <c r="AT54" s="1361"/>
      <c r="AU54" s="1361"/>
      <c r="AV54" s="1361"/>
      <c r="AW54" s="1361"/>
      <c r="AX54" s="1361"/>
      <c r="AY54" s="1361"/>
      <c r="AZ54" s="1361"/>
      <c r="BA54" s="1361"/>
      <c r="BB54" s="1361"/>
      <c r="BC54" s="1361"/>
      <c r="BD54" s="1361"/>
      <c r="BE54" s="1361"/>
      <c r="BF54" s="1361"/>
      <c r="BG54" s="1361"/>
      <c r="BH54" s="1361"/>
      <c r="BI54" s="1361"/>
      <c r="BJ54" s="1361"/>
      <c r="BK54" s="1361"/>
      <c r="BL54" s="1362"/>
      <c r="BM54" s="849"/>
      <c r="BN54" s="880"/>
    </row>
    <row r="55" spans="1:66" ht="20.100000000000001" customHeight="1" x14ac:dyDescent="0.15">
      <c r="A55" s="848"/>
      <c r="B55" s="1344"/>
      <c r="C55" s="1345"/>
      <c r="D55" s="883"/>
      <c r="E55" s="868"/>
      <c r="F55" s="868"/>
      <c r="G55" s="868"/>
      <c r="H55" s="868"/>
      <c r="I55" s="868"/>
      <c r="J55" s="868"/>
      <c r="K55" s="868"/>
      <c r="L55" s="868"/>
      <c r="M55" s="868"/>
      <c r="N55" s="868"/>
      <c r="O55" s="868"/>
      <c r="P55" s="868"/>
      <c r="Q55" s="868"/>
      <c r="R55" s="868"/>
      <c r="S55" s="868"/>
      <c r="T55" s="868"/>
      <c r="U55" s="868"/>
      <c r="V55" s="868"/>
      <c r="W55" s="868"/>
      <c r="X55" s="868"/>
      <c r="Y55" s="868"/>
      <c r="Z55" s="868"/>
      <c r="AA55" s="868"/>
      <c r="AB55" s="868"/>
      <c r="AC55" s="868"/>
      <c r="AD55" s="868"/>
      <c r="AE55" s="868"/>
      <c r="AF55" s="868"/>
      <c r="AG55" s="868"/>
      <c r="AH55" s="868"/>
      <c r="AI55" s="868"/>
      <c r="AJ55" s="868"/>
      <c r="AK55" s="868"/>
      <c r="AL55" s="868"/>
      <c r="AM55" s="868"/>
      <c r="AN55" s="868"/>
      <c r="AO55" s="868"/>
      <c r="AP55" s="913"/>
      <c r="AQ55" s="1405"/>
      <c r="AR55" s="1406"/>
      <c r="AS55" s="1406"/>
      <c r="AT55" s="1406"/>
      <c r="AU55" s="1406"/>
      <c r="AV55" s="1406"/>
      <c r="AW55" s="1406"/>
      <c r="AX55" s="1406"/>
      <c r="AY55" s="1406"/>
      <c r="AZ55" s="1406"/>
      <c r="BA55" s="1406"/>
      <c r="BB55" s="1406"/>
      <c r="BC55" s="1406"/>
      <c r="BD55" s="1406"/>
      <c r="BE55" s="1406"/>
      <c r="BF55" s="1406"/>
      <c r="BG55" s="1406"/>
      <c r="BH55" s="1406"/>
      <c r="BI55" s="1406"/>
      <c r="BJ55" s="1406"/>
      <c r="BK55" s="1406"/>
      <c r="BL55" s="1407"/>
      <c r="BM55" s="849"/>
      <c r="BN55" s="880"/>
    </row>
    <row r="56" spans="1:66" ht="20.100000000000001" customHeight="1" x14ac:dyDescent="0.15">
      <c r="A56" s="848"/>
      <c r="B56" s="1344"/>
      <c r="C56" s="1345"/>
      <c r="D56" s="909" t="s">
        <v>572</v>
      </c>
      <c r="E56" s="884"/>
      <c r="F56" s="884"/>
      <c r="G56" s="884"/>
      <c r="H56" s="884"/>
      <c r="I56" s="884"/>
      <c r="J56" s="884"/>
      <c r="K56" s="884"/>
      <c r="L56" s="884"/>
      <c r="M56" s="884"/>
      <c r="N56" s="884"/>
      <c r="O56" s="884"/>
      <c r="P56" s="884"/>
      <c r="Q56" s="884"/>
      <c r="R56" s="884"/>
      <c r="S56" s="884"/>
      <c r="T56" s="884"/>
      <c r="U56" s="884"/>
      <c r="V56" s="884"/>
      <c r="W56" s="884"/>
      <c r="X56" s="884"/>
      <c r="Y56" s="884"/>
      <c r="Z56" s="884"/>
      <c r="AA56" s="884"/>
      <c r="AB56" s="884"/>
      <c r="AC56" s="884"/>
      <c r="AD56" s="884"/>
      <c r="AE56" s="884"/>
      <c r="AF56" s="884"/>
      <c r="AG56" s="884"/>
      <c r="AH56" s="884"/>
      <c r="AI56" s="884"/>
      <c r="AJ56" s="884"/>
      <c r="AK56" s="884"/>
      <c r="AL56" s="884"/>
      <c r="AM56" s="884"/>
      <c r="AN56" s="884"/>
      <c r="AO56" s="884"/>
      <c r="AP56" s="885"/>
      <c r="AQ56" s="1408"/>
      <c r="AR56" s="1361"/>
      <c r="AS56" s="1361"/>
      <c r="AT56" s="1361"/>
      <c r="AU56" s="1361"/>
      <c r="AV56" s="1361"/>
      <c r="AW56" s="1361"/>
      <c r="AX56" s="1361"/>
      <c r="AY56" s="1361"/>
      <c r="AZ56" s="1361"/>
      <c r="BA56" s="1361"/>
      <c r="BB56" s="1361"/>
      <c r="BC56" s="1361"/>
      <c r="BD56" s="1361"/>
      <c r="BE56" s="1361"/>
      <c r="BF56" s="1361"/>
      <c r="BG56" s="1361"/>
      <c r="BH56" s="1361"/>
      <c r="BI56" s="1361"/>
      <c r="BJ56" s="1361"/>
      <c r="BK56" s="1361"/>
      <c r="BL56" s="1362"/>
      <c r="BM56" s="849"/>
      <c r="BN56" s="880"/>
    </row>
    <row r="57" spans="1:66" ht="20.100000000000001" customHeight="1" x14ac:dyDescent="0.15">
      <c r="A57" s="848"/>
      <c r="B57" s="1344"/>
      <c r="C57" s="1345"/>
      <c r="D57" s="883"/>
      <c r="E57" s="868"/>
      <c r="F57" s="868"/>
      <c r="G57" s="868"/>
      <c r="H57" s="868"/>
      <c r="I57" s="868"/>
      <c r="J57" s="868"/>
      <c r="K57" s="868"/>
      <c r="L57" s="868"/>
      <c r="M57" s="868"/>
      <c r="N57" s="868"/>
      <c r="O57" s="868"/>
      <c r="P57" s="868"/>
      <c r="Q57" s="868"/>
      <c r="R57" s="868"/>
      <c r="S57" s="868"/>
      <c r="T57" s="868"/>
      <c r="U57" s="868"/>
      <c r="V57" s="868"/>
      <c r="W57" s="868"/>
      <c r="X57" s="868"/>
      <c r="Y57" s="868"/>
      <c r="Z57" s="868"/>
      <c r="AA57" s="868"/>
      <c r="AB57" s="868"/>
      <c r="AC57" s="868"/>
      <c r="AD57" s="868"/>
      <c r="AE57" s="868"/>
      <c r="AF57" s="868"/>
      <c r="AG57" s="868"/>
      <c r="AH57" s="868"/>
      <c r="AI57" s="868"/>
      <c r="AJ57" s="868"/>
      <c r="AK57" s="868"/>
      <c r="AL57" s="868"/>
      <c r="AM57" s="868"/>
      <c r="AN57" s="868"/>
      <c r="AO57" s="868"/>
      <c r="AP57" s="913"/>
      <c r="AQ57" s="946" t="s">
        <v>573</v>
      </c>
      <c r="AR57" s="948"/>
      <c r="AS57" s="948"/>
      <c r="AT57" s="948"/>
      <c r="AU57" s="948"/>
      <c r="AV57" s="948"/>
      <c r="AW57" s="948"/>
      <c r="AX57" s="948"/>
      <c r="AY57" s="948"/>
      <c r="AZ57" s="1366"/>
      <c r="BA57" s="1366"/>
      <c r="BB57" s="1366"/>
      <c r="BC57" s="1366"/>
      <c r="BD57" s="1366"/>
      <c r="BE57" s="1366"/>
      <c r="BF57" s="1366"/>
      <c r="BG57" s="1366"/>
      <c r="BH57" s="1366"/>
      <c r="BI57" s="1366"/>
      <c r="BJ57" s="948" t="s">
        <v>574</v>
      </c>
      <c r="BK57" s="948"/>
      <c r="BL57" s="949"/>
      <c r="BM57" s="849"/>
      <c r="BN57" s="880"/>
    </row>
    <row r="58" spans="1:66" ht="20.100000000000001" customHeight="1" x14ac:dyDescent="0.15">
      <c r="A58" s="848"/>
      <c r="B58" s="1344"/>
      <c r="C58" s="1345"/>
      <c r="D58" s="881" t="s">
        <v>575</v>
      </c>
      <c r="E58" s="907"/>
      <c r="F58" s="907"/>
      <c r="G58" s="907"/>
      <c r="H58" s="907"/>
      <c r="I58" s="907"/>
      <c r="J58" s="907"/>
      <c r="K58" s="907"/>
      <c r="L58" s="907"/>
      <c r="M58" s="907"/>
      <c r="N58" s="907"/>
      <c r="O58" s="907"/>
      <c r="P58" s="907"/>
      <c r="Q58" s="907"/>
      <c r="R58" s="907"/>
      <c r="S58" s="907"/>
      <c r="T58" s="907"/>
      <c r="U58" s="907"/>
      <c r="V58" s="907"/>
      <c r="W58" s="907"/>
      <c r="X58" s="907"/>
      <c r="Y58" s="907"/>
      <c r="Z58" s="907"/>
      <c r="AA58" s="907"/>
      <c r="AB58" s="907"/>
      <c r="AC58" s="907"/>
      <c r="AD58" s="907"/>
      <c r="AE58" s="907"/>
      <c r="AF58" s="907"/>
      <c r="AG58" s="907"/>
      <c r="AH58" s="907"/>
      <c r="AI58" s="907"/>
      <c r="AJ58" s="907"/>
      <c r="AK58" s="907"/>
      <c r="AL58" s="907"/>
      <c r="AM58" s="907"/>
      <c r="AN58" s="907"/>
      <c r="AO58" s="907"/>
      <c r="AP58" s="907"/>
      <c r="AQ58" s="1409"/>
      <c r="AR58" s="1410"/>
      <c r="AS58" s="1410"/>
      <c r="AT58" s="1410"/>
      <c r="AU58" s="1410"/>
      <c r="AV58" s="1410"/>
      <c r="AW58" s="1410"/>
      <c r="AX58" s="1410"/>
      <c r="AY58" s="936" t="s">
        <v>576</v>
      </c>
      <c r="AZ58" s="936"/>
      <c r="BA58" s="936"/>
      <c r="BB58" s="1323"/>
      <c r="BC58" s="1323"/>
      <c r="BD58" s="1323"/>
      <c r="BE58" s="1323"/>
      <c r="BF58" s="1323"/>
      <c r="BG58" s="1323"/>
      <c r="BH58" s="1323"/>
      <c r="BI58" s="1323"/>
      <c r="BJ58" s="936" t="s">
        <v>577</v>
      </c>
      <c r="BK58" s="936"/>
      <c r="BL58" s="937"/>
      <c r="BM58" s="849"/>
      <c r="BN58" s="880"/>
    </row>
    <row r="59" spans="1:66" ht="20.100000000000001" customHeight="1" x14ac:dyDescent="0.15">
      <c r="A59" s="848"/>
      <c r="B59" s="1344"/>
      <c r="C59" s="1345"/>
      <c r="D59" s="906" t="s">
        <v>578</v>
      </c>
      <c r="E59" s="907"/>
      <c r="F59" s="907"/>
      <c r="G59" s="907"/>
      <c r="H59" s="907"/>
      <c r="I59" s="907"/>
      <c r="J59" s="907"/>
      <c r="K59" s="907"/>
      <c r="L59" s="907"/>
      <c r="M59" s="907"/>
      <c r="N59" s="907"/>
      <c r="O59" s="907"/>
      <c r="P59" s="907"/>
      <c r="Q59" s="907"/>
      <c r="R59" s="907"/>
      <c r="S59" s="907"/>
      <c r="T59" s="907"/>
      <c r="U59" s="907"/>
      <c r="V59" s="907"/>
      <c r="W59" s="907"/>
      <c r="X59" s="907"/>
      <c r="Y59" s="907"/>
      <c r="Z59" s="907"/>
      <c r="AA59" s="907"/>
      <c r="AB59" s="907"/>
      <c r="AC59" s="907"/>
      <c r="AD59" s="907"/>
      <c r="AE59" s="907"/>
      <c r="AF59" s="907"/>
      <c r="AG59" s="907"/>
      <c r="AH59" s="907"/>
      <c r="AI59" s="907"/>
      <c r="AJ59" s="907"/>
      <c r="AK59" s="907"/>
      <c r="AL59" s="907"/>
      <c r="AM59" s="907"/>
      <c r="AN59" s="907"/>
      <c r="AO59" s="907"/>
      <c r="AP59" s="907"/>
      <c r="AQ59" s="1309" t="str">
        <f>IF(入力シート!E108="","",IF(入力シート!E108="選択してください","",入力シート!E108))</f>
        <v/>
      </c>
      <c r="AR59" s="1248"/>
      <c r="AS59" s="1248"/>
      <c r="AT59" s="1248"/>
      <c r="AU59" s="1248"/>
      <c r="AV59" s="1248"/>
      <c r="AW59" s="1248"/>
      <c r="AX59" s="1248"/>
      <c r="AY59" s="1248"/>
      <c r="AZ59" s="1248"/>
      <c r="BA59" s="1248"/>
      <c r="BB59" s="1248"/>
      <c r="BC59" s="1248"/>
      <c r="BD59" s="1248"/>
      <c r="BE59" s="1248"/>
      <c r="BF59" s="1248"/>
      <c r="BG59" s="1248"/>
      <c r="BH59" s="1248"/>
      <c r="BI59" s="1248"/>
      <c r="BJ59" s="1248"/>
      <c r="BK59" s="1248"/>
      <c r="BL59" s="1274"/>
      <c r="BM59" s="849"/>
      <c r="BN59" s="880"/>
    </row>
    <row r="60" spans="1:66" ht="20.100000000000001" customHeight="1" x14ac:dyDescent="0.15">
      <c r="A60" s="848"/>
      <c r="B60" s="1344"/>
      <c r="C60" s="1345"/>
      <c r="D60" s="909" t="s">
        <v>579</v>
      </c>
      <c r="E60" s="884"/>
      <c r="F60" s="884"/>
      <c r="G60" s="884"/>
      <c r="H60" s="884"/>
      <c r="I60" s="884"/>
      <c r="J60" s="884"/>
      <c r="K60" s="884"/>
      <c r="L60" s="884"/>
      <c r="M60" s="884"/>
      <c r="N60" s="884"/>
      <c r="O60" s="884"/>
      <c r="P60" s="884"/>
      <c r="Q60" s="884"/>
      <c r="R60" s="885"/>
      <c r="S60" s="909" t="s">
        <v>580</v>
      </c>
      <c r="T60" s="884"/>
      <c r="U60" s="884"/>
      <c r="V60" s="884"/>
      <c r="W60" s="884"/>
      <c r="X60" s="884"/>
      <c r="Y60" s="884"/>
      <c r="Z60" s="884"/>
      <c r="AA60" s="884"/>
      <c r="AB60" s="884"/>
      <c r="AC60" s="884"/>
      <c r="AD60" s="884"/>
      <c r="AE60" s="884"/>
      <c r="AF60" s="884"/>
      <c r="AG60" s="884"/>
      <c r="AH60" s="884"/>
      <c r="AI60" s="884"/>
      <c r="AJ60" s="884"/>
      <c r="AK60" s="884"/>
      <c r="AL60" s="884"/>
      <c r="AM60" s="884"/>
      <c r="AN60" s="884"/>
      <c r="AO60" s="884"/>
      <c r="AP60" s="884"/>
      <c r="AQ60" s="1395" t="s">
        <v>581</v>
      </c>
      <c r="AR60" s="1189"/>
      <c r="AS60" s="1189"/>
      <c r="AT60" s="1189"/>
      <c r="AU60" s="1189"/>
      <c r="AV60" s="1189"/>
      <c r="AW60" s="1189"/>
      <c r="AX60" s="1189"/>
      <c r="AY60" s="1189"/>
      <c r="AZ60" s="1189"/>
      <c r="BA60" s="1189"/>
      <c r="BB60" s="1189"/>
      <c r="BC60" s="1189"/>
      <c r="BD60" s="1189"/>
      <c r="BE60" s="1189"/>
      <c r="BF60" s="1189"/>
      <c r="BG60" s="1189"/>
      <c r="BH60" s="1189"/>
      <c r="BI60" s="1189"/>
      <c r="BJ60" s="1189"/>
      <c r="BK60" s="1189"/>
      <c r="BL60" s="1190"/>
      <c r="BM60" s="849"/>
      <c r="BN60" s="880"/>
    </row>
    <row r="61" spans="1:66" ht="20.100000000000001" customHeight="1" x14ac:dyDescent="0.15">
      <c r="A61" s="848"/>
      <c r="B61" s="1344"/>
      <c r="C61" s="1345"/>
      <c r="D61" s="886"/>
      <c r="E61" s="850"/>
      <c r="F61" s="850"/>
      <c r="G61" s="850"/>
      <c r="H61" s="850"/>
      <c r="I61" s="850"/>
      <c r="J61" s="850"/>
      <c r="K61" s="850"/>
      <c r="L61" s="850"/>
      <c r="M61" s="850"/>
      <c r="N61" s="850"/>
      <c r="O61" s="850"/>
      <c r="P61" s="850"/>
      <c r="Q61" s="850"/>
      <c r="R61" s="888"/>
      <c r="S61" s="886"/>
      <c r="T61" s="850"/>
      <c r="U61" s="850"/>
      <c r="V61" s="850"/>
      <c r="W61" s="850"/>
      <c r="X61" s="850"/>
      <c r="Y61" s="850"/>
      <c r="Z61" s="850"/>
      <c r="AA61" s="850"/>
      <c r="AB61" s="850"/>
      <c r="AC61" s="850"/>
      <c r="AD61" s="850"/>
      <c r="AE61" s="850"/>
      <c r="AF61" s="850"/>
      <c r="AG61" s="850"/>
      <c r="AH61" s="850"/>
      <c r="AI61" s="850"/>
      <c r="AJ61" s="850"/>
      <c r="AK61" s="850"/>
      <c r="AL61" s="850"/>
      <c r="AM61" s="850"/>
      <c r="AN61" s="850"/>
      <c r="AO61" s="850"/>
      <c r="AP61" s="850"/>
      <c r="AQ61" s="1396"/>
      <c r="AR61" s="1397"/>
      <c r="AS61" s="1397"/>
      <c r="AT61" s="1397"/>
      <c r="AU61" s="1397"/>
      <c r="AV61" s="1397"/>
      <c r="AW61" s="1397"/>
      <c r="AX61" s="1397"/>
      <c r="AY61" s="1397"/>
      <c r="AZ61" s="1397"/>
      <c r="BA61" s="1397"/>
      <c r="BB61" s="1397"/>
      <c r="BC61" s="1397"/>
      <c r="BD61" s="1397"/>
      <c r="BE61" s="1397"/>
      <c r="BF61" s="1397"/>
      <c r="BG61" s="1397"/>
      <c r="BH61" s="1397"/>
      <c r="BI61" s="1397"/>
      <c r="BJ61" s="1397"/>
      <c r="BK61" s="1397"/>
      <c r="BL61" s="1398"/>
      <c r="BM61" s="849"/>
      <c r="BN61" s="880"/>
    </row>
    <row r="62" spans="1:66" ht="20.100000000000001" customHeight="1" x14ac:dyDescent="0.15">
      <c r="A62" s="848"/>
      <c r="B62" s="1344"/>
      <c r="C62" s="1345"/>
      <c r="D62" s="886"/>
      <c r="E62" s="850"/>
      <c r="F62" s="850"/>
      <c r="G62" s="850"/>
      <c r="H62" s="850"/>
      <c r="I62" s="850"/>
      <c r="J62" s="850"/>
      <c r="K62" s="850"/>
      <c r="L62" s="850"/>
      <c r="M62" s="850"/>
      <c r="N62" s="850"/>
      <c r="O62" s="850"/>
      <c r="P62" s="850"/>
      <c r="Q62" s="850"/>
      <c r="R62" s="888"/>
      <c r="S62" s="886"/>
      <c r="T62" s="850"/>
      <c r="U62" s="850"/>
      <c r="V62" s="850"/>
      <c r="W62" s="850"/>
      <c r="X62" s="850"/>
      <c r="Y62" s="850"/>
      <c r="Z62" s="850"/>
      <c r="AA62" s="850"/>
      <c r="AB62" s="850"/>
      <c r="AC62" s="850"/>
      <c r="AD62" s="850"/>
      <c r="AE62" s="850"/>
      <c r="AF62" s="850"/>
      <c r="AG62" s="850"/>
      <c r="AH62" s="850"/>
      <c r="AI62" s="850"/>
      <c r="AJ62" s="850"/>
      <c r="AK62" s="850"/>
      <c r="AL62" s="850"/>
      <c r="AM62" s="850"/>
      <c r="AN62" s="850"/>
      <c r="AO62" s="850"/>
      <c r="AP62" s="850"/>
      <c r="AQ62" s="1399"/>
      <c r="AR62" s="1400"/>
      <c r="AS62" s="1400"/>
      <c r="AT62" s="1400"/>
      <c r="AU62" s="1400"/>
      <c r="AV62" s="1400"/>
      <c r="AW62" s="1400"/>
      <c r="AX62" s="1400"/>
      <c r="AY62" s="1400"/>
      <c r="AZ62" s="1400"/>
      <c r="BA62" s="1400"/>
      <c r="BB62" s="1400"/>
      <c r="BC62" s="1400"/>
      <c r="BD62" s="1400"/>
      <c r="BE62" s="1400"/>
      <c r="BF62" s="1400"/>
      <c r="BG62" s="1400"/>
      <c r="BH62" s="1400"/>
      <c r="BI62" s="1400"/>
      <c r="BJ62" s="1400"/>
      <c r="BK62" s="1400"/>
      <c r="BL62" s="1401"/>
      <c r="BM62" s="849"/>
      <c r="BN62" s="880"/>
    </row>
    <row r="63" spans="1:66" ht="20.100000000000001" customHeight="1" x14ac:dyDescent="0.15">
      <c r="A63" s="848"/>
      <c r="B63" s="1344"/>
      <c r="C63" s="1345"/>
      <c r="D63" s="886"/>
      <c r="E63" s="850"/>
      <c r="F63" s="850"/>
      <c r="G63" s="850"/>
      <c r="H63" s="850"/>
      <c r="I63" s="850"/>
      <c r="J63" s="850"/>
      <c r="K63" s="850"/>
      <c r="L63" s="850"/>
      <c r="M63" s="850"/>
      <c r="N63" s="850"/>
      <c r="O63" s="850"/>
      <c r="P63" s="850"/>
      <c r="Q63" s="850"/>
      <c r="R63" s="888"/>
      <c r="S63" s="884" t="s">
        <v>582</v>
      </c>
      <c r="T63" s="884"/>
      <c r="U63" s="884"/>
      <c r="V63" s="884"/>
      <c r="W63" s="884"/>
      <c r="X63" s="884"/>
      <c r="Y63" s="884"/>
      <c r="Z63" s="884"/>
      <c r="AA63" s="884"/>
      <c r="AB63" s="884"/>
      <c r="AC63" s="884"/>
      <c r="AD63" s="884"/>
      <c r="AE63" s="884"/>
      <c r="AF63" s="884"/>
      <c r="AG63" s="884"/>
      <c r="AH63" s="884"/>
      <c r="AI63" s="884"/>
      <c r="AJ63" s="885"/>
      <c r="AK63" s="950" t="s">
        <v>583</v>
      </c>
      <c r="AL63" s="951"/>
      <c r="AM63" s="951"/>
      <c r="AN63" s="951"/>
      <c r="AO63" s="951"/>
      <c r="AP63" s="952"/>
      <c r="AQ63" s="1409"/>
      <c r="AR63" s="1410"/>
      <c r="AS63" s="1410"/>
      <c r="AT63" s="1410"/>
      <c r="AU63" s="1410"/>
      <c r="AV63" s="1410"/>
      <c r="AW63" s="1410"/>
      <c r="AX63" s="1410"/>
      <c r="AY63" s="1410"/>
      <c r="AZ63" s="1410"/>
      <c r="BA63" s="1410"/>
      <c r="BB63" s="1410"/>
      <c r="BC63" s="1410"/>
      <c r="BD63" s="1410"/>
      <c r="BE63" s="1410"/>
      <c r="BF63" s="1410"/>
      <c r="BG63" s="1410"/>
      <c r="BH63" s="1410"/>
      <c r="BI63" s="1410"/>
      <c r="BJ63" s="1411" t="s">
        <v>584</v>
      </c>
      <c r="BK63" s="1411"/>
      <c r="BL63" s="1412"/>
      <c r="BM63" s="849"/>
      <c r="BN63" s="880"/>
    </row>
    <row r="64" spans="1:66" ht="20.100000000000001" customHeight="1" x14ac:dyDescent="0.15">
      <c r="A64" s="848"/>
      <c r="B64" s="1344"/>
      <c r="C64" s="1345"/>
      <c r="D64" s="883"/>
      <c r="E64" s="868"/>
      <c r="F64" s="868"/>
      <c r="G64" s="868"/>
      <c r="H64" s="868"/>
      <c r="I64" s="868"/>
      <c r="J64" s="868"/>
      <c r="K64" s="868"/>
      <c r="L64" s="868"/>
      <c r="M64" s="868"/>
      <c r="N64" s="868"/>
      <c r="O64" s="868"/>
      <c r="P64" s="868"/>
      <c r="Q64" s="868"/>
      <c r="R64" s="913"/>
      <c r="S64" s="868"/>
      <c r="T64" s="868"/>
      <c r="U64" s="868"/>
      <c r="V64" s="868"/>
      <c r="W64" s="868"/>
      <c r="X64" s="868"/>
      <c r="Y64" s="868"/>
      <c r="Z64" s="868"/>
      <c r="AA64" s="868"/>
      <c r="AB64" s="868"/>
      <c r="AC64" s="868"/>
      <c r="AD64" s="868"/>
      <c r="AE64" s="868"/>
      <c r="AF64" s="868"/>
      <c r="AG64" s="868"/>
      <c r="AH64" s="868"/>
      <c r="AI64" s="868"/>
      <c r="AJ64" s="913"/>
      <c r="AK64" s="953" t="s">
        <v>585</v>
      </c>
      <c r="AL64" s="954"/>
      <c r="AM64" s="954"/>
      <c r="AN64" s="954"/>
      <c r="AO64" s="954"/>
      <c r="AP64" s="955"/>
      <c r="AQ64" s="938"/>
      <c r="AR64" s="938" t="s">
        <v>586</v>
      </c>
      <c r="AS64" s="938"/>
      <c r="AT64" s="1413"/>
      <c r="AU64" s="1413"/>
      <c r="AV64" s="1413"/>
      <c r="AW64" s="1413"/>
      <c r="AX64" s="938" t="s">
        <v>587</v>
      </c>
      <c r="AY64" s="1358"/>
      <c r="AZ64" s="1358"/>
      <c r="BA64" s="1358"/>
      <c r="BB64" s="1358"/>
      <c r="BC64" s="1358"/>
      <c r="BD64" s="1358"/>
      <c r="BE64" s="1358"/>
      <c r="BF64" s="1358"/>
      <c r="BG64" s="1358"/>
      <c r="BH64" s="1358"/>
      <c r="BI64" s="1358"/>
      <c r="BJ64" s="1403" t="s">
        <v>584</v>
      </c>
      <c r="BK64" s="1403"/>
      <c r="BL64" s="1404"/>
      <c r="BM64" s="849"/>
      <c r="BN64" s="880"/>
    </row>
    <row r="65" spans="1:123" ht="20.100000000000001" customHeight="1" x14ac:dyDescent="0.15">
      <c r="A65" s="848"/>
      <c r="B65" s="1388"/>
      <c r="C65" s="1389"/>
      <c r="D65" s="906" t="s">
        <v>588</v>
      </c>
      <c r="E65" s="907"/>
      <c r="F65" s="907"/>
      <c r="G65" s="907"/>
      <c r="H65" s="907"/>
      <c r="I65" s="907"/>
      <c r="J65" s="907"/>
      <c r="K65" s="907"/>
      <c r="L65" s="907"/>
      <c r="M65" s="907"/>
      <c r="N65" s="907"/>
      <c r="O65" s="907"/>
      <c r="P65" s="907"/>
      <c r="Q65" s="907"/>
      <c r="R65" s="907"/>
      <c r="S65" s="907"/>
      <c r="T65" s="907"/>
      <c r="U65" s="907"/>
      <c r="V65" s="907"/>
      <c r="W65" s="907"/>
      <c r="X65" s="907"/>
      <c r="Y65" s="907"/>
      <c r="Z65" s="907"/>
      <c r="AA65" s="907"/>
      <c r="AB65" s="907"/>
      <c r="AC65" s="907"/>
      <c r="AD65" s="907"/>
      <c r="AE65" s="907"/>
      <c r="AF65" s="907"/>
      <c r="AG65" s="907"/>
      <c r="AH65" s="907"/>
      <c r="AI65" s="907"/>
      <c r="AJ65" s="907"/>
      <c r="AK65" s="907"/>
      <c r="AL65" s="907"/>
      <c r="AM65" s="907"/>
      <c r="AN65" s="907"/>
      <c r="AO65" s="907"/>
      <c r="AP65" s="907"/>
      <c r="AQ65" s="1392"/>
      <c r="AR65" s="1393"/>
      <c r="AS65" s="1393"/>
      <c r="AT65" s="1393"/>
      <c r="AU65" s="1393"/>
      <c r="AV65" s="1393"/>
      <c r="AW65" s="1393"/>
      <c r="AX65" s="1393"/>
      <c r="AY65" s="1393"/>
      <c r="AZ65" s="1393"/>
      <c r="BA65" s="1393"/>
      <c r="BB65" s="1393"/>
      <c r="BC65" s="1393"/>
      <c r="BD65" s="1393"/>
      <c r="BE65" s="1393"/>
      <c r="BF65" s="1393"/>
      <c r="BG65" s="1393"/>
      <c r="BH65" s="1393"/>
      <c r="BI65" s="1393"/>
      <c r="BJ65" s="1393"/>
      <c r="BK65" s="1393"/>
      <c r="BL65" s="1394"/>
      <c r="BM65" s="849"/>
      <c r="BN65" s="880"/>
    </row>
    <row r="66" spans="1:123" ht="20.100000000000001" customHeight="1" x14ac:dyDescent="0.15">
      <c r="A66" s="848"/>
      <c r="B66" s="956"/>
      <c r="C66" s="956"/>
      <c r="D66" s="850"/>
      <c r="E66" s="850"/>
      <c r="F66" s="850"/>
      <c r="G66" s="850"/>
      <c r="H66" s="850"/>
      <c r="I66" s="850"/>
      <c r="J66" s="850"/>
      <c r="K66" s="850"/>
      <c r="L66" s="850"/>
      <c r="M66" s="850"/>
      <c r="N66" s="850"/>
      <c r="O66" s="850"/>
      <c r="P66" s="850"/>
      <c r="Q66" s="850"/>
      <c r="R66" s="850"/>
      <c r="S66" s="850"/>
      <c r="T66" s="850"/>
      <c r="U66" s="850"/>
      <c r="V66" s="850"/>
      <c r="W66" s="850"/>
      <c r="X66" s="850"/>
      <c r="Y66" s="850"/>
      <c r="Z66" s="850"/>
      <c r="AA66" s="850"/>
      <c r="AB66" s="850"/>
      <c r="AC66" s="850"/>
      <c r="AD66" s="850"/>
      <c r="AE66" s="850"/>
      <c r="AF66" s="850"/>
      <c r="AG66" s="850"/>
      <c r="AH66" s="850"/>
      <c r="AI66" s="850"/>
      <c r="AJ66" s="850"/>
      <c r="AK66" s="850"/>
      <c r="AL66" s="850"/>
      <c r="AM66" s="850"/>
      <c r="AN66" s="850"/>
      <c r="AO66" s="850"/>
      <c r="AP66" s="850"/>
      <c r="AQ66" s="957"/>
      <c r="AR66" s="846"/>
      <c r="AS66" s="846"/>
      <c r="AT66" s="846"/>
      <c r="AU66" s="846"/>
      <c r="AV66" s="846"/>
      <c r="AW66" s="846"/>
      <c r="AX66" s="846"/>
      <c r="AY66" s="846"/>
      <c r="AZ66" s="846"/>
      <c r="BA66" s="846"/>
      <c r="BB66" s="846"/>
      <c r="BC66" s="846"/>
      <c r="BD66" s="846"/>
      <c r="BE66" s="846"/>
      <c r="BF66" s="846"/>
      <c r="BG66" s="846"/>
      <c r="BH66" s="846"/>
      <c r="BI66" s="846"/>
      <c r="BJ66" s="846"/>
      <c r="BK66" s="846"/>
      <c r="BL66" s="846"/>
      <c r="BM66" s="849"/>
      <c r="BN66" s="880"/>
    </row>
    <row r="67" spans="1:123" ht="20.100000000000001" customHeight="1" x14ac:dyDescent="0.15">
      <c r="A67" s="848"/>
      <c r="B67" s="850" t="s">
        <v>589</v>
      </c>
      <c r="C67" s="850"/>
      <c r="D67" s="850"/>
      <c r="E67" s="880"/>
      <c r="F67" s="880"/>
      <c r="G67" s="880"/>
      <c r="H67" s="880"/>
      <c r="I67" s="880"/>
      <c r="J67" s="880"/>
      <c r="K67" s="880"/>
      <c r="L67" s="880"/>
      <c r="M67" s="880"/>
      <c r="N67" s="880"/>
      <c r="O67" s="880"/>
      <c r="P67" s="880"/>
      <c r="Q67" s="880"/>
      <c r="R67" s="880"/>
      <c r="S67" s="880"/>
      <c r="T67" s="880"/>
      <c r="U67" s="880"/>
      <c r="V67" s="880"/>
      <c r="W67" s="880"/>
      <c r="X67" s="880"/>
      <c r="Y67" s="880"/>
      <c r="Z67" s="880"/>
      <c r="AA67" s="880"/>
      <c r="AB67" s="880"/>
      <c r="AC67" s="880"/>
      <c r="AD67" s="880"/>
      <c r="AE67" s="880"/>
      <c r="AF67" s="880"/>
      <c r="AG67" s="880"/>
      <c r="AH67" s="880"/>
      <c r="AI67" s="880"/>
      <c r="AJ67" s="880"/>
      <c r="AK67" s="880"/>
      <c r="AL67" s="880"/>
      <c r="AM67" s="880"/>
      <c r="AN67" s="880"/>
      <c r="AO67" s="880"/>
      <c r="AP67" s="880"/>
      <c r="AQ67" s="880"/>
      <c r="AR67" s="880"/>
      <c r="AS67" s="880"/>
      <c r="AT67" s="880"/>
      <c r="AU67" s="880"/>
      <c r="AV67" s="880"/>
      <c r="AW67" s="880"/>
      <c r="AX67" s="880"/>
      <c r="AY67" s="880"/>
      <c r="AZ67" s="880"/>
      <c r="BA67" s="880"/>
      <c r="BB67" s="880"/>
      <c r="BC67" s="880"/>
      <c r="BD67" s="880"/>
      <c r="BE67" s="880"/>
      <c r="BF67" s="880"/>
      <c r="BG67" s="880"/>
      <c r="BH67" s="880"/>
      <c r="BI67" s="880"/>
      <c r="BJ67" s="880"/>
      <c r="BK67" s="850"/>
      <c r="BL67" s="850"/>
      <c r="BM67" s="849"/>
      <c r="BN67" s="880"/>
    </row>
    <row r="68" spans="1:123" ht="20.100000000000001" customHeight="1" x14ac:dyDescent="0.15">
      <c r="A68" s="848"/>
      <c r="B68" s="856"/>
      <c r="C68" s="856" t="s">
        <v>590</v>
      </c>
      <c r="D68" s="850"/>
      <c r="E68" s="850"/>
      <c r="F68" s="850"/>
      <c r="G68" s="850"/>
      <c r="H68" s="850"/>
      <c r="I68" s="850"/>
      <c r="J68" s="850"/>
      <c r="K68" s="850"/>
      <c r="L68" s="850"/>
      <c r="M68" s="850"/>
      <c r="N68" s="850"/>
      <c r="O68" s="850"/>
      <c r="P68" s="850"/>
      <c r="Q68" s="850"/>
      <c r="R68" s="850"/>
      <c r="S68" s="850"/>
      <c r="T68" s="850"/>
      <c r="U68" s="850"/>
      <c r="V68" s="850"/>
      <c r="W68" s="850"/>
      <c r="X68" s="850"/>
      <c r="Y68" s="850"/>
      <c r="Z68" s="850"/>
      <c r="AA68" s="850"/>
      <c r="AB68" s="850"/>
      <c r="AC68" s="850"/>
      <c r="AD68" s="850"/>
      <c r="AE68" s="850"/>
      <c r="AF68" s="850"/>
      <c r="AG68" s="850"/>
      <c r="AH68" s="850"/>
      <c r="AI68" s="850"/>
      <c r="AJ68" s="850"/>
      <c r="AK68" s="850"/>
      <c r="AL68" s="850"/>
      <c r="AM68" s="850"/>
      <c r="AN68" s="850"/>
      <c r="AO68" s="850"/>
      <c r="AP68" s="850"/>
      <c r="AQ68" s="850"/>
      <c r="AR68" s="850"/>
      <c r="AS68" s="850"/>
      <c r="AT68" s="850"/>
      <c r="AU68" s="850"/>
      <c r="AV68" s="850"/>
      <c r="AW68" s="850"/>
      <c r="AX68" s="850"/>
      <c r="AY68" s="850"/>
      <c r="AZ68" s="850"/>
      <c r="BA68" s="850"/>
      <c r="BB68" s="850"/>
      <c r="BC68" s="850"/>
      <c r="BD68" s="850"/>
      <c r="BE68" s="850"/>
      <c r="BF68" s="850"/>
      <c r="BG68" s="850"/>
      <c r="BH68" s="850"/>
      <c r="BI68" s="850"/>
      <c r="BJ68" s="850"/>
      <c r="BK68" s="850"/>
      <c r="BL68" s="850"/>
      <c r="BM68" s="849"/>
      <c r="BN68" s="880"/>
    </row>
    <row r="69" spans="1:123" ht="20.100000000000001" customHeight="1" x14ac:dyDescent="0.15">
      <c r="A69" s="848"/>
      <c r="B69" s="856"/>
      <c r="C69" s="856" t="s">
        <v>591</v>
      </c>
      <c r="D69" s="856"/>
      <c r="E69" s="856"/>
      <c r="F69" s="850"/>
      <c r="G69" s="850"/>
      <c r="H69" s="850"/>
      <c r="I69" s="850"/>
      <c r="J69" s="850"/>
      <c r="K69" s="850"/>
      <c r="L69" s="850"/>
      <c r="M69" s="850"/>
      <c r="N69" s="850"/>
      <c r="O69" s="850"/>
      <c r="P69" s="850"/>
      <c r="Q69" s="850"/>
      <c r="R69" s="850"/>
      <c r="S69" s="850"/>
      <c r="T69" s="850"/>
      <c r="U69" s="850"/>
      <c r="V69" s="850"/>
      <c r="W69" s="850"/>
      <c r="X69" s="850"/>
      <c r="Y69" s="850"/>
      <c r="Z69" s="850"/>
      <c r="AA69" s="850"/>
      <c r="AB69" s="850"/>
      <c r="AC69" s="850"/>
      <c r="AD69" s="850"/>
      <c r="AE69" s="850"/>
      <c r="AF69" s="850"/>
      <c r="AG69" s="850"/>
      <c r="AH69" s="850"/>
      <c r="AI69" s="850"/>
      <c r="AJ69" s="850"/>
      <c r="AK69" s="850"/>
      <c r="AL69" s="850"/>
      <c r="AM69" s="850"/>
      <c r="AN69" s="850"/>
      <c r="AO69" s="850"/>
      <c r="AP69" s="850"/>
      <c r="AQ69" s="850"/>
      <c r="AR69" s="850"/>
      <c r="AS69" s="850"/>
      <c r="AT69" s="850"/>
      <c r="AU69" s="850"/>
      <c r="AV69" s="850"/>
      <c r="AW69" s="850"/>
      <c r="AX69" s="850"/>
      <c r="AY69" s="850"/>
      <c r="AZ69" s="850"/>
      <c r="BA69" s="850"/>
      <c r="BB69" s="850"/>
      <c r="BC69" s="850"/>
      <c r="BD69" s="850"/>
      <c r="BE69" s="850"/>
      <c r="BF69" s="850"/>
      <c r="BG69" s="850"/>
      <c r="BH69" s="850"/>
      <c r="BI69" s="850"/>
      <c r="BJ69" s="850"/>
      <c r="BK69" s="850"/>
      <c r="BL69" s="850"/>
      <c r="BM69" s="849"/>
      <c r="BN69" s="880"/>
    </row>
    <row r="70" spans="1:123" ht="20.100000000000001" customHeight="1" x14ac:dyDescent="0.15">
      <c r="A70" s="848"/>
      <c r="B70" s="856"/>
      <c r="C70" s="856" t="s">
        <v>592</v>
      </c>
      <c r="D70" s="856"/>
      <c r="E70" s="856"/>
      <c r="F70" s="850"/>
      <c r="G70" s="850"/>
      <c r="H70" s="850"/>
      <c r="I70" s="850"/>
      <c r="J70" s="850"/>
      <c r="K70" s="850"/>
      <c r="L70" s="850"/>
      <c r="M70" s="850"/>
      <c r="N70" s="850"/>
      <c r="O70" s="850"/>
      <c r="P70" s="850"/>
      <c r="Q70" s="850"/>
      <c r="R70" s="850"/>
      <c r="S70" s="850"/>
      <c r="T70" s="850"/>
      <c r="U70" s="850"/>
      <c r="V70" s="850"/>
      <c r="W70" s="850"/>
      <c r="X70" s="850"/>
      <c r="Y70" s="850"/>
      <c r="Z70" s="850"/>
      <c r="AA70" s="850"/>
      <c r="AB70" s="850"/>
      <c r="AC70" s="850"/>
      <c r="AD70" s="850"/>
      <c r="AE70" s="850"/>
      <c r="AF70" s="850"/>
      <c r="AG70" s="850"/>
      <c r="AH70" s="850"/>
      <c r="AI70" s="850"/>
      <c r="AJ70" s="850"/>
      <c r="AK70" s="850"/>
      <c r="AL70" s="850"/>
      <c r="AM70" s="850"/>
      <c r="AN70" s="850"/>
      <c r="AO70" s="850"/>
      <c r="AP70" s="850"/>
      <c r="AQ70" s="850"/>
      <c r="AR70" s="850"/>
      <c r="AS70" s="850"/>
      <c r="AT70" s="850"/>
      <c r="AU70" s="850"/>
      <c r="AV70" s="850"/>
      <c r="AW70" s="850"/>
      <c r="AX70" s="850"/>
      <c r="AY70" s="850"/>
      <c r="AZ70" s="850"/>
      <c r="BA70" s="850"/>
      <c r="BB70" s="850"/>
      <c r="BC70" s="850"/>
      <c r="BD70" s="850"/>
      <c r="BE70" s="850"/>
      <c r="BF70" s="850"/>
      <c r="BG70" s="850"/>
      <c r="BH70" s="850"/>
      <c r="BI70" s="850"/>
      <c r="BJ70" s="850"/>
      <c r="BK70" s="850"/>
      <c r="BL70" s="850"/>
      <c r="BM70" s="849"/>
      <c r="BN70" s="880"/>
    </row>
    <row r="71" spans="1:123" ht="20.100000000000001" customHeight="1" x14ac:dyDescent="0.15">
      <c r="A71" s="848"/>
      <c r="B71" s="850"/>
      <c r="C71" s="850"/>
      <c r="D71" s="856"/>
      <c r="E71" s="856"/>
      <c r="F71" s="850"/>
      <c r="G71" s="850"/>
      <c r="H71" s="850"/>
      <c r="I71" s="850"/>
      <c r="J71" s="850"/>
      <c r="K71" s="850"/>
      <c r="L71" s="850"/>
      <c r="M71" s="850"/>
      <c r="N71" s="850"/>
      <c r="O71" s="850"/>
      <c r="P71" s="850"/>
      <c r="Q71" s="850"/>
      <c r="R71" s="850"/>
      <c r="S71" s="850"/>
      <c r="T71" s="850"/>
      <c r="U71" s="850"/>
      <c r="V71" s="850"/>
      <c r="W71" s="850"/>
      <c r="X71" s="850"/>
      <c r="Y71" s="850"/>
      <c r="Z71" s="850"/>
      <c r="AA71" s="850"/>
      <c r="AB71" s="850"/>
      <c r="AC71" s="850"/>
      <c r="AD71" s="850"/>
      <c r="AE71" s="850"/>
      <c r="AF71" s="850"/>
      <c r="AG71" s="850"/>
      <c r="AH71" s="850"/>
      <c r="AI71" s="850"/>
      <c r="AJ71" s="850"/>
      <c r="AK71" s="850"/>
      <c r="AL71" s="850"/>
      <c r="AM71" s="850"/>
      <c r="AN71" s="850"/>
      <c r="AO71" s="850"/>
      <c r="AP71" s="850"/>
      <c r="AQ71" s="850"/>
      <c r="AR71" s="850"/>
      <c r="AS71" s="850"/>
      <c r="AT71" s="850"/>
      <c r="AU71" s="850"/>
      <c r="AV71" s="850"/>
      <c r="AW71" s="850"/>
      <c r="AX71" s="850"/>
      <c r="AY71" s="850"/>
      <c r="AZ71" s="850"/>
      <c r="BA71" s="850"/>
      <c r="BB71" s="850"/>
      <c r="BC71" s="850"/>
      <c r="BD71" s="850"/>
      <c r="BE71" s="850"/>
      <c r="BF71" s="850"/>
      <c r="BG71" s="850"/>
      <c r="BH71" s="850"/>
      <c r="BI71" s="850"/>
      <c r="BJ71" s="850"/>
      <c r="BK71" s="850"/>
      <c r="BL71" s="850"/>
      <c r="BM71" s="849"/>
      <c r="BN71" s="880"/>
    </row>
    <row r="72" spans="1:123" ht="20.100000000000001" customHeight="1" x14ac:dyDescent="0.15">
      <c r="A72" s="848"/>
      <c r="B72" s="850"/>
      <c r="C72" s="850"/>
      <c r="D72" s="856"/>
      <c r="E72" s="856"/>
      <c r="F72" s="850"/>
      <c r="G72" s="850"/>
      <c r="H72" s="850"/>
      <c r="I72" s="850"/>
      <c r="J72" s="850"/>
      <c r="K72" s="850"/>
      <c r="L72" s="850"/>
      <c r="M72" s="850"/>
      <c r="N72" s="850"/>
      <c r="O72" s="850"/>
      <c r="P72" s="850"/>
      <c r="Q72" s="850"/>
      <c r="R72" s="850"/>
      <c r="S72" s="850"/>
      <c r="T72" s="850"/>
      <c r="U72" s="850"/>
      <c r="V72" s="850"/>
      <c r="W72" s="850"/>
      <c r="X72" s="850"/>
      <c r="Y72" s="850"/>
      <c r="Z72" s="850"/>
      <c r="AA72" s="850"/>
      <c r="AB72" s="850"/>
      <c r="AC72" s="850"/>
      <c r="AD72" s="850"/>
      <c r="AE72" s="850"/>
      <c r="AF72" s="850"/>
      <c r="AG72" s="850"/>
      <c r="AH72" s="850"/>
      <c r="AI72" s="850"/>
      <c r="AJ72" s="850"/>
      <c r="AK72" s="850"/>
      <c r="AL72" s="850"/>
      <c r="AM72" s="850"/>
      <c r="AN72" s="850"/>
      <c r="AO72" s="850"/>
      <c r="AP72" s="850"/>
      <c r="AQ72" s="850"/>
      <c r="AR72" s="850"/>
      <c r="AS72" s="850"/>
      <c r="AT72" s="850"/>
      <c r="AU72" s="850"/>
      <c r="AV72" s="850"/>
      <c r="AW72" s="850"/>
      <c r="AX72" s="850"/>
      <c r="AY72" s="850"/>
      <c r="AZ72" s="850"/>
      <c r="BA72" s="850"/>
      <c r="BB72" s="850"/>
      <c r="BC72" s="850"/>
      <c r="BD72" s="850"/>
      <c r="BE72" s="850"/>
      <c r="BF72" s="850"/>
      <c r="BG72" s="850"/>
      <c r="BH72" s="850"/>
      <c r="BI72" s="850"/>
      <c r="BJ72" s="850"/>
      <c r="BK72" s="850"/>
      <c r="BL72" s="850"/>
      <c r="BM72" s="849"/>
      <c r="BN72" s="880"/>
    </row>
    <row r="73" spans="1:123" ht="20.100000000000001" customHeight="1" x14ac:dyDescent="0.15">
      <c r="A73" s="848"/>
      <c r="B73" s="850"/>
      <c r="C73" s="850"/>
      <c r="D73" s="850"/>
      <c r="E73" s="850"/>
      <c r="F73" s="850"/>
      <c r="G73" s="850"/>
      <c r="H73" s="850"/>
      <c r="I73" s="850"/>
      <c r="J73" s="850"/>
      <c r="K73" s="850"/>
      <c r="L73" s="850"/>
      <c r="M73" s="850"/>
      <c r="N73" s="850"/>
      <c r="O73" s="850"/>
      <c r="P73" s="850"/>
      <c r="Q73" s="850"/>
      <c r="R73" s="850"/>
      <c r="S73" s="850"/>
      <c r="T73" s="850"/>
      <c r="U73" s="850"/>
      <c r="V73" s="850"/>
      <c r="W73" s="850"/>
      <c r="X73" s="850"/>
      <c r="Y73" s="850"/>
      <c r="Z73" s="850"/>
      <c r="AA73" s="850"/>
      <c r="AB73" s="850"/>
      <c r="AC73" s="850"/>
      <c r="AD73" s="850"/>
      <c r="AE73" s="850"/>
      <c r="AF73" s="850"/>
      <c r="AG73" s="850"/>
      <c r="AH73" s="850"/>
      <c r="AI73" s="850"/>
      <c r="AJ73" s="850"/>
      <c r="AK73" s="850"/>
      <c r="AL73" s="850"/>
      <c r="AM73" s="850"/>
      <c r="AN73" s="850"/>
      <c r="AO73" s="850"/>
      <c r="AP73" s="850"/>
      <c r="AQ73" s="850"/>
      <c r="AR73" s="850"/>
      <c r="AS73" s="850"/>
      <c r="AT73" s="850"/>
      <c r="AU73" s="850"/>
      <c r="AV73" s="850"/>
      <c r="AW73" s="850"/>
      <c r="AX73" s="850"/>
      <c r="AY73" s="850"/>
      <c r="AZ73" s="850"/>
      <c r="BA73" s="850"/>
      <c r="BB73" s="850"/>
      <c r="BC73" s="850"/>
      <c r="BD73" s="850"/>
      <c r="BE73" s="850"/>
      <c r="BF73" s="850"/>
      <c r="BG73" s="850"/>
      <c r="BH73" s="850"/>
      <c r="BI73" s="850"/>
      <c r="BJ73" s="850"/>
      <c r="BK73" s="850"/>
      <c r="BL73" s="850"/>
      <c r="BM73" s="849"/>
      <c r="BN73" s="880"/>
    </row>
    <row r="74" spans="1:123" ht="20.100000000000001" customHeight="1" x14ac:dyDescent="0.15">
      <c r="A74" s="848"/>
      <c r="B74" s="850"/>
      <c r="C74" s="85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c r="AI74" s="850"/>
      <c r="AJ74" s="850"/>
      <c r="AK74" s="850"/>
      <c r="AL74" s="850"/>
      <c r="AM74" s="850"/>
      <c r="AN74" s="850"/>
      <c r="AO74" s="850"/>
      <c r="AP74" s="850"/>
      <c r="AQ74" s="850"/>
      <c r="AR74" s="850"/>
      <c r="AS74" s="850"/>
      <c r="AT74" s="850"/>
      <c r="AU74" s="850"/>
      <c r="AV74" s="850"/>
      <c r="AW74" s="850"/>
      <c r="AX74" s="850"/>
      <c r="AY74" s="850"/>
      <c r="AZ74" s="850"/>
      <c r="BA74" s="850"/>
      <c r="BB74" s="850"/>
      <c r="BC74" s="850"/>
      <c r="BD74" s="850"/>
      <c r="BE74" s="850"/>
      <c r="BF74" s="850"/>
      <c r="BG74" s="850"/>
      <c r="BH74" s="850"/>
      <c r="BI74" s="850"/>
      <c r="BJ74" s="850"/>
      <c r="BK74" s="850"/>
      <c r="BL74" s="850"/>
      <c r="BM74" s="849"/>
      <c r="BN74" s="880"/>
    </row>
    <row r="75" spans="1:123" ht="20.100000000000001" customHeight="1" x14ac:dyDescent="0.15">
      <c r="A75" s="848"/>
      <c r="B75" s="850"/>
      <c r="C75" s="85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c r="AI75" s="850"/>
      <c r="AJ75" s="850"/>
      <c r="AK75" s="850"/>
      <c r="AL75" s="850"/>
      <c r="AM75" s="850"/>
      <c r="AN75" s="850"/>
      <c r="AO75" s="850"/>
      <c r="AP75" s="850"/>
      <c r="AQ75" s="850"/>
      <c r="AR75" s="850"/>
      <c r="AS75" s="850"/>
      <c r="AT75" s="850"/>
      <c r="AU75" s="850"/>
      <c r="AV75" s="850"/>
      <c r="AW75" s="850"/>
      <c r="AX75" s="850"/>
      <c r="AY75" s="850"/>
      <c r="AZ75" s="850"/>
      <c r="BA75" s="850"/>
      <c r="BB75" s="850"/>
      <c r="BC75" s="850"/>
      <c r="BD75" s="850"/>
      <c r="BE75" s="850"/>
      <c r="BF75" s="850"/>
      <c r="BG75" s="850"/>
      <c r="BH75" s="850"/>
      <c r="BI75" s="850"/>
      <c r="BJ75" s="850"/>
      <c r="BK75" s="850"/>
      <c r="BL75" s="850"/>
      <c r="BM75" s="849"/>
      <c r="BN75" s="880"/>
    </row>
    <row r="76" spans="1:123" ht="20.100000000000001" customHeight="1" x14ac:dyDescent="0.15">
      <c r="A76" s="848"/>
      <c r="B76" s="850"/>
      <c r="C76" s="85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c r="AI76" s="850"/>
      <c r="AJ76" s="850"/>
      <c r="AK76" s="850"/>
      <c r="AL76" s="850"/>
      <c r="AM76" s="850"/>
      <c r="AN76" s="850"/>
      <c r="AO76" s="850"/>
      <c r="AP76" s="850"/>
      <c r="AQ76" s="850"/>
      <c r="AR76" s="850"/>
      <c r="AS76" s="850"/>
      <c r="AT76" s="850"/>
      <c r="AU76" s="850"/>
      <c r="AV76" s="850"/>
      <c r="AW76" s="850"/>
      <c r="AX76" s="850"/>
      <c r="AY76" s="850"/>
      <c r="AZ76" s="850"/>
      <c r="BA76" s="850"/>
      <c r="BB76" s="850"/>
      <c r="BC76" s="850"/>
      <c r="BD76" s="850"/>
      <c r="BE76" s="850"/>
      <c r="BF76" s="850"/>
      <c r="BG76" s="850"/>
      <c r="BH76" s="850"/>
      <c r="BI76" s="850"/>
      <c r="BJ76" s="850"/>
      <c r="BK76" s="850"/>
      <c r="BL76" s="850"/>
      <c r="BM76" s="849"/>
      <c r="BN76" s="880"/>
    </row>
    <row r="77" spans="1:123" ht="14.25" thickBot="1" x14ac:dyDescent="0.2">
      <c r="A77" s="958"/>
      <c r="B77" s="959"/>
      <c r="C77" s="959"/>
      <c r="D77" s="959"/>
      <c r="E77" s="959"/>
      <c r="F77" s="959"/>
      <c r="G77" s="959"/>
      <c r="H77" s="959"/>
      <c r="I77" s="959"/>
      <c r="J77" s="959"/>
      <c r="K77" s="959"/>
      <c r="L77" s="959"/>
      <c r="M77" s="959"/>
      <c r="N77" s="959"/>
      <c r="O77" s="959"/>
      <c r="P77" s="959"/>
      <c r="Q77" s="959"/>
      <c r="R77" s="959"/>
      <c r="S77" s="959"/>
      <c r="T77" s="959"/>
      <c r="U77" s="959"/>
      <c r="V77" s="959"/>
      <c r="W77" s="959"/>
      <c r="X77" s="959"/>
      <c r="Y77" s="959"/>
      <c r="Z77" s="959"/>
      <c r="AA77" s="959"/>
      <c r="AB77" s="959"/>
      <c r="AC77" s="959"/>
      <c r="AD77" s="959"/>
      <c r="AE77" s="959"/>
      <c r="AF77" s="959"/>
      <c r="AG77" s="959"/>
      <c r="AH77" s="959"/>
      <c r="AI77" s="959"/>
      <c r="AJ77" s="959"/>
      <c r="AK77" s="959"/>
      <c r="AL77" s="959"/>
      <c r="AM77" s="959"/>
      <c r="AN77" s="959"/>
      <c r="AO77" s="959"/>
      <c r="AP77" s="959"/>
      <c r="AQ77" s="959"/>
      <c r="AR77" s="959"/>
      <c r="AS77" s="959"/>
      <c r="AT77" s="959"/>
      <c r="AU77" s="959"/>
      <c r="AV77" s="959"/>
      <c r="AW77" s="959"/>
      <c r="AX77" s="959"/>
      <c r="AY77" s="959"/>
      <c r="AZ77" s="959"/>
      <c r="BA77" s="959"/>
      <c r="BB77" s="959"/>
      <c r="BC77" s="959"/>
      <c r="BD77" s="959"/>
      <c r="BE77" s="959"/>
      <c r="BF77" s="959"/>
      <c r="BG77" s="959"/>
      <c r="BH77" s="959"/>
      <c r="BI77" s="959"/>
      <c r="BJ77" s="959"/>
      <c r="BK77" s="959"/>
      <c r="BL77" s="959"/>
      <c r="BM77" s="960"/>
      <c r="BN77" s="880"/>
    </row>
    <row r="78" spans="1:123" x14ac:dyDescent="0.15">
      <c r="A78" s="850"/>
      <c r="B78" s="850"/>
      <c r="C78" s="850"/>
      <c r="D78" s="850"/>
      <c r="E78" s="850"/>
      <c r="F78" s="850"/>
      <c r="G78" s="850"/>
      <c r="H78" s="850"/>
      <c r="I78" s="850"/>
      <c r="J78" s="850"/>
      <c r="K78" s="850"/>
      <c r="L78" s="850"/>
      <c r="M78" s="850"/>
      <c r="N78" s="850"/>
      <c r="O78" s="850"/>
      <c r="P78" s="850"/>
      <c r="Q78" s="850"/>
      <c r="R78" s="850"/>
      <c r="S78" s="850"/>
      <c r="T78" s="850"/>
      <c r="U78" s="850"/>
      <c r="V78" s="850"/>
      <c r="W78" s="850"/>
      <c r="X78" s="850"/>
      <c r="Y78" s="850"/>
      <c r="Z78" s="850"/>
      <c r="AA78" s="850"/>
      <c r="AB78" s="850"/>
      <c r="AC78" s="850"/>
      <c r="AD78" s="850"/>
      <c r="AE78" s="850"/>
      <c r="AF78" s="850"/>
      <c r="AG78" s="850"/>
      <c r="AH78" s="850"/>
      <c r="AI78" s="850"/>
      <c r="AJ78" s="850"/>
      <c r="AK78" s="850"/>
      <c r="AL78" s="850"/>
      <c r="AM78" s="850"/>
      <c r="AN78" s="850"/>
      <c r="AO78" s="850"/>
      <c r="AP78" s="850"/>
      <c r="AQ78" s="850"/>
      <c r="AR78" s="850"/>
      <c r="AS78" s="850"/>
      <c r="AT78" s="850"/>
      <c r="AU78" s="850"/>
      <c r="AV78" s="850"/>
      <c r="AW78" s="850"/>
      <c r="AX78" s="850"/>
      <c r="AY78" s="850"/>
      <c r="AZ78" s="850"/>
      <c r="BA78" s="850"/>
      <c r="BB78" s="850"/>
      <c r="BC78" s="850"/>
      <c r="BD78" s="850"/>
      <c r="BE78" s="850"/>
      <c r="BF78" s="850"/>
      <c r="BG78" s="850"/>
      <c r="BH78" s="850"/>
      <c r="BI78" s="850"/>
      <c r="BJ78" s="850"/>
      <c r="BK78" s="850"/>
      <c r="BL78" s="850"/>
      <c r="BM78" s="850"/>
      <c r="BN78" s="850"/>
    </row>
    <row r="79" spans="1:123" ht="13.5" customHeight="1" x14ac:dyDescent="0.15">
      <c r="A79" s="899"/>
      <c r="B79" s="899"/>
      <c r="C79" s="899"/>
      <c r="D79" s="850"/>
      <c r="E79" s="850"/>
      <c r="F79" s="850"/>
      <c r="G79" s="850"/>
      <c r="H79" s="850"/>
      <c r="I79" s="850"/>
      <c r="J79" s="850"/>
      <c r="K79" s="850"/>
      <c r="L79" s="850"/>
      <c r="M79" s="850"/>
      <c r="N79" s="850"/>
      <c r="O79" s="850"/>
      <c r="P79" s="850"/>
      <c r="Q79" s="850"/>
      <c r="R79" s="850"/>
      <c r="S79" s="850"/>
      <c r="T79" s="850"/>
      <c r="U79" s="850"/>
      <c r="V79" s="850"/>
      <c r="W79" s="850"/>
      <c r="X79" s="850"/>
      <c r="Y79" s="850"/>
      <c r="Z79" s="850"/>
      <c r="AA79" s="850"/>
      <c r="AB79" s="850"/>
      <c r="AC79" s="850"/>
      <c r="AD79" s="850"/>
      <c r="AE79" s="850"/>
      <c r="AF79" s="850"/>
      <c r="AG79" s="850"/>
      <c r="AH79" s="850"/>
      <c r="AI79" s="850"/>
      <c r="AJ79" s="850"/>
      <c r="AK79" s="850"/>
      <c r="AL79" s="850"/>
      <c r="AM79" s="850"/>
      <c r="AN79" s="850"/>
      <c r="AO79" s="850"/>
      <c r="AP79" s="850"/>
      <c r="AQ79" s="850"/>
      <c r="AR79" s="850"/>
      <c r="AS79" s="850"/>
      <c r="AT79" s="850"/>
      <c r="AU79" s="850"/>
      <c r="AV79" s="850"/>
      <c r="AW79" s="850"/>
      <c r="AX79" s="850"/>
      <c r="AY79" s="850"/>
      <c r="AZ79" s="850"/>
      <c r="BA79" s="850"/>
      <c r="BB79" s="850"/>
      <c r="BC79" s="850"/>
      <c r="BD79" s="850"/>
      <c r="BE79" s="850"/>
      <c r="BF79" s="850"/>
      <c r="BG79" s="850"/>
      <c r="BH79" s="850"/>
      <c r="BI79" s="850"/>
      <c r="BJ79" s="850"/>
      <c r="BK79" s="850"/>
      <c r="BL79" s="850"/>
    </row>
    <row r="80" spans="1:123" x14ac:dyDescent="0.15">
      <c r="BK80" s="850"/>
      <c r="BL80" s="850"/>
      <c r="BM80" s="850"/>
      <c r="BN80" s="850"/>
      <c r="BO80" s="850"/>
      <c r="BP80" s="850"/>
      <c r="BQ80" s="850"/>
      <c r="BR80" s="850"/>
      <c r="BS80" s="850"/>
      <c r="BT80" s="850"/>
      <c r="BU80" s="850"/>
      <c r="BV80" s="850"/>
      <c r="BW80" s="850"/>
      <c r="BX80" s="850"/>
      <c r="BY80" s="850"/>
      <c r="BZ80" s="850"/>
      <c r="CA80" s="850"/>
      <c r="CB80" s="850"/>
      <c r="CC80" s="850"/>
      <c r="CD80" s="850"/>
      <c r="CE80" s="850"/>
      <c r="CF80" s="850"/>
      <c r="CG80" s="850"/>
      <c r="CH80" s="850"/>
      <c r="CI80" s="850"/>
      <c r="CJ80" s="850"/>
      <c r="CK80" s="850"/>
      <c r="CL80" s="850"/>
      <c r="CM80" s="850"/>
      <c r="CN80" s="850"/>
      <c r="CO80" s="850"/>
      <c r="CP80" s="850"/>
      <c r="CQ80" s="850"/>
      <c r="CR80" s="850"/>
      <c r="CS80" s="850"/>
      <c r="CT80" s="850"/>
      <c r="CU80" s="850"/>
      <c r="CV80" s="850"/>
      <c r="CW80" s="850"/>
      <c r="CX80" s="850"/>
      <c r="CY80" s="850"/>
      <c r="CZ80" s="850"/>
      <c r="DA80" s="850"/>
      <c r="DB80" s="850"/>
      <c r="DC80" s="850"/>
      <c r="DD80" s="850"/>
      <c r="DE80" s="850"/>
      <c r="DF80" s="850"/>
      <c r="DG80" s="850"/>
      <c r="DH80" s="850"/>
      <c r="DI80" s="850"/>
      <c r="DJ80" s="850"/>
      <c r="DK80" s="850"/>
      <c r="DL80" s="850"/>
      <c r="DM80" s="850"/>
      <c r="DN80" s="850"/>
      <c r="DO80" s="850"/>
      <c r="DP80" s="850"/>
      <c r="DQ80" s="850"/>
      <c r="DR80" s="850"/>
      <c r="DS80" s="850"/>
    </row>
    <row r="81" spans="63:123" x14ac:dyDescent="0.15">
      <c r="BK81" s="850"/>
      <c r="BL81" s="850"/>
      <c r="BM81" s="850"/>
      <c r="BN81" s="850"/>
      <c r="BO81" s="850"/>
      <c r="BP81" s="850"/>
      <c r="BQ81" s="850"/>
      <c r="BR81" s="850"/>
      <c r="BS81" s="850"/>
      <c r="BT81" s="850"/>
      <c r="BU81" s="850"/>
      <c r="BV81" s="850"/>
      <c r="BW81" s="850"/>
      <c r="BX81" s="850"/>
      <c r="BY81" s="850"/>
      <c r="BZ81" s="850"/>
      <c r="CA81" s="850"/>
      <c r="CB81" s="850"/>
      <c r="CC81" s="850"/>
      <c r="CD81" s="850"/>
      <c r="CE81" s="850"/>
      <c r="CF81" s="850"/>
      <c r="CG81" s="850"/>
      <c r="CH81" s="850"/>
      <c r="CI81" s="850"/>
      <c r="CJ81" s="850"/>
      <c r="CK81" s="850"/>
      <c r="CL81" s="850"/>
      <c r="CM81" s="850"/>
      <c r="CN81" s="850"/>
      <c r="CO81" s="850"/>
      <c r="CP81" s="850"/>
      <c r="CQ81" s="850"/>
      <c r="CR81" s="850"/>
      <c r="CS81" s="850"/>
      <c r="CT81" s="850"/>
      <c r="CU81" s="850"/>
      <c r="CV81" s="850"/>
      <c r="CW81" s="850"/>
      <c r="CX81" s="850"/>
      <c r="CY81" s="850"/>
      <c r="CZ81" s="850"/>
      <c r="DA81" s="850"/>
      <c r="DB81" s="850"/>
      <c r="DC81" s="850"/>
      <c r="DD81" s="850"/>
      <c r="DE81" s="850"/>
      <c r="DF81" s="850"/>
      <c r="DG81" s="850"/>
      <c r="DH81" s="850"/>
      <c r="DI81" s="850"/>
      <c r="DJ81" s="850"/>
      <c r="DK81" s="850"/>
      <c r="DL81" s="850"/>
      <c r="DM81" s="850"/>
      <c r="DN81" s="850"/>
      <c r="DO81" s="850"/>
      <c r="DP81" s="850"/>
      <c r="DQ81" s="850"/>
      <c r="DR81" s="850"/>
      <c r="DS81" s="850"/>
    </row>
    <row r="82" spans="63:123" x14ac:dyDescent="0.15">
      <c r="BK82" s="962"/>
      <c r="BL82" s="962"/>
      <c r="BM82" s="962"/>
      <c r="BN82" s="962"/>
      <c r="BO82" s="962"/>
      <c r="BP82" s="962"/>
      <c r="BQ82" s="962"/>
      <c r="BR82" s="962"/>
      <c r="BS82" s="962"/>
      <c r="BT82" s="962"/>
      <c r="BU82" s="962"/>
      <c r="BV82" s="962"/>
      <c r="BW82" s="962"/>
      <c r="BX82" s="962"/>
      <c r="BY82" s="962"/>
      <c r="BZ82" s="962"/>
      <c r="CA82" s="962"/>
      <c r="CB82" s="962"/>
      <c r="CC82" s="962"/>
      <c r="CD82" s="962"/>
      <c r="CE82" s="962"/>
      <c r="CF82" s="962"/>
      <c r="CG82" s="962"/>
      <c r="CH82" s="962"/>
      <c r="CI82" s="962"/>
      <c r="CJ82" s="962"/>
      <c r="CK82" s="962"/>
      <c r="CL82" s="962"/>
      <c r="CM82" s="962"/>
      <c r="CN82" s="962"/>
      <c r="CO82" s="962"/>
      <c r="CP82" s="962"/>
      <c r="CQ82" s="962"/>
      <c r="CR82" s="962"/>
      <c r="CS82" s="962"/>
      <c r="CT82" s="962"/>
      <c r="CU82" s="962"/>
      <c r="CV82" s="962"/>
      <c r="CW82" s="962"/>
      <c r="CX82" s="962"/>
      <c r="CY82" s="962"/>
      <c r="CZ82" s="962"/>
      <c r="DA82" s="962"/>
      <c r="DB82" s="962"/>
      <c r="DC82" s="962"/>
      <c r="DD82" s="962"/>
      <c r="DE82" s="962"/>
      <c r="DF82" s="962"/>
      <c r="DG82" s="962"/>
      <c r="DH82" s="962"/>
      <c r="DI82" s="962"/>
      <c r="DJ82" s="962"/>
      <c r="DK82" s="962"/>
      <c r="DL82" s="962"/>
      <c r="DM82" s="962"/>
      <c r="DN82" s="962"/>
      <c r="DO82" s="962"/>
      <c r="DP82" s="962"/>
      <c r="DQ82" s="962"/>
      <c r="DR82" s="962"/>
      <c r="DS82" s="962"/>
    </row>
  </sheetData>
  <sheetProtection password="E12F" sheet="1" objects="1" scenarios="1"/>
  <mergeCells count="119">
    <mergeCell ref="AS43:AX43"/>
    <mergeCell ref="BD43:BI43"/>
    <mergeCell ref="B39:C65"/>
    <mergeCell ref="AQ49:BI49"/>
    <mergeCell ref="AQ65:BL65"/>
    <mergeCell ref="AQ59:BL59"/>
    <mergeCell ref="AQ60:BL60"/>
    <mergeCell ref="AQ41:BI41"/>
    <mergeCell ref="BB58:BI58"/>
    <mergeCell ref="AQ61:BL62"/>
    <mergeCell ref="AY51:BI51"/>
    <mergeCell ref="BJ64:BL64"/>
    <mergeCell ref="AQ55:BL55"/>
    <mergeCell ref="AQ56:BL56"/>
    <mergeCell ref="AQ63:BI63"/>
    <mergeCell ref="BJ63:BL63"/>
    <mergeCell ref="AT64:AW64"/>
    <mergeCell ref="AQ47:BI47"/>
    <mergeCell ref="AQ48:AX48"/>
    <mergeCell ref="BC48:BI48"/>
    <mergeCell ref="AQ58:AX58"/>
    <mergeCell ref="BB44:BI44"/>
    <mergeCell ref="AQ46:BI46"/>
    <mergeCell ref="AQ45:AX45"/>
    <mergeCell ref="AQ39:BL39"/>
    <mergeCell ref="A1:F1"/>
    <mergeCell ref="AQ13:BI13"/>
    <mergeCell ref="AQ14:AX14"/>
    <mergeCell ref="AQ15:BI15"/>
    <mergeCell ref="AQ29:AR29"/>
    <mergeCell ref="D23:BL23"/>
    <mergeCell ref="BB14:BI14"/>
    <mergeCell ref="F25:V25"/>
    <mergeCell ref="F26:V26"/>
    <mergeCell ref="AQ16:BI16"/>
    <mergeCell ref="AQ17:BI17"/>
    <mergeCell ref="F24:X24"/>
    <mergeCell ref="Y24:AR24"/>
    <mergeCell ref="Y25:AP25"/>
    <mergeCell ref="AQ25:AR25"/>
    <mergeCell ref="AS25:BJ25"/>
    <mergeCell ref="AQ26:AR26"/>
    <mergeCell ref="BC2:BM2"/>
    <mergeCell ref="AZ4:BB4"/>
    <mergeCell ref="BC4:BD4"/>
    <mergeCell ref="BE4:BL4"/>
    <mergeCell ref="AQ10:BI10"/>
    <mergeCell ref="A8:BM8"/>
    <mergeCell ref="AQ9:BL9"/>
    <mergeCell ref="A5:BM5"/>
    <mergeCell ref="AQ7:AS7"/>
    <mergeCell ref="AZ7:BL7"/>
    <mergeCell ref="AG1:AH1"/>
    <mergeCell ref="AY64:BI64"/>
    <mergeCell ref="AY52:BB52"/>
    <mergeCell ref="AQ54:BL54"/>
    <mergeCell ref="AQ53:BL53"/>
    <mergeCell ref="AZ57:BI57"/>
    <mergeCell ref="BF52:BG52"/>
    <mergeCell ref="BB45:BI45"/>
    <mergeCell ref="AS24:BL24"/>
    <mergeCell ref="AQ22:BI22"/>
    <mergeCell ref="A19:BM19"/>
    <mergeCell ref="AQ20:BI20"/>
    <mergeCell ref="AQ21:BI21"/>
    <mergeCell ref="AQ50:BL50"/>
    <mergeCell ref="AS26:BJ26"/>
    <mergeCell ref="AS27:BJ27"/>
    <mergeCell ref="AS28:BJ28"/>
    <mergeCell ref="AQ42:BI42"/>
    <mergeCell ref="F29:V29"/>
    <mergeCell ref="A12:BM12"/>
    <mergeCell ref="Q33:Y33"/>
    <mergeCell ref="B20:C30"/>
    <mergeCell ref="J32:M32"/>
    <mergeCell ref="N32:P32"/>
    <mergeCell ref="Q32:Y32"/>
    <mergeCell ref="D31:BL31"/>
    <mergeCell ref="AQ27:AR27"/>
    <mergeCell ref="AQ28:AR28"/>
    <mergeCell ref="Y28:AP28"/>
    <mergeCell ref="Y29:AP29"/>
    <mergeCell ref="W25:X25"/>
    <mergeCell ref="W26:X26"/>
    <mergeCell ref="BK29:BL29"/>
    <mergeCell ref="BK25:BL25"/>
    <mergeCell ref="D24:E24"/>
    <mergeCell ref="D25:E25"/>
    <mergeCell ref="BK26:BL26"/>
    <mergeCell ref="BK27:BL27"/>
    <mergeCell ref="D26:E26"/>
    <mergeCell ref="D27:E27"/>
    <mergeCell ref="F27:V27"/>
    <mergeCell ref="F28:V28"/>
    <mergeCell ref="D29:E29"/>
    <mergeCell ref="BH1:BM1"/>
    <mergeCell ref="AQ44:AX44"/>
    <mergeCell ref="D32:I32"/>
    <mergeCell ref="AQ40:BI40"/>
    <mergeCell ref="D28:E28"/>
    <mergeCell ref="W27:X27"/>
    <mergeCell ref="W28:X28"/>
    <mergeCell ref="W29:X29"/>
    <mergeCell ref="J33:M33"/>
    <mergeCell ref="AQ30:AR30"/>
    <mergeCell ref="AS30:BL30"/>
    <mergeCell ref="D35:K35"/>
    <mergeCell ref="D36:K36"/>
    <mergeCell ref="L35:BL35"/>
    <mergeCell ref="L36:BL36"/>
    <mergeCell ref="D34:I34"/>
    <mergeCell ref="AS29:BJ29"/>
    <mergeCell ref="D30:X30"/>
    <mergeCell ref="Y30:AP30"/>
    <mergeCell ref="BK28:BL28"/>
    <mergeCell ref="Y27:AP27"/>
    <mergeCell ref="D33:I33"/>
    <mergeCell ref="N33:P33"/>
    <mergeCell ref="Y26:AP26"/>
  </mergeCells>
  <phoneticPr fontId="2"/>
  <conditionalFormatting sqref="AQ51:BL52">
    <cfRule type="expression" dxfId="94" priority="5">
      <formula>$AQ$50="無"</formula>
    </cfRule>
  </conditionalFormatting>
  <conditionalFormatting sqref="AQ13:BI13 AQ14 BB14 AQ15 AQ16 AQ17">
    <cfRule type="containsBlanks" dxfId="93" priority="3">
      <formula>LEN(TRIM(AQ13))=0</formula>
    </cfRule>
  </conditionalFormatting>
  <dataValidations count="3">
    <dataValidation type="list" allowBlank="1" showInputMessage="1" showErrorMessage="1" sqref="AQ56:BL56" xr:uid="{00000000-0002-0000-0700-000000000000}">
      <formula1>"有,無"</formula1>
    </dataValidation>
    <dataValidation type="list" allowBlank="1" showInputMessage="1" showErrorMessage="1" sqref="AQ54:BL54" xr:uid="{00000000-0002-0000-0700-000001000000}">
      <formula1>"電圧制御方式,電流制御方式"</formula1>
    </dataValidation>
    <dataValidation type="list" allowBlank="1" showInputMessage="1" sqref="AQ55:BL55" xr:uid="{00000000-0002-0000-0700-000002000000}">
      <formula1>"％抑制,その他(       )"</formula1>
    </dataValidation>
  </dataValidations>
  <hyperlinks>
    <hyperlink ref="A1" location="はじめに!A1" display="＜はじめにへ" xr:uid="{00000000-0004-0000-0700-000000000000}"/>
    <hyperlink ref="A1:F1" location="入力シート!Print_Area" display="＜入力シートへ" xr:uid="{00000000-0004-0000-0700-000001000000}"/>
    <hyperlink ref="BH1:BM1" location="'おわりに '!Print_Area" display="おわりにへ＞" xr:uid="{00000000-0004-0000-0700-000002000000}"/>
  </hyperlinks>
  <pageMargins left="0.64" right="0.3" top="0.42" bottom="0.38" header="0.32" footer="0.28999999999999998"/>
  <pageSetup paperSize="9" scale="57"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FD963B54-7932-4053-A4ED-13511140A7BC}">
            <xm:f>AND('はじめに  '!$AV$48:$BK$48&lt;&gt;"はい",'はじめに  '!$AV$61:$BK$61&lt;&gt;"はい")</xm:f>
            <x14:dxf>
              <fill>
                <patternFill>
                  <bgColor theme="0" tint="-0.24994659260841701"/>
                </patternFill>
              </fill>
            </x14:dxf>
          </x14:cfRule>
          <xm:sqref>A2:BM42 A44:BM77 A43:AS43 AY43:BD43 BJ43:BM43</xm:sqref>
        </x14:conditionalFormatting>
        <x14:conditionalFormatting xmlns:xm="http://schemas.microsoft.com/office/excel/2006/main">
          <x14:cfRule type="expression" priority="2" id="{9D079383-712A-46D7-924C-DED6355546BC}">
            <xm:f>AND('はじめに  '!$AV$61="はい",AQ13="")</xm:f>
            <x14:dxf>
              <fill>
                <patternFill>
                  <bgColor rgb="FFFFFF00"/>
                </patternFill>
              </fill>
            </x14:dxf>
          </x14:cfRule>
          <xm:sqref>AQ13:BI13 AQ14:AX14 BB14:BI14 AQ15:BI17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R81"/>
  <sheetViews>
    <sheetView showGridLines="0" view="pageBreakPreview" zoomScale="80" zoomScaleNormal="100" zoomScaleSheetLayoutView="80" workbookViewId="0">
      <pane ySplit="1" topLeftCell="A2" activePane="bottomLeft" state="frozen"/>
      <selection activeCell="AA17" sqref="AA17:AN17"/>
      <selection pane="bottomLeft" sqref="A1:F1"/>
    </sheetView>
  </sheetViews>
  <sheetFormatPr defaultColWidth="8.75" defaultRowHeight="13.5" x14ac:dyDescent="0.15"/>
  <cols>
    <col min="1" max="45" width="2" style="961" customWidth="1"/>
    <col min="46" max="65" width="2" style="899" customWidth="1"/>
    <col min="66" max="66" width="2.125" style="899" hidden="1" customWidth="1"/>
    <col min="67" max="67" width="8.875" style="899" customWidth="1"/>
    <col min="68" max="70" width="8.875" style="899" hidden="1" customWidth="1"/>
    <col min="71" max="112" width="8.875" style="899" customWidth="1"/>
    <col min="113" max="121" width="2.125" style="899" customWidth="1"/>
    <col min="122" max="122" width="3" style="899" customWidth="1"/>
    <col min="123" max="123" width="2.125" style="899" customWidth="1"/>
    <col min="124" max="16384" width="8.75" style="899"/>
  </cols>
  <sheetData>
    <row r="1" spans="1:70" ht="20.100000000000001" customHeight="1" x14ac:dyDescent="0.15">
      <c r="A1" s="1240" t="s">
        <v>146</v>
      </c>
      <c r="B1" s="1240"/>
      <c r="C1" s="1240"/>
      <c r="D1" s="1240"/>
      <c r="E1" s="1240"/>
      <c r="F1" s="1240"/>
      <c r="G1" s="967"/>
      <c r="H1" s="733"/>
      <c r="I1" s="733"/>
      <c r="J1" s="733"/>
      <c r="K1" s="895"/>
      <c r="L1" s="896"/>
      <c r="M1" s="896"/>
      <c r="N1" s="896"/>
      <c r="O1" s="896"/>
      <c r="P1" s="896"/>
      <c r="Q1" s="896"/>
      <c r="R1" s="896"/>
      <c r="S1" s="896"/>
      <c r="T1" s="896"/>
      <c r="U1" s="896"/>
      <c r="V1" s="896"/>
      <c r="W1" s="896"/>
      <c r="X1" s="896"/>
      <c r="Y1" s="896"/>
      <c r="Z1" s="896"/>
      <c r="AA1" s="896"/>
      <c r="AB1" s="896"/>
      <c r="AC1" s="896"/>
      <c r="AD1" s="896"/>
      <c r="AE1" s="896"/>
      <c r="AF1" s="897" t="s">
        <v>1181</v>
      </c>
      <c r="AG1" s="1356">
        <f>IF(AND('はじめに  '!AV61="はい",OR(入力シート!E81=2,入力シート!E81=3)),SUM(BR13:BR19),0)</f>
        <v>0</v>
      </c>
      <c r="AH1" s="1357"/>
      <c r="AI1" s="898" t="s">
        <v>1</v>
      </c>
      <c r="AJ1" s="896"/>
      <c r="AK1" s="896"/>
      <c r="AL1" s="896"/>
      <c r="AM1" s="896"/>
      <c r="AN1" s="896"/>
      <c r="AO1" s="896"/>
      <c r="AP1" s="896"/>
      <c r="AQ1" s="896"/>
      <c r="AR1" s="896"/>
      <c r="AS1" s="896"/>
      <c r="AT1" s="896"/>
      <c r="AU1" s="896"/>
      <c r="BI1" s="1420" t="s">
        <v>148</v>
      </c>
      <c r="BJ1" s="1420"/>
      <c r="BK1" s="1420"/>
      <c r="BL1" s="1420"/>
      <c r="BM1" s="1420"/>
    </row>
    <row r="2" spans="1:70" ht="20.100000000000001" customHeight="1" thickBot="1" x14ac:dyDescent="0.2">
      <c r="A2" s="880"/>
      <c r="B2" s="880"/>
      <c r="C2" s="880"/>
      <c r="D2" s="880"/>
      <c r="E2" s="880"/>
      <c r="F2" s="880"/>
      <c r="G2" s="880"/>
      <c r="H2" s="880"/>
      <c r="I2" s="880"/>
      <c r="J2" s="880"/>
      <c r="K2" s="880"/>
      <c r="L2" s="880"/>
      <c r="M2" s="880"/>
      <c r="N2" s="880"/>
      <c r="O2" s="880"/>
      <c r="P2" s="880"/>
      <c r="Q2" s="880"/>
      <c r="R2" s="880"/>
      <c r="S2" s="880"/>
      <c r="T2" s="880"/>
      <c r="U2" s="880"/>
      <c r="V2" s="880"/>
      <c r="W2" s="880"/>
      <c r="X2" s="880"/>
      <c r="Y2" s="880"/>
      <c r="Z2" s="880"/>
      <c r="AA2" s="880"/>
      <c r="AB2" s="880"/>
      <c r="AC2" s="880"/>
      <c r="AD2" s="880"/>
      <c r="AE2" s="880"/>
      <c r="AF2" s="880"/>
      <c r="AG2" s="880"/>
      <c r="AH2" s="880"/>
      <c r="AI2" s="880"/>
      <c r="AJ2" s="880"/>
      <c r="AK2" s="880"/>
      <c r="AL2" s="880"/>
      <c r="AM2" s="880"/>
      <c r="AN2" s="880"/>
      <c r="AO2" s="880"/>
      <c r="AP2" s="880"/>
      <c r="AQ2" s="880"/>
      <c r="AR2" s="880"/>
      <c r="AS2" s="880"/>
      <c r="AT2" s="880"/>
      <c r="AU2" s="880"/>
      <c r="AV2" s="880"/>
      <c r="AW2" s="880"/>
      <c r="AX2" s="880"/>
      <c r="AY2" s="880"/>
      <c r="AZ2" s="880"/>
      <c r="BA2" s="880"/>
      <c r="BB2" s="880"/>
      <c r="BC2" s="1382" t="s">
        <v>523</v>
      </c>
      <c r="BD2" s="1382"/>
      <c r="BE2" s="1382"/>
      <c r="BF2" s="1382"/>
      <c r="BG2" s="1382"/>
      <c r="BH2" s="1382"/>
      <c r="BI2" s="1382"/>
      <c r="BJ2" s="1382"/>
      <c r="BK2" s="1382"/>
      <c r="BL2" s="1382"/>
      <c r="BM2" s="1382"/>
      <c r="BN2" s="880"/>
    </row>
    <row r="3" spans="1:70" ht="18.600000000000001" hidden="1" customHeight="1" thickBot="1" x14ac:dyDescent="0.2">
      <c r="A3" s="880"/>
      <c r="B3" s="880"/>
      <c r="C3" s="880"/>
      <c r="D3" s="880"/>
      <c r="E3" s="880"/>
      <c r="F3" s="880"/>
      <c r="G3" s="880"/>
      <c r="H3" s="880"/>
      <c r="I3" s="880"/>
      <c r="J3" s="880"/>
      <c r="K3" s="880"/>
      <c r="L3" s="880"/>
      <c r="M3" s="880"/>
      <c r="N3" s="880"/>
      <c r="O3" s="880"/>
      <c r="P3" s="880"/>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c r="AW3" s="880"/>
      <c r="AX3" s="880"/>
      <c r="AY3" s="880"/>
      <c r="AZ3" s="880"/>
      <c r="BA3" s="880"/>
      <c r="BB3" s="880"/>
      <c r="BC3" s="900"/>
      <c r="BD3" s="900"/>
      <c r="BE3" s="900"/>
      <c r="BF3" s="900"/>
      <c r="BG3" s="900"/>
      <c r="BH3" s="900"/>
      <c r="BI3" s="900"/>
      <c r="BJ3" s="900"/>
      <c r="BK3" s="900"/>
      <c r="BL3" s="900"/>
      <c r="BM3" s="900"/>
      <c r="BN3" s="880"/>
    </row>
    <row r="4" spans="1:70" ht="20.100000000000001" customHeight="1" x14ac:dyDescent="0.15">
      <c r="A4" s="901"/>
      <c r="B4" s="902"/>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1383"/>
      <c r="BA4" s="1383"/>
      <c r="BB4" s="1383"/>
      <c r="BC4" s="1384"/>
      <c r="BD4" s="1384"/>
      <c r="BE4" s="1385" t="str">
        <f>IF(入力シート!E10="","",入力シート!E10)</f>
        <v/>
      </c>
      <c r="BF4" s="1385"/>
      <c r="BG4" s="1385"/>
      <c r="BH4" s="1385"/>
      <c r="BI4" s="1385"/>
      <c r="BJ4" s="1385"/>
      <c r="BK4" s="1385"/>
      <c r="BL4" s="1385"/>
      <c r="BM4" s="903"/>
      <c r="BN4" s="880"/>
    </row>
    <row r="5" spans="1:70" ht="20.100000000000001" customHeight="1" x14ac:dyDescent="0.15">
      <c r="A5" s="1351" t="s">
        <v>524</v>
      </c>
      <c r="B5" s="1352"/>
      <c r="C5" s="1352"/>
      <c r="D5" s="1352"/>
      <c r="E5" s="1352"/>
      <c r="F5" s="1352"/>
      <c r="G5" s="1352"/>
      <c r="H5" s="1352"/>
      <c r="I5" s="1352"/>
      <c r="J5" s="1352"/>
      <c r="K5" s="1352"/>
      <c r="L5" s="1352"/>
      <c r="M5" s="1352"/>
      <c r="N5" s="1352"/>
      <c r="O5" s="1352"/>
      <c r="P5" s="1352"/>
      <c r="Q5" s="1352"/>
      <c r="R5" s="1352"/>
      <c r="S5" s="1352"/>
      <c r="T5" s="1352"/>
      <c r="U5" s="1352"/>
      <c r="V5" s="1352"/>
      <c r="W5" s="1352"/>
      <c r="X5" s="1352"/>
      <c r="Y5" s="1352"/>
      <c r="Z5" s="1352"/>
      <c r="AA5" s="1352"/>
      <c r="AB5" s="1352"/>
      <c r="AC5" s="1352"/>
      <c r="AD5" s="1352"/>
      <c r="AE5" s="1352"/>
      <c r="AF5" s="1352"/>
      <c r="AG5" s="1352"/>
      <c r="AH5" s="1352"/>
      <c r="AI5" s="1352"/>
      <c r="AJ5" s="1352"/>
      <c r="AK5" s="1352"/>
      <c r="AL5" s="1352"/>
      <c r="AM5" s="1352"/>
      <c r="AN5" s="1352"/>
      <c r="AO5" s="1352"/>
      <c r="AP5" s="1352"/>
      <c r="AQ5" s="1352"/>
      <c r="AR5" s="1352"/>
      <c r="AS5" s="1352"/>
      <c r="AT5" s="1352"/>
      <c r="AU5" s="1352"/>
      <c r="AV5" s="1352"/>
      <c r="AW5" s="1352"/>
      <c r="AX5" s="1352"/>
      <c r="AY5" s="1352"/>
      <c r="AZ5" s="1352"/>
      <c r="BA5" s="1352"/>
      <c r="BB5" s="1352"/>
      <c r="BC5" s="1352"/>
      <c r="BD5" s="1352"/>
      <c r="BE5" s="1352"/>
      <c r="BF5" s="1352"/>
      <c r="BG5" s="1352"/>
      <c r="BH5" s="1352"/>
      <c r="BI5" s="1352"/>
      <c r="BJ5" s="1352"/>
      <c r="BK5" s="1352"/>
      <c r="BL5" s="1352"/>
      <c r="BM5" s="1353"/>
      <c r="BN5" s="880"/>
    </row>
    <row r="6" spans="1:70" s="905" customFormat="1" ht="20.100000000000001" customHeight="1" x14ac:dyDescent="0.15">
      <c r="A6" s="848"/>
      <c r="B6" s="850"/>
      <c r="C6" s="850"/>
      <c r="D6" s="850"/>
      <c r="E6" s="850"/>
      <c r="F6" s="850"/>
      <c r="G6" s="850"/>
      <c r="H6" s="850"/>
      <c r="I6" s="850"/>
      <c r="J6" s="850"/>
      <c r="K6" s="850"/>
      <c r="L6" s="850"/>
      <c r="M6" s="850"/>
      <c r="N6" s="850"/>
      <c r="O6" s="850"/>
      <c r="P6" s="850"/>
      <c r="Q6" s="850"/>
      <c r="R6" s="850"/>
      <c r="S6" s="850"/>
      <c r="T6" s="850"/>
      <c r="U6" s="850"/>
      <c r="V6" s="850"/>
      <c r="W6" s="850"/>
      <c r="X6" s="850"/>
      <c r="Y6" s="850"/>
      <c r="Z6" s="850"/>
      <c r="AA6" s="850"/>
      <c r="AB6" s="850"/>
      <c r="AC6" s="850"/>
      <c r="AD6" s="850"/>
      <c r="AE6" s="850"/>
      <c r="AF6" s="850"/>
      <c r="AG6" s="850"/>
      <c r="AH6" s="850"/>
      <c r="AI6" s="850"/>
      <c r="AJ6" s="850"/>
      <c r="AK6" s="850"/>
      <c r="AL6" s="850"/>
      <c r="AM6" s="850"/>
      <c r="AN6" s="850"/>
      <c r="AO6" s="850"/>
      <c r="AP6" s="850"/>
      <c r="AQ6" s="850"/>
      <c r="AR6" s="850"/>
      <c r="AS6" s="850"/>
      <c r="AT6" s="850"/>
      <c r="AU6" s="850"/>
      <c r="AV6" s="850"/>
      <c r="AW6" s="850"/>
      <c r="AX6" s="850"/>
      <c r="AY6" s="850"/>
      <c r="AZ6" s="904"/>
      <c r="BA6" s="904"/>
      <c r="BB6" s="904"/>
      <c r="BC6" s="904"/>
      <c r="BD6" s="904"/>
      <c r="BE6" s="904"/>
      <c r="BF6" s="904"/>
      <c r="BG6" s="904"/>
      <c r="BH6" s="904"/>
      <c r="BI6" s="904"/>
      <c r="BJ6" s="904"/>
      <c r="BK6" s="904"/>
      <c r="BL6" s="904"/>
      <c r="BM6" s="849"/>
      <c r="BN6" s="880"/>
    </row>
    <row r="7" spans="1:70" s="905" customFormat="1" ht="20.100000000000001" customHeight="1" x14ac:dyDescent="0.15">
      <c r="A7" s="848"/>
      <c r="B7" s="850"/>
      <c r="C7" s="850"/>
      <c r="D7" s="850"/>
      <c r="E7" s="850"/>
      <c r="F7" s="850"/>
      <c r="G7" s="850"/>
      <c r="H7" s="850"/>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0"/>
      <c r="AL7" s="850"/>
      <c r="AM7" s="850"/>
      <c r="AN7" s="850"/>
      <c r="AO7" s="850"/>
      <c r="AP7" s="850"/>
      <c r="AQ7" s="1354"/>
      <c r="AR7" s="1354"/>
      <c r="AS7" s="1354"/>
      <c r="AT7" s="868" t="s">
        <v>525</v>
      </c>
      <c r="AU7" s="868"/>
      <c r="AV7" s="868"/>
      <c r="AW7" s="868"/>
      <c r="AX7" s="868"/>
      <c r="AY7" s="868"/>
      <c r="AZ7" s="1355" t="str">
        <f>IF(入力シート!E125="","",IF(入力シート!E125="選択してください","",入力シート!E125))</f>
        <v/>
      </c>
      <c r="BA7" s="1355"/>
      <c r="BB7" s="1355"/>
      <c r="BC7" s="1355"/>
      <c r="BD7" s="1355"/>
      <c r="BE7" s="1355"/>
      <c r="BF7" s="1355"/>
      <c r="BG7" s="1355"/>
      <c r="BH7" s="1355"/>
      <c r="BI7" s="1355"/>
      <c r="BJ7" s="1355"/>
      <c r="BK7" s="1355"/>
      <c r="BL7" s="1355"/>
      <c r="BM7" s="849"/>
      <c r="BN7" s="880"/>
      <c r="BP7" s="899" t="s">
        <v>151</v>
      </c>
      <c r="BQ7" s="899" t="s">
        <v>1180</v>
      </c>
      <c r="BR7" s="899" t="s">
        <v>152</v>
      </c>
    </row>
    <row r="8" spans="1:70" ht="20.100000000000001" customHeight="1" x14ac:dyDescent="0.15">
      <c r="A8" s="1249" t="s">
        <v>526</v>
      </c>
      <c r="B8" s="1250"/>
      <c r="C8" s="1250"/>
      <c r="D8" s="1250"/>
      <c r="E8" s="1250"/>
      <c r="F8" s="1250"/>
      <c r="G8" s="1250"/>
      <c r="H8" s="1250"/>
      <c r="I8" s="1250"/>
      <c r="J8" s="1250"/>
      <c r="K8" s="1250"/>
      <c r="L8" s="1250"/>
      <c r="M8" s="1250"/>
      <c r="N8" s="1250"/>
      <c r="O8" s="1250"/>
      <c r="P8" s="1250"/>
      <c r="Q8" s="1250"/>
      <c r="R8" s="1250"/>
      <c r="S8" s="1250"/>
      <c r="T8" s="1250"/>
      <c r="U8" s="1250"/>
      <c r="V8" s="1250"/>
      <c r="W8" s="1250"/>
      <c r="X8" s="1250"/>
      <c r="Y8" s="1250"/>
      <c r="Z8" s="1250"/>
      <c r="AA8" s="1250"/>
      <c r="AB8" s="1250"/>
      <c r="AC8" s="1250"/>
      <c r="AD8" s="1250"/>
      <c r="AE8" s="1250"/>
      <c r="AF8" s="1250"/>
      <c r="AG8" s="1250"/>
      <c r="AH8" s="1250"/>
      <c r="AI8" s="1250"/>
      <c r="AJ8" s="1250"/>
      <c r="AK8" s="1250"/>
      <c r="AL8" s="1250"/>
      <c r="AM8" s="1250"/>
      <c r="AN8" s="1250"/>
      <c r="AO8" s="1250"/>
      <c r="AP8" s="1250"/>
      <c r="AQ8" s="1250"/>
      <c r="AR8" s="1250"/>
      <c r="AS8" s="1250"/>
      <c r="AT8" s="1250"/>
      <c r="AU8" s="1250"/>
      <c r="AV8" s="1250"/>
      <c r="AW8" s="1250"/>
      <c r="AX8" s="1250"/>
      <c r="AY8" s="1250"/>
      <c r="AZ8" s="1250"/>
      <c r="BA8" s="1250"/>
      <c r="BB8" s="1250"/>
      <c r="BC8" s="1250"/>
      <c r="BD8" s="1250"/>
      <c r="BE8" s="1250"/>
      <c r="BF8" s="1250"/>
      <c r="BG8" s="1250"/>
      <c r="BH8" s="1250"/>
      <c r="BI8" s="1250"/>
      <c r="BJ8" s="1250"/>
      <c r="BK8" s="1250"/>
      <c r="BL8" s="1250"/>
      <c r="BM8" s="1251"/>
      <c r="BN8" s="880"/>
      <c r="BP8" s="905">
        <v>1</v>
      </c>
      <c r="BQ8" s="905">
        <f>IF(OR(AZ7="",AZ7="選択してください"),0,1)</f>
        <v>0</v>
      </c>
      <c r="BR8" s="905">
        <f>BP8-BQ8</f>
        <v>1</v>
      </c>
    </row>
    <row r="9" spans="1:70" ht="20.100000000000001" customHeight="1" x14ac:dyDescent="0.15">
      <c r="A9" s="851"/>
      <c r="B9" s="881" t="s">
        <v>527</v>
      </c>
      <c r="C9" s="852"/>
      <c r="D9" s="852"/>
      <c r="E9" s="852"/>
      <c r="F9" s="852"/>
      <c r="G9" s="852"/>
      <c r="H9" s="852"/>
      <c r="I9" s="852"/>
      <c r="J9" s="852"/>
      <c r="K9" s="852"/>
      <c r="L9" s="852"/>
      <c r="M9" s="852"/>
      <c r="N9" s="852"/>
      <c r="O9" s="852"/>
      <c r="P9" s="852"/>
      <c r="Q9" s="852"/>
      <c r="R9" s="852"/>
      <c r="S9" s="852"/>
      <c r="T9" s="852"/>
      <c r="U9" s="852"/>
      <c r="V9" s="852"/>
      <c r="W9" s="852"/>
      <c r="X9" s="852"/>
      <c r="Y9" s="852"/>
      <c r="Z9" s="852"/>
      <c r="AA9" s="852"/>
      <c r="AB9" s="852"/>
      <c r="AC9" s="852"/>
      <c r="AD9" s="852"/>
      <c r="AE9" s="852"/>
      <c r="AF9" s="852"/>
      <c r="AG9" s="852"/>
      <c r="AH9" s="852"/>
      <c r="AI9" s="852"/>
      <c r="AJ9" s="852"/>
      <c r="AK9" s="852"/>
      <c r="AL9" s="852"/>
      <c r="AM9" s="852"/>
      <c r="AN9" s="852"/>
      <c r="AO9" s="852"/>
      <c r="AP9" s="852"/>
      <c r="AQ9" s="1217" t="s">
        <v>265</v>
      </c>
      <c r="AR9" s="1218"/>
      <c r="AS9" s="1218"/>
      <c r="AT9" s="1218"/>
      <c r="AU9" s="1218"/>
      <c r="AV9" s="1218"/>
      <c r="AW9" s="1218"/>
      <c r="AX9" s="1218"/>
      <c r="AY9" s="1218"/>
      <c r="AZ9" s="1218"/>
      <c r="BA9" s="1218"/>
      <c r="BB9" s="1218"/>
      <c r="BC9" s="1218"/>
      <c r="BD9" s="1218"/>
      <c r="BE9" s="1218"/>
      <c r="BF9" s="1218"/>
      <c r="BG9" s="1218"/>
      <c r="BH9" s="1218"/>
      <c r="BI9" s="1218"/>
      <c r="BJ9" s="1218"/>
      <c r="BK9" s="1218"/>
      <c r="BL9" s="1219"/>
      <c r="BM9" s="854"/>
      <c r="BN9" s="880"/>
    </row>
    <row r="10" spans="1:70" ht="20.100000000000001" customHeight="1" x14ac:dyDescent="0.15">
      <c r="A10" s="851"/>
      <c r="B10" s="881" t="s">
        <v>528</v>
      </c>
      <c r="C10" s="852"/>
      <c r="D10" s="852"/>
      <c r="E10" s="852"/>
      <c r="F10" s="852"/>
      <c r="G10" s="852"/>
      <c r="H10" s="852"/>
      <c r="I10" s="852"/>
      <c r="J10" s="852"/>
      <c r="K10" s="852"/>
      <c r="L10" s="852"/>
      <c r="M10" s="852"/>
      <c r="N10" s="852"/>
      <c r="O10" s="852"/>
      <c r="P10" s="852"/>
      <c r="Q10" s="852"/>
      <c r="R10" s="852"/>
      <c r="S10" s="852"/>
      <c r="T10" s="852"/>
      <c r="U10" s="852"/>
      <c r="V10" s="852"/>
      <c r="W10" s="852"/>
      <c r="X10" s="852"/>
      <c r="Y10" s="852"/>
      <c r="Z10" s="852"/>
      <c r="AA10" s="852"/>
      <c r="AB10" s="852"/>
      <c r="AC10" s="852"/>
      <c r="AD10" s="852"/>
      <c r="AE10" s="852"/>
      <c r="AF10" s="852"/>
      <c r="AG10" s="852"/>
      <c r="AH10" s="852"/>
      <c r="AI10" s="852"/>
      <c r="AJ10" s="852"/>
      <c r="AK10" s="852"/>
      <c r="AL10" s="852"/>
      <c r="AM10" s="852"/>
      <c r="AN10" s="852"/>
      <c r="AO10" s="852"/>
      <c r="AP10" s="852"/>
      <c r="AQ10" s="1241">
        <f>IF(入力シート!E132="","",入力シート!E132)</f>
        <v>0</v>
      </c>
      <c r="AR10" s="1242"/>
      <c r="AS10" s="1242"/>
      <c r="AT10" s="1242"/>
      <c r="AU10" s="1242"/>
      <c r="AV10" s="1242"/>
      <c r="AW10" s="1242"/>
      <c r="AX10" s="1242"/>
      <c r="AY10" s="1242"/>
      <c r="AZ10" s="1242"/>
      <c r="BA10" s="1242"/>
      <c r="BB10" s="1242"/>
      <c r="BC10" s="1242"/>
      <c r="BD10" s="1242"/>
      <c r="BE10" s="1242"/>
      <c r="BF10" s="1242"/>
      <c r="BG10" s="1242"/>
      <c r="BH10" s="1242"/>
      <c r="BI10" s="1242"/>
      <c r="BJ10" s="852" t="s">
        <v>529</v>
      </c>
      <c r="BK10" s="852"/>
      <c r="BL10" s="853"/>
      <c r="BM10" s="854"/>
      <c r="BN10" s="880"/>
    </row>
    <row r="11" spans="1:70" ht="20.100000000000001" customHeight="1" x14ac:dyDescent="0.15">
      <c r="A11" s="848"/>
      <c r="B11" s="850"/>
      <c r="C11" s="850"/>
      <c r="D11" s="850"/>
      <c r="E11" s="850"/>
      <c r="F11" s="850"/>
      <c r="G11" s="850"/>
      <c r="H11" s="850"/>
      <c r="I11" s="850"/>
      <c r="J11" s="850"/>
      <c r="K11" s="850"/>
      <c r="L11" s="850"/>
      <c r="M11" s="850"/>
      <c r="N11" s="850"/>
      <c r="O11" s="850"/>
      <c r="P11" s="850"/>
      <c r="Q11" s="850"/>
      <c r="R11" s="850"/>
      <c r="S11" s="850"/>
      <c r="T11" s="850"/>
      <c r="U11" s="850"/>
      <c r="V11" s="850"/>
      <c r="W11" s="850"/>
      <c r="X11" s="850"/>
      <c r="Y11" s="850"/>
      <c r="Z11" s="850"/>
      <c r="AA11" s="850"/>
      <c r="AB11" s="850"/>
      <c r="AC11" s="850"/>
      <c r="AD11" s="850"/>
      <c r="AE11" s="850"/>
      <c r="AF11" s="850"/>
      <c r="AG11" s="850"/>
      <c r="AH11" s="850"/>
      <c r="AI11" s="850"/>
      <c r="AJ11" s="850"/>
      <c r="AK11" s="850"/>
      <c r="AL11" s="850"/>
      <c r="AM11" s="850"/>
      <c r="AN11" s="850"/>
      <c r="AO11" s="850"/>
      <c r="AP11" s="850"/>
      <c r="AQ11" s="850"/>
      <c r="AR11" s="850"/>
      <c r="AS11" s="850"/>
      <c r="AT11" s="850"/>
      <c r="AU11" s="850"/>
      <c r="AV11" s="850"/>
      <c r="AW11" s="850"/>
      <c r="AX11" s="850"/>
      <c r="AY11" s="850"/>
      <c r="AZ11" s="850"/>
      <c r="BA11" s="850"/>
      <c r="BB11" s="850"/>
      <c r="BC11" s="850"/>
      <c r="BD11" s="850"/>
      <c r="BE11" s="850"/>
      <c r="BF11" s="850"/>
      <c r="BG11" s="850"/>
      <c r="BH11" s="850"/>
      <c r="BI11" s="850"/>
      <c r="BJ11" s="850"/>
      <c r="BK11" s="850"/>
      <c r="BL11" s="850"/>
      <c r="BM11" s="849"/>
      <c r="BN11" s="880"/>
    </row>
    <row r="12" spans="1:70" ht="20.100000000000001" customHeight="1" x14ac:dyDescent="0.15">
      <c r="A12" s="1213" t="s">
        <v>530</v>
      </c>
      <c r="B12" s="1214"/>
      <c r="C12" s="1214"/>
      <c r="D12" s="1214"/>
      <c r="E12" s="1214"/>
      <c r="F12" s="1214"/>
      <c r="G12" s="1214"/>
      <c r="H12" s="1214"/>
      <c r="I12" s="1214"/>
      <c r="J12" s="1214"/>
      <c r="K12" s="1214"/>
      <c r="L12" s="1214"/>
      <c r="M12" s="1214"/>
      <c r="N12" s="1214"/>
      <c r="O12" s="1214"/>
      <c r="P12" s="1214"/>
      <c r="Q12" s="1214"/>
      <c r="R12" s="1214"/>
      <c r="S12" s="1214"/>
      <c r="T12" s="1214"/>
      <c r="U12" s="1214"/>
      <c r="V12" s="1214"/>
      <c r="W12" s="1214"/>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C12" s="1214"/>
      <c r="BD12" s="1214"/>
      <c r="BE12" s="1214"/>
      <c r="BF12" s="1214"/>
      <c r="BG12" s="1214"/>
      <c r="BH12" s="1214"/>
      <c r="BI12" s="1214"/>
      <c r="BJ12" s="1214"/>
      <c r="BK12" s="1214"/>
      <c r="BL12" s="1214"/>
      <c r="BM12" s="1215"/>
      <c r="BN12" s="880"/>
    </row>
    <row r="13" spans="1:70" ht="20.100000000000001" customHeight="1" x14ac:dyDescent="0.15">
      <c r="A13" s="848"/>
      <c r="B13" s="906" t="s">
        <v>531</v>
      </c>
      <c r="C13" s="907"/>
      <c r="D13" s="907"/>
      <c r="E13" s="907"/>
      <c r="F13" s="907"/>
      <c r="G13" s="907"/>
      <c r="H13" s="907"/>
      <c r="I13" s="907"/>
      <c r="J13" s="907"/>
      <c r="K13" s="907"/>
      <c r="L13" s="907"/>
      <c r="M13" s="907"/>
      <c r="N13" s="907"/>
      <c r="O13" s="907"/>
      <c r="P13" s="907"/>
      <c r="Q13" s="907"/>
      <c r="R13" s="907"/>
      <c r="S13" s="907"/>
      <c r="T13" s="907"/>
      <c r="U13" s="907"/>
      <c r="V13" s="907"/>
      <c r="W13" s="907"/>
      <c r="X13" s="907"/>
      <c r="Y13" s="907"/>
      <c r="Z13" s="907"/>
      <c r="AA13" s="907"/>
      <c r="AB13" s="907"/>
      <c r="AC13" s="907"/>
      <c r="AD13" s="907"/>
      <c r="AE13" s="907"/>
      <c r="AF13" s="907"/>
      <c r="AG13" s="907"/>
      <c r="AH13" s="907"/>
      <c r="AI13" s="907"/>
      <c r="AJ13" s="907"/>
      <c r="AK13" s="907"/>
      <c r="AL13" s="907"/>
      <c r="AM13" s="907"/>
      <c r="AN13" s="907"/>
      <c r="AO13" s="907"/>
      <c r="AP13" s="907"/>
      <c r="AQ13" s="1376"/>
      <c r="AR13" s="1377"/>
      <c r="AS13" s="1377"/>
      <c r="AT13" s="1377"/>
      <c r="AU13" s="1377"/>
      <c r="AV13" s="1377"/>
      <c r="AW13" s="1377"/>
      <c r="AX13" s="1377"/>
      <c r="AY13" s="1377"/>
      <c r="AZ13" s="1377"/>
      <c r="BA13" s="1377"/>
      <c r="BB13" s="1377"/>
      <c r="BC13" s="1377"/>
      <c r="BD13" s="1377"/>
      <c r="BE13" s="1377"/>
      <c r="BF13" s="1377"/>
      <c r="BG13" s="1377"/>
      <c r="BH13" s="1377"/>
      <c r="BI13" s="1377"/>
      <c r="BJ13" s="907" t="s">
        <v>532</v>
      </c>
      <c r="BK13" s="907"/>
      <c r="BL13" s="908"/>
      <c r="BM13" s="849"/>
      <c r="BN13" s="880"/>
      <c r="BP13" s="899">
        <v>1</v>
      </c>
      <c r="BQ13" s="899">
        <f>COUNTA(AQ13)</f>
        <v>0</v>
      </c>
      <c r="BR13" s="899">
        <f>BP13-BQ13</f>
        <v>1</v>
      </c>
    </row>
    <row r="14" spans="1:70" ht="20.100000000000001" customHeight="1" x14ac:dyDescent="0.15">
      <c r="A14" s="848"/>
      <c r="B14" s="906" t="s">
        <v>533</v>
      </c>
      <c r="C14" s="907"/>
      <c r="D14" s="907"/>
      <c r="E14" s="907"/>
      <c r="F14" s="907"/>
      <c r="G14" s="907"/>
      <c r="H14" s="907"/>
      <c r="I14" s="907"/>
      <c r="J14" s="907"/>
      <c r="K14" s="907"/>
      <c r="L14" s="907"/>
      <c r="M14" s="907"/>
      <c r="N14" s="907"/>
      <c r="O14" s="907"/>
      <c r="P14" s="907"/>
      <c r="Q14" s="907"/>
      <c r="R14" s="907"/>
      <c r="S14" s="907"/>
      <c r="T14" s="907"/>
      <c r="U14" s="907"/>
      <c r="V14" s="907"/>
      <c r="W14" s="907"/>
      <c r="X14" s="907"/>
      <c r="Y14" s="907"/>
      <c r="Z14" s="907"/>
      <c r="AA14" s="907"/>
      <c r="AB14" s="907"/>
      <c r="AC14" s="907"/>
      <c r="AD14" s="907"/>
      <c r="AE14" s="907"/>
      <c r="AF14" s="907"/>
      <c r="AG14" s="907"/>
      <c r="AH14" s="907"/>
      <c r="AI14" s="907"/>
      <c r="AJ14" s="907"/>
      <c r="AK14" s="907"/>
      <c r="AL14" s="907"/>
      <c r="AM14" s="907"/>
      <c r="AN14" s="907"/>
      <c r="AO14" s="907"/>
      <c r="AP14" s="907"/>
      <c r="AQ14" s="1376"/>
      <c r="AR14" s="1377"/>
      <c r="AS14" s="1377"/>
      <c r="AT14" s="1377"/>
      <c r="AU14" s="1377"/>
      <c r="AV14" s="1377"/>
      <c r="AW14" s="1377"/>
      <c r="AX14" s="1377"/>
      <c r="AY14" s="852" t="s">
        <v>534</v>
      </c>
      <c r="AZ14" s="852"/>
      <c r="BA14" s="852"/>
      <c r="BB14" s="1419"/>
      <c r="BC14" s="1419"/>
      <c r="BD14" s="1419"/>
      <c r="BE14" s="1419"/>
      <c r="BF14" s="1419"/>
      <c r="BG14" s="1419"/>
      <c r="BH14" s="1419"/>
      <c r="BI14" s="1419"/>
      <c r="BJ14" s="907" t="s">
        <v>535</v>
      </c>
      <c r="BK14" s="907"/>
      <c r="BL14" s="908"/>
      <c r="BM14" s="849"/>
      <c r="BN14" s="880"/>
      <c r="BP14" s="899">
        <v>1</v>
      </c>
      <c r="BQ14" s="899">
        <f>COUNTA(AQ14)</f>
        <v>0</v>
      </c>
      <c r="BR14" s="899">
        <f t="shared" ref="BR14:BR18" si="0">BP14-BQ14</f>
        <v>1</v>
      </c>
    </row>
    <row r="15" spans="1:70" ht="20.100000000000001" customHeight="1" x14ac:dyDescent="0.15">
      <c r="A15" s="848"/>
      <c r="B15" s="909" t="s">
        <v>536</v>
      </c>
      <c r="C15" s="884"/>
      <c r="D15" s="884"/>
      <c r="E15" s="884"/>
      <c r="F15" s="884"/>
      <c r="G15" s="884"/>
      <c r="H15" s="884"/>
      <c r="I15" s="884"/>
      <c r="J15" s="884"/>
      <c r="K15" s="884"/>
      <c r="L15" s="884"/>
      <c r="M15" s="884"/>
      <c r="N15" s="884"/>
      <c r="O15" s="884"/>
      <c r="P15" s="884"/>
      <c r="Q15" s="884"/>
      <c r="R15" s="885"/>
      <c r="S15" s="910" t="s">
        <v>537</v>
      </c>
      <c r="T15" s="911"/>
      <c r="U15" s="911"/>
      <c r="V15" s="911"/>
      <c r="W15" s="911"/>
      <c r="X15" s="911"/>
      <c r="Y15" s="911"/>
      <c r="Z15" s="911"/>
      <c r="AA15" s="911"/>
      <c r="AB15" s="911"/>
      <c r="AC15" s="911"/>
      <c r="AD15" s="911"/>
      <c r="AE15" s="911"/>
      <c r="AF15" s="911"/>
      <c r="AG15" s="911"/>
      <c r="AH15" s="911"/>
      <c r="AI15" s="911"/>
      <c r="AJ15" s="911"/>
      <c r="AK15" s="911"/>
      <c r="AL15" s="911"/>
      <c r="AM15" s="911"/>
      <c r="AN15" s="911"/>
      <c r="AO15" s="911"/>
      <c r="AP15" s="911"/>
      <c r="AQ15" s="1424"/>
      <c r="AR15" s="1425"/>
      <c r="AS15" s="1425"/>
      <c r="AT15" s="1425"/>
      <c r="AU15" s="1425"/>
      <c r="AV15" s="1425"/>
      <c r="AW15" s="1425"/>
      <c r="AX15" s="1425"/>
      <c r="AY15" s="1425"/>
      <c r="AZ15" s="1425"/>
      <c r="BA15" s="1425"/>
      <c r="BB15" s="1425"/>
      <c r="BC15" s="1425"/>
      <c r="BD15" s="1425"/>
      <c r="BE15" s="1425"/>
      <c r="BF15" s="1425"/>
      <c r="BG15" s="1425"/>
      <c r="BH15" s="1425"/>
      <c r="BI15" s="1425"/>
      <c r="BJ15" s="911"/>
      <c r="BK15" s="911"/>
      <c r="BL15" s="912"/>
      <c r="BM15" s="849"/>
      <c r="BN15" s="880"/>
      <c r="BP15" s="899">
        <v>1</v>
      </c>
      <c r="BQ15" s="899">
        <f>COUNTA(BB14)</f>
        <v>0</v>
      </c>
      <c r="BR15" s="899">
        <f t="shared" si="0"/>
        <v>1</v>
      </c>
    </row>
    <row r="16" spans="1:70" ht="20.100000000000001" customHeight="1" x14ac:dyDescent="0.15">
      <c r="A16" s="848"/>
      <c r="B16" s="883"/>
      <c r="C16" s="868"/>
      <c r="D16" s="868"/>
      <c r="E16" s="868"/>
      <c r="F16" s="868"/>
      <c r="G16" s="868"/>
      <c r="H16" s="868"/>
      <c r="I16" s="868"/>
      <c r="J16" s="868"/>
      <c r="K16" s="868"/>
      <c r="L16" s="868"/>
      <c r="M16" s="868"/>
      <c r="N16" s="868"/>
      <c r="O16" s="868"/>
      <c r="P16" s="868"/>
      <c r="Q16" s="868"/>
      <c r="R16" s="913"/>
      <c r="S16" s="914" t="s">
        <v>538</v>
      </c>
      <c r="T16" s="915"/>
      <c r="U16" s="915"/>
      <c r="V16" s="915"/>
      <c r="W16" s="915"/>
      <c r="X16" s="915"/>
      <c r="Y16" s="915"/>
      <c r="Z16" s="915"/>
      <c r="AA16" s="915"/>
      <c r="AB16" s="915"/>
      <c r="AC16" s="915"/>
      <c r="AD16" s="915"/>
      <c r="AE16" s="915"/>
      <c r="AF16" s="915"/>
      <c r="AG16" s="915"/>
      <c r="AH16" s="915"/>
      <c r="AI16" s="915"/>
      <c r="AJ16" s="915"/>
      <c r="AK16" s="915"/>
      <c r="AL16" s="915"/>
      <c r="AM16" s="915"/>
      <c r="AN16" s="915"/>
      <c r="AO16" s="915"/>
      <c r="AP16" s="915"/>
      <c r="AQ16" s="1421"/>
      <c r="AR16" s="1422"/>
      <c r="AS16" s="1422"/>
      <c r="AT16" s="1422"/>
      <c r="AU16" s="1422"/>
      <c r="AV16" s="1422"/>
      <c r="AW16" s="1422"/>
      <c r="AX16" s="1422"/>
      <c r="AY16" s="1422"/>
      <c r="AZ16" s="1422"/>
      <c r="BA16" s="1422"/>
      <c r="BB16" s="1422"/>
      <c r="BC16" s="1422"/>
      <c r="BD16" s="1422"/>
      <c r="BE16" s="1422"/>
      <c r="BF16" s="1422"/>
      <c r="BG16" s="1422"/>
      <c r="BH16" s="1422"/>
      <c r="BI16" s="1422"/>
      <c r="BJ16" s="915" t="s">
        <v>535</v>
      </c>
      <c r="BK16" s="915"/>
      <c r="BL16" s="968"/>
      <c r="BM16" s="849"/>
      <c r="BN16" s="880"/>
      <c r="BP16" s="899">
        <v>1</v>
      </c>
      <c r="BQ16" s="899">
        <f>COUNTA(AQ15)</f>
        <v>0</v>
      </c>
      <c r="BR16" s="899">
        <f t="shared" si="0"/>
        <v>1</v>
      </c>
    </row>
    <row r="17" spans="1:70" ht="20.100000000000001" customHeight="1" x14ac:dyDescent="0.15">
      <c r="A17" s="848"/>
      <c r="B17" s="906" t="s">
        <v>539</v>
      </c>
      <c r="C17" s="907"/>
      <c r="D17" s="907"/>
      <c r="E17" s="907"/>
      <c r="F17" s="907"/>
      <c r="G17" s="907"/>
      <c r="H17" s="907"/>
      <c r="I17" s="907"/>
      <c r="J17" s="907"/>
      <c r="K17" s="907"/>
      <c r="L17" s="907"/>
      <c r="M17" s="907"/>
      <c r="N17" s="907"/>
      <c r="O17" s="907"/>
      <c r="P17" s="907"/>
      <c r="Q17" s="907"/>
      <c r="R17" s="907"/>
      <c r="S17" s="907"/>
      <c r="T17" s="907"/>
      <c r="U17" s="907"/>
      <c r="V17" s="907"/>
      <c r="W17" s="907"/>
      <c r="X17" s="907"/>
      <c r="Y17" s="907"/>
      <c r="Z17" s="907"/>
      <c r="AA17" s="907"/>
      <c r="AB17" s="907"/>
      <c r="AC17" s="907"/>
      <c r="AD17" s="907"/>
      <c r="AE17" s="907"/>
      <c r="AF17" s="907"/>
      <c r="AG17" s="907"/>
      <c r="AH17" s="907"/>
      <c r="AI17" s="907"/>
      <c r="AJ17" s="907"/>
      <c r="AK17" s="907"/>
      <c r="AL17" s="907"/>
      <c r="AM17" s="907"/>
      <c r="AN17" s="907"/>
      <c r="AO17" s="907"/>
      <c r="AP17" s="907"/>
      <c r="AQ17" s="1423"/>
      <c r="AR17" s="1419"/>
      <c r="AS17" s="1419"/>
      <c r="AT17" s="1419"/>
      <c r="AU17" s="1419"/>
      <c r="AV17" s="1419"/>
      <c r="AW17" s="1419"/>
      <c r="AX17" s="1419"/>
      <c r="AY17" s="1419"/>
      <c r="AZ17" s="1419"/>
      <c r="BA17" s="1419"/>
      <c r="BB17" s="1419"/>
      <c r="BC17" s="1419"/>
      <c r="BD17" s="1419"/>
      <c r="BE17" s="1419"/>
      <c r="BF17" s="1419"/>
      <c r="BG17" s="1419"/>
      <c r="BH17" s="1419"/>
      <c r="BI17" s="1419"/>
      <c r="BJ17" s="907" t="s">
        <v>540</v>
      </c>
      <c r="BK17" s="907"/>
      <c r="BL17" s="908"/>
      <c r="BM17" s="849"/>
      <c r="BN17" s="880"/>
      <c r="BP17" s="899">
        <v>1</v>
      </c>
      <c r="BQ17" s="899">
        <f>COUNTA(AQ16)</f>
        <v>0</v>
      </c>
      <c r="BR17" s="899">
        <f t="shared" si="0"/>
        <v>1</v>
      </c>
    </row>
    <row r="18" spans="1:70" ht="20.100000000000001" customHeight="1" x14ac:dyDescent="0.15">
      <c r="A18" s="848"/>
      <c r="B18" s="850"/>
      <c r="C18" s="850"/>
      <c r="D18" s="850"/>
      <c r="E18" s="850"/>
      <c r="F18" s="850"/>
      <c r="G18" s="850"/>
      <c r="H18" s="850"/>
      <c r="I18" s="850"/>
      <c r="J18" s="850"/>
      <c r="K18" s="850"/>
      <c r="L18" s="850"/>
      <c r="M18" s="850"/>
      <c r="N18" s="850"/>
      <c r="O18" s="850"/>
      <c r="P18" s="850"/>
      <c r="Q18" s="850"/>
      <c r="R18" s="850"/>
      <c r="S18" s="850"/>
      <c r="T18" s="850"/>
      <c r="U18" s="850"/>
      <c r="V18" s="850"/>
      <c r="W18" s="850"/>
      <c r="X18" s="850"/>
      <c r="Y18" s="850"/>
      <c r="Z18" s="850"/>
      <c r="AA18" s="850"/>
      <c r="AB18" s="850"/>
      <c r="AC18" s="850"/>
      <c r="AD18" s="850"/>
      <c r="AE18" s="850"/>
      <c r="AF18" s="850"/>
      <c r="AG18" s="850"/>
      <c r="AH18" s="850"/>
      <c r="AI18" s="850"/>
      <c r="AJ18" s="850"/>
      <c r="AK18" s="850"/>
      <c r="AL18" s="850"/>
      <c r="AM18" s="850"/>
      <c r="AN18" s="850"/>
      <c r="AO18" s="850"/>
      <c r="AP18" s="850"/>
      <c r="AQ18" s="850"/>
      <c r="AR18" s="850"/>
      <c r="AS18" s="850"/>
      <c r="AT18" s="850"/>
      <c r="AU18" s="850"/>
      <c r="AV18" s="850"/>
      <c r="AW18" s="850"/>
      <c r="AX18" s="850"/>
      <c r="AY18" s="850"/>
      <c r="AZ18" s="850"/>
      <c r="BA18" s="850"/>
      <c r="BB18" s="850"/>
      <c r="BC18" s="850"/>
      <c r="BD18" s="850"/>
      <c r="BE18" s="850"/>
      <c r="BF18" s="850"/>
      <c r="BG18" s="850"/>
      <c r="BH18" s="850"/>
      <c r="BI18" s="850"/>
      <c r="BJ18" s="850"/>
      <c r="BK18" s="850"/>
      <c r="BL18" s="850"/>
      <c r="BM18" s="849"/>
      <c r="BN18" s="880"/>
      <c r="BP18" s="899">
        <v>1</v>
      </c>
      <c r="BQ18" s="899">
        <f>COUNTA(AQ17)</f>
        <v>0</v>
      </c>
      <c r="BR18" s="899">
        <f t="shared" si="0"/>
        <v>1</v>
      </c>
    </row>
    <row r="19" spans="1:70" ht="20.100000000000001" customHeight="1" x14ac:dyDescent="0.15">
      <c r="A19" s="1213" t="s">
        <v>541</v>
      </c>
      <c r="B19" s="1214"/>
      <c r="C19" s="1214"/>
      <c r="D19" s="1214"/>
      <c r="E19" s="1214"/>
      <c r="F19" s="1214"/>
      <c r="G19" s="1214"/>
      <c r="H19" s="1214"/>
      <c r="I19" s="1214"/>
      <c r="J19" s="1214"/>
      <c r="K19" s="1214"/>
      <c r="L19" s="1214"/>
      <c r="M19" s="1214"/>
      <c r="N19" s="1214"/>
      <c r="O19" s="1214"/>
      <c r="P19" s="1214"/>
      <c r="Q19" s="1214"/>
      <c r="R19" s="1214"/>
      <c r="S19" s="1214"/>
      <c r="T19" s="1214"/>
      <c r="U19" s="1214"/>
      <c r="V19" s="1214"/>
      <c r="W19" s="1214"/>
      <c r="X19" s="1214"/>
      <c r="Y19" s="1214"/>
      <c r="Z19" s="1214"/>
      <c r="AA19" s="1214"/>
      <c r="AB19" s="1214"/>
      <c r="AC19" s="1214"/>
      <c r="AD19" s="1214"/>
      <c r="AE19" s="1214"/>
      <c r="AF19" s="1214"/>
      <c r="AG19" s="1214"/>
      <c r="AH19" s="1214"/>
      <c r="AI19" s="1214"/>
      <c r="AJ19" s="1214"/>
      <c r="AK19" s="1214"/>
      <c r="AL19" s="1214"/>
      <c r="AM19" s="1214"/>
      <c r="AN19" s="1214"/>
      <c r="AO19" s="1214"/>
      <c r="AP19" s="1214"/>
      <c r="AQ19" s="1214"/>
      <c r="AR19" s="1214"/>
      <c r="AS19" s="1214"/>
      <c r="AT19" s="1214"/>
      <c r="AU19" s="1214"/>
      <c r="AV19" s="1214"/>
      <c r="AW19" s="1214"/>
      <c r="AX19" s="1214"/>
      <c r="AY19" s="1214"/>
      <c r="AZ19" s="1214"/>
      <c r="BA19" s="1214"/>
      <c r="BB19" s="1214"/>
      <c r="BC19" s="1214"/>
      <c r="BD19" s="1214"/>
      <c r="BE19" s="1214"/>
      <c r="BF19" s="1214"/>
      <c r="BG19" s="1214"/>
      <c r="BH19" s="1214"/>
      <c r="BI19" s="1214"/>
      <c r="BJ19" s="1214"/>
      <c r="BK19" s="1214"/>
      <c r="BL19" s="1214"/>
      <c r="BM19" s="1215"/>
      <c r="BN19" s="880"/>
    </row>
    <row r="20" spans="1:70" ht="20.100000000000001" customHeight="1" x14ac:dyDescent="0.15">
      <c r="A20" s="848"/>
      <c r="B20" s="1342" t="s">
        <v>542</v>
      </c>
      <c r="C20" s="1343"/>
      <c r="D20" s="906" t="s">
        <v>543</v>
      </c>
      <c r="E20" s="907"/>
      <c r="F20" s="907"/>
      <c r="G20" s="907"/>
      <c r="H20" s="907"/>
      <c r="I20" s="907"/>
      <c r="J20" s="907"/>
      <c r="K20" s="907"/>
      <c r="L20" s="907"/>
      <c r="M20" s="907"/>
      <c r="N20" s="907"/>
      <c r="O20" s="907"/>
      <c r="P20" s="907"/>
      <c r="Q20" s="907"/>
      <c r="R20" s="907"/>
      <c r="S20" s="907"/>
      <c r="T20" s="907"/>
      <c r="U20" s="907"/>
      <c r="V20" s="907"/>
      <c r="W20" s="907"/>
      <c r="X20" s="907"/>
      <c r="Y20" s="907"/>
      <c r="Z20" s="907"/>
      <c r="AA20" s="907"/>
      <c r="AB20" s="907"/>
      <c r="AC20" s="907"/>
      <c r="AD20" s="907"/>
      <c r="AE20" s="907"/>
      <c r="AF20" s="907"/>
      <c r="AG20" s="907"/>
      <c r="AH20" s="907"/>
      <c r="AI20" s="907"/>
      <c r="AJ20" s="907"/>
      <c r="AK20" s="907"/>
      <c r="AL20" s="907"/>
      <c r="AM20" s="907"/>
      <c r="AN20" s="907"/>
      <c r="AO20" s="907"/>
      <c r="AP20" s="908"/>
      <c r="AQ20" s="1370"/>
      <c r="AR20" s="1371"/>
      <c r="AS20" s="1371"/>
      <c r="AT20" s="1371"/>
      <c r="AU20" s="1371"/>
      <c r="AV20" s="1371"/>
      <c r="AW20" s="1371"/>
      <c r="AX20" s="1371"/>
      <c r="AY20" s="1371"/>
      <c r="AZ20" s="1371"/>
      <c r="BA20" s="1371"/>
      <c r="BB20" s="1371"/>
      <c r="BC20" s="1371"/>
      <c r="BD20" s="1371"/>
      <c r="BE20" s="1371"/>
      <c r="BF20" s="1371"/>
      <c r="BG20" s="1371"/>
      <c r="BH20" s="1371"/>
      <c r="BI20" s="1371"/>
      <c r="BJ20" s="852" t="s">
        <v>544</v>
      </c>
      <c r="BK20" s="852"/>
      <c r="BL20" s="853"/>
      <c r="BM20" s="849"/>
      <c r="BN20" s="880"/>
    </row>
    <row r="21" spans="1:70" ht="20.100000000000001" customHeight="1" x14ac:dyDescent="0.15">
      <c r="A21" s="848"/>
      <c r="B21" s="1344"/>
      <c r="C21" s="1345"/>
      <c r="D21" s="883" t="s">
        <v>545</v>
      </c>
      <c r="E21" s="868"/>
      <c r="F21" s="868"/>
      <c r="G21" s="868"/>
      <c r="H21" s="868"/>
      <c r="I21" s="868"/>
      <c r="J21" s="868"/>
      <c r="K21" s="868"/>
      <c r="L21" s="868"/>
      <c r="M21" s="868"/>
      <c r="N21" s="868"/>
      <c r="O21" s="868"/>
      <c r="P21" s="868"/>
      <c r="Q21" s="868"/>
      <c r="R21" s="868"/>
      <c r="S21" s="868"/>
      <c r="T21" s="868"/>
      <c r="U21" s="868"/>
      <c r="V21" s="868"/>
      <c r="W21" s="868"/>
      <c r="X21" s="868"/>
      <c r="Y21" s="868"/>
      <c r="Z21" s="868"/>
      <c r="AA21" s="868"/>
      <c r="AB21" s="868"/>
      <c r="AC21" s="868"/>
      <c r="AD21" s="868"/>
      <c r="AE21" s="868"/>
      <c r="AF21" s="868"/>
      <c r="AG21" s="868"/>
      <c r="AH21" s="868"/>
      <c r="AI21" s="868"/>
      <c r="AJ21" s="868"/>
      <c r="AK21" s="868"/>
      <c r="AL21" s="868"/>
      <c r="AM21" s="868"/>
      <c r="AN21" s="868"/>
      <c r="AO21" s="868"/>
      <c r="AP21" s="913"/>
      <c r="AQ21" s="1370"/>
      <c r="AR21" s="1371"/>
      <c r="AS21" s="1371"/>
      <c r="AT21" s="1371"/>
      <c r="AU21" s="1371"/>
      <c r="AV21" s="1371"/>
      <c r="AW21" s="1371"/>
      <c r="AX21" s="1371"/>
      <c r="AY21" s="1371"/>
      <c r="AZ21" s="1371"/>
      <c r="BA21" s="1371"/>
      <c r="BB21" s="1371"/>
      <c r="BC21" s="1371"/>
      <c r="BD21" s="1371"/>
      <c r="BE21" s="1371"/>
      <c r="BF21" s="1371"/>
      <c r="BG21" s="1371"/>
      <c r="BH21" s="1371"/>
      <c r="BI21" s="1371"/>
      <c r="BJ21" s="852" t="s">
        <v>713</v>
      </c>
      <c r="BK21" s="852"/>
      <c r="BL21" s="853"/>
      <c r="BM21" s="849"/>
      <c r="BN21" s="880"/>
    </row>
    <row r="22" spans="1:70" ht="20.100000000000001" customHeight="1" x14ac:dyDescent="0.15">
      <c r="A22" s="848"/>
      <c r="B22" s="1344"/>
      <c r="C22" s="1345"/>
      <c r="D22" s="906" t="s">
        <v>760</v>
      </c>
      <c r="E22" s="907"/>
      <c r="F22" s="907"/>
      <c r="G22" s="907"/>
      <c r="H22" s="907"/>
      <c r="I22" s="907"/>
      <c r="J22" s="907"/>
      <c r="K22" s="907"/>
      <c r="L22" s="907"/>
      <c r="M22" s="907"/>
      <c r="N22" s="907"/>
      <c r="O22" s="907"/>
      <c r="P22" s="907"/>
      <c r="Q22" s="907"/>
      <c r="R22" s="907"/>
      <c r="S22" s="907"/>
      <c r="T22" s="907"/>
      <c r="U22" s="907"/>
      <c r="V22" s="907"/>
      <c r="W22" s="907"/>
      <c r="X22" s="907"/>
      <c r="Y22" s="907"/>
      <c r="Z22" s="907"/>
      <c r="AA22" s="907"/>
      <c r="AB22" s="907"/>
      <c r="AC22" s="907"/>
      <c r="AD22" s="907"/>
      <c r="AE22" s="907"/>
      <c r="AF22" s="907"/>
      <c r="AG22" s="907"/>
      <c r="AH22" s="907"/>
      <c r="AI22" s="907"/>
      <c r="AJ22" s="907"/>
      <c r="AK22" s="907"/>
      <c r="AL22" s="907"/>
      <c r="AM22" s="907"/>
      <c r="AN22" s="907"/>
      <c r="AO22" s="907"/>
      <c r="AP22" s="908"/>
      <c r="AQ22" s="1370"/>
      <c r="AR22" s="1371"/>
      <c r="AS22" s="1371"/>
      <c r="AT22" s="1371"/>
      <c r="AU22" s="1371"/>
      <c r="AV22" s="1371"/>
      <c r="AW22" s="1371"/>
      <c r="AX22" s="1371"/>
      <c r="AY22" s="1371"/>
      <c r="AZ22" s="1371"/>
      <c r="BA22" s="1371"/>
      <c r="BB22" s="1371"/>
      <c r="BC22" s="1371"/>
      <c r="BD22" s="1371"/>
      <c r="BE22" s="1371"/>
      <c r="BF22" s="1371"/>
      <c r="BG22" s="1371"/>
      <c r="BH22" s="1371"/>
      <c r="BI22" s="1371"/>
      <c r="BJ22" s="916" t="s">
        <v>834</v>
      </c>
      <c r="BK22" s="916"/>
      <c r="BL22" s="917"/>
      <c r="BM22" s="849"/>
      <c r="BN22" s="919"/>
    </row>
    <row r="23" spans="1:70" ht="20.100000000000001" customHeight="1" x14ac:dyDescent="0.15">
      <c r="A23" s="848"/>
      <c r="B23" s="1344"/>
      <c r="C23" s="1345"/>
      <c r="D23" s="1282" t="s">
        <v>547</v>
      </c>
      <c r="E23" s="1283"/>
      <c r="F23" s="1283"/>
      <c r="G23" s="1283"/>
      <c r="H23" s="1283"/>
      <c r="I23" s="1283"/>
      <c r="J23" s="1283"/>
      <c r="K23" s="1283"/>
      <c r="L23" s="1283"/>
      <c r="M23" s="1283"/>
      <c r="N23" s="1283"/>
      <c r="O23" s="1283"/>
      <c r="P23" s="1283"/>
      <c r="Q23" s="1283"/>
      <c r="R23" s="1283"/>
      <c r="S23" s="1283"/>
      <c r="T23" s="1283"/>
      <c r="U23" s="1283"/>
      <c r="V23" s="1283"/>
      <c r="W23" s="1283"/>
      <c r="X23" s="1283"/>
      <c r="Y23" s="1283"/>
      <c r="Z23" s="1283"/>
      <c r="AA23" s="1283"/>
      <c r="AB23" s="1283"/>
      <c r="AC23" s="1283"/>
      <c r="AD23" s="1283"/>
      <c r="AE23" s="1283"/>
      <c r="AF23" s="1283"/>
      <c r="AG23" s="1283"/>
      <c r="AH23" s="1283"/>
      <c r="AI23" s="1283"/>
      <c r="AJ23" s="1283"/>
      <c r="AK23" s="1283"/>
      <c r="AL23" s="1283"/>
      <c r="AM23" s="1283"/>
      <c r="AN23" s="1283"/>
      <c r="AO23" s="1283"/>
      <c r="AP23" s="1283"/>
      <c r="AQ23" s="1283"/>
      <c r="AR23" s="1283"/>
      <c r="AS23" s="1283"/>
      <c r="AT23" s="1283"/>
      <c r="AU23" s="1283"/>
      <c r="AV23" s="1283"/>
      <c r="AW23" s="1283"/>
      <c r="AX23" s="1283"/>
      <c r="AY23" s="1283"/>
      <c r="AZ23" s="1283"/>
      <c r="BA23" s="1283"/>
      <c r="BB23" s="1283"/>
      <c r="BC23" s="1283"/>
      <c r="BD23" s="1283"/>
      <c r="BE23" s="1283"/>
      <c r="BF23" s="1283"/>
      <c r="BG23" s="1283"/>
      <c r="BH23" s="1283"/>
      <c r="BI23" s="1283"/>
      <c r="BJ23" s="1283"/>
      <c r="BK23" s="1283"/>
      <c r="BL23" s="1284"/>
      <c r="BM23" s="918"/>
    </row>
    <row r="24" spans="1:70" ht="20.100000000000001" customHeight="1" x14ac:dyDescent="0.15">
      <c r="A24" s="848"/>
      <c r="B24" s="1344"/>
      <c r="C24" s="1345"/>
      <c r="D24" s="1347"/>
      <c r="E24" s="1287"/>
      <c r="F24" s="1348" t="s">
        <v>835</v>
      </c>
      <c r="G24" s="1349"/>
      <c r="H24" s="1349"/>
      <c r="I24" s="1349"/>
      <c r="J24" s="1349"/>
      <c r="K24" s="1349"/>
      <c r="L24" s="1349"/>
      <c r="M24" s="1349"/>
      <c r="N24" s="1349"/>
      <c r="O24" s="1349"/>
      <c r="P24" s="1349"/>
      <c r="Q24" s="1349"/>
      <c r="R24" s="1349"/>
      <c r="S24" s="1349"/>
      <c r="T24" s="1349"/>
      <c r="U24" s="1349"/>
      <c r="V24" s="1349"/>
      <c r="W24" s="1349"/>
      <c r="X24" s="1350"/>
      <c r="Y24" s="1348" t="s">
        <v>836</v>
      </c>
      <c r="Z24" s="1349"/>
      <c r="AA24" s="1349"/>
      <c r="AB24" s="1349"/>
      <c r="AC24" s="1349"/>
      <c r="AD24" s="1349"/>
      <c r="AE24" s="1349"/>
      <c r="AF24" s="1349"/>
      <c r="AG24" s="1349"/>
      <c r="AH24" s="1349"/>
      <c r="AI24" s="1349"/>
      <c r="AJ24" s="1349"/>
      <c r="AK24" s="1349"/>
      <c r="AL24" s="1349"/>
      <c r="AM24" s="1349"/>
      <c r="AN24" s="1349"/>
      <c r="AO24" s="1349"/>
      <c r="AP24" s="1349"/>
      <c r="AQ24" s="1349"/>
      <c r="AR24" s="1350"/>
      <c r="AS24" s="1367" t="s">
        <v>837</v>
      </c>
      <c r="AT24" s="1368"/>
      <c r="AU24" s="1368"/>
      <c r="AV24" s="1368"/>
      <c r="AW24" s="1368"/>
      <c r="AX24" s="1368"/>
      <c r="AY24" s="1368"/>
      <c r="AZ24" s="1368"/>
      <c r="BA24" s="1368"/>
      <c r="BB24" s="1368"/>
      <c r="BC24" s="1368"/>
      <c r="BD24" s="1368"/>
      <c r="BE24" s="1368"/>
      <c r="BF24" s="1368"/>
      <c r="BG24" s="1368"/>
      <c r="BH24" s="1368"/>
      <c r="BI24" s="1368"/>
      <c r="BJ24" s="1368"/>
      <c r="BK24" s="1368"/>
      <c r="BL24" s="1369"/>
      <c r="BM24" s="918"/>
      <c r="BN24" s="880"/>
    </row>
    <row r="25" spans="1:70" ht="20.100000000000001" customHeight="1" x14ac:dyDescent="0.15">
      <c r="A25" s="848"/>
      <c r="B25" s="1344"/>
      <c r="C25" s="1345"/>
      <c r="D25" s="1324">
        <v>1</v>
      </c>
      <c r="E25" s="1325"/>
      <c r="F25" s="1348" t="str">
        <f>IF(入力シート!E154="","",入力シート!E154)</f>
        <v/>
      </c>
      <c r="G25" s="1349"/>
      <c r="H25" s="1349"/>
      <c r="I25" s="1349"/>
      <c r="J25" s="1349"/>
      <c r="K25" s="1349"/>
      <c r="L25" s="1349"/>
      <c r="M25" s="1349"/>
      <c r="N25" s="1349"/>
      <c r="O25" s="1349"/>
      <c r="P25" s="1349"/>
      <c r="Q25" s="1349"/>
      <c r="R25" s="1349"/>
      <c r="S25" s="1349"/>
      <c r="T25" s="1349"/>
      <c r="U25" s="1349"/>
      <c r="V25" s="1350"/>
      <c r="W25" s="1248" t="s">
        <v>1231</v>
      </c>
      <c r="X25" s="1274"/>
      <c r="Y25" s="1324" t="str">
        <f>IF(入力シート!H154="","",入力シート!H154)</f>
        <v/>
      </c>
      <c r="Z25" s="1372"/>
      <c r="AA25" s="1372"/>
      <c r="AB25" s="1372"/>
      <c r="AC25" s="1372"/>
      <c r="AD25" s="1372"/>
      <c r="AE25" s="1372"/>
      <c r="AF25" s="1372"/>
      <c r="AG25" s="1372"/>
      <c r="AH25" s="1372"/>
      <c r="AI25" s="1372"/>
      <c r="AJ25" s="1372"/>
      <c r="AK25" s="1372"/>
      <c r="AL25" s="1372"/>
      <c r="AM25" s="1372"/>
      <c r="AN25" s="1372"/>
      <c r="AO25" s="1372"/>
      <c r="AP25" s="1325"/>
      <c r="AQ25" s="1248" t="s">
        <v>108</v>
      </c>
      <c r="AR25" s="1274"/>
      <c r="AS25" s="1324" t="str">
        <f>IF(OR(F25="",Y25=""),"",F25*Y25)</f>
        <v/>
      </c>
      <c r="AT25" s="1372"/>
      <c r="AU25" s="1372"/>
      <c r="AV25" s="1372"/>
      <c r="AW25" s="1372"/>
      <c r="AX25" s="1372"/>
      <c r="AY25" s="1372"/>
      <c r="AZ25" s="1372"/>
      <c r="BA25" s="1372"/>
      <c r="BB25" s="1372"/>
      <c r="BC25" s="1372"/>
      <c r="BD25" s="1372"/>
      <c r="BE25" s="1372"/>
      <c r="BF25" s="1372"/>
      <c r="BG25" s="1372"/>
      <c r="BH25" s="1372"/>
      <c r="BI25" s="1372"/>
      <c r="BJ25" s="1325"/>
      <c r="BK25" s="1248" t="s">
        <v>762</v>
      </c>
      <c r="BL25" s="1274"/>
      <c r="BM25" s="849"/>
      <c r="BN25" s="880"/>
    </row>
    <row r="26" spans="1:70" ht="20.100000000000001" customHeight="1" x14ac:dyDescent="0.15">
      <c r="A26" s="848"/>
      <c r="B26" s="1344"/>
      <c r="C26" s="1345"/>
      <c r="D26" s="1324">
        <v>2</v>
      </c>
      <c r="E26" s="1325"/>
      <c r="F26" s="1348" t="str">
        <f>IF(OR(入力シート!E152&lt;2,入力シート!E155=""),"",入力シート!E155)</f>
        <v/>
      </c>
      <c r="G26" s="1349"/>
      <c r="H26" s="1349"/>
      <c r="I26" s="1349"/>
      <c r="J26" s="1349"/>
      <c r="K26" s="1349"/>
      <c r="L26" s="1349"/>
      <c r="M26" s="1349"/>
      <c r="N26" s="1349"/>
      <c r="O26" s="1349"/>
      <c r="P26" s="1349"/>
      <c r="Q26" s="1349"/>
      <c r="R26" s="1349"/>
      <c r="S26" s="1349"/>
      <c r="T26" s="1349"/>
      <c r="U26" s="1349"/>
      <c r="V26" s="1350"/>
      <c r="W26" s="1248" t="s">
        <v>884</v>
      </c>
      <c r="X26" s="1274"/>
      <c r="Y26" s="1324" t="str">
        <f>IF(OR(入力シート!E152&lt;2,入力シート!E155=""),"",入力シート!H155)</f>
        <v/>
      </c>
      <c r="Z26" s="1372"/>
      <c r="AA26" s="1372"/>
      <c r="AB26" s="1372"/>
      <c r="AC26" s="1372"/>
      <c r="AD26" s="1372"/>
      <c r="AE26" s="1372"/>
      <c r="AF26" s="1372"/>
      <c r="AG26" s="1372"/>
      <c r="AH26" s="1372"/>
      <c r="AI26" s="1372"/>
      <c r="AJ26" s="1372"/>
      <c r="AK26" s="1372"/>
      <c r="AL26" s="1372"/>
      <c r="AM26" s="1372"/>
      <c r="AN26" s="1372"/>
      <c r="AO26" s="1372"/>
      <c r="AP26" s="1325"/>
      <c r="AQ26" s="1248" t="s">
        <v>108</v>
      </c>
      <c r="AR26" s="1274"/>
      <c r="AS26" s="1324" t="str">
        <f>IF(OR(F26="",Y26=""),"",F26*Y26)</f>
        <v/>
      </c>
      <c r="AT26" s="1372"/>
      <c r="AU26" s="1372"/>
      <c r="AV26" s="1372"/>
      <c r="AW26" s="1372"/>
      <c r="AX26" s="1372"/>
      <c r="AY26" s="1372"/>
      <c r="AZ26" s="1372"/>
      <c r="BA26" s="1372"/>
      <c r="BB26" s="1372"/>
      <c r="BC26" s="1372"/>
      <c r="BD26" s="1372"/>
      <c r="BE26" s="1372"/>
      <c r="BF26" s="1372"/>
      <c r="BG26" s="1372"/>
      <c r="BH26" s="1372"/>
      <c r="BI26" s="1372"/>
      <c r="BJ26" s="1325"/>
      <c r="BK26" s="1248" t="s">
        <v>262</v>
      </c>
      <c r="BL26" s="1274"/>
      <c r="BM26" s="849"/>
      <c r="BN26" s="880"/>
    </row>
    <row r="27" spans="1:70" ht="20.100000000000001" customHeight="1" x14ac:dyDescent="0.15">
      <c r="A27" s="848"/>
      <c r="B27" s="1344"/>
      <c r="C27" s="1345"/>
      <c r="D27" s="1324">
        <v>3</v>
      </c>
      <c r="E27" s="1325"/>
      <c r="F27" s="1348" t="str">
        <f>IF(OR(入力シート!E152&lt;3,入力シート!E156=""),"",入力シート!E156)</f>
        <v/>
      </c>
      <c r="G27" s="1349"/>
      <c r="H27" s="1349"/>
      <c r="I27" s="1349"/>
      <c r="J27" s="1349"/>
      <c r="K27" s="1349"/>
      <c r="L27" s="1349"/>
      <c r="M27" s="1349"/>
      <c r="N27" s="1349"/>
      <c r="O27" s="1349"/>
      <c r="P27" s="1349"/>
      <c r="Q27" s="1349"/>
      <c r="R27" s="1349"/>
      <c r="S27" s="1349"/>
      <c r="T27" s="1349"/>
      <c r="U27" s="1349"/>
      <c r="V27" s="1350"/>
      <c r="W27" s="1248" t="s">
        <v>262</v>
      </c>
      <c r="X27" s="1274"/>
      <c r="Y27" s="1324" t="str">
        <f>IF(OR(入力シート!E152&lt;3,入力シート!E156=""),"",入力シート!H156)</f>
        <v/>
      </c>
      <c r="Z27" s="1372"/>
      <c r="AA27" s="1372"/>
      <c r="AB27" s="1372"/>
      <c r="AC27" s="1372"/>
      <c r="AD27" s="1372"/>
      <c r="AE27" s="1372"/>
      <c r="AF27" s="1372"/>
      <c r="AG27" s="1372"/>
      <c r="AH27" s="1372"/>
      <c r="AI27" s="1372"/>
      <c r="AJ27" s="1372"/>
      <c r="AK27" s="1372"/>
      <c r="AL27" s="1372"/>
      <c r="AM27" s="1372"/>
      <c r="AN27" s="1372"/>
      <c r="AO27" s="1372"/>
      <c r="AP27" s="1325"/>
      <c r="AQ27" s="1248" t="s">
        <v>108</v>
      </c>
      <c r="AR27" s="1274"/>
      <c r="AS27" s="1324" t="str">
        <f>IF(OR(F27="",Y27=""),"",F27*Y27)</f>
        <v/>
      </c>
      <c r="AT27" s="1372"/>
      <c r="AU27" s="1372"/>
      <c r="AV27" s="1372"/>
      <c r="AW27" s="1372"/>
      <c r="AX27" s="1372"/>
      <c r="AY27" s="1372"/>
      <c r="AZ27" s="1372"/>
      <c r="BA27" s="1372"/>
      <c r="BB27" s="1372"/>
      <c r="BC27" s="1372"/>
      <c r="BD27" s="1372"/>
      <c r="BE27" s="1372"/>
      <c r="BF27" s="1372"/>
      <c r="BG27" s="1372"/>
      <c r="BH27" s="1372"/>
      <c r="BI27" s="1372"/>
      <c r="BJ27" s="1325"/>
      <c r="BK27" s="1248" t="s">
        <v>262</v>
      </c>
      <c r="BL27" s="1274"/>
      <c r="BM27" s="849"/>
      <c r="BN27" s="880"/>
    </row>
    <row r="28" spans="1:70" ht="20.100000000000001" customHeight="1" x14ac:dyDescent="0.15">
      <c r="A28" s="848"/>
      <c r="B28" s="1344"/>
      <c r="C28" s="1345"/>
      <c r="D28" s="1324">
        <v>4</v>
      </c>
      <c r="E28" s="1325"/>
      <c r="F28" s="1348" t="str">
        <f>IF(OR(入力シート!E152&lt;4,入力シート!E157=""),"",入力シート!E157)</f>
        <v/>
      </c>
      <c r="G28" s="1349"/>
      <c r="H28" s="1349"/>
      <c r="I28" s="1349"/>
      <c r="J28" s="1349"/>
      <c r="K28" s="1349"/>
      <c r="L28" s="1349"/>
      <c r="M28" s="1349"/>
      <c r="N28" s="1349"/>
      <c r="O28" s="1349"/>
      <c r="P28" s="1349"/>
      <c r="Q28" s="1349"/>
      <c r="R28" s="1349"/>
      <c r="S28" s="1349"/>
      <c r="T28" s="1349"/>
      <c r="U28" s="1349"/>
      <c r="V28" s="1350"/>
      <c r="W28" s="1248" t="s">
        <v>262</v>
      </c>
      <c r="X28" s="1274"/>
      <c r="Y28" s="1324" t="str">
        <f>IF(OR(入力シート!E152&lt;4,入力シート!E157=""),"",入力シート!H157)</f>
        <v/>
      </c>
      <c r="Z28" s="1372"/>
      <c r="AA28" s="1372"/>
      <c r="AB28" s="1372"/>
      <c r="AC28" s="1372"/>
      <c r="AD28" s="1372"/>
      <c r="AE28" s="1372"/>
      <c r="AF28" s="1372"/>
      <c r="AG28" s="1372"/>
      <c r="AH28" s="1372"/>
      <c r="AI28" s="1372"/>
      <c r="AJ28" s="1372"/>
      <c r="AK28" s="1372"/>
      <c r="AL28" s="1372"/>
      <c r="AM28" s="1372"/>
      <c r="AN28" s="1372"/>
      <c r="AO28" s="1372"/>
      <c r="AP28" s="1325"/>
      <c r="AQ28" s="1248" t="s">
        <v>108</v>
      </c>
      <c r="AR28" s="1274"/>
      <c r="AS28" s="1324" t="str">
        <f>IF(OR(F28="",Y28=""),"",F28*Y28)</f>
        <v/>
      </c>
      <c r="AT28" s="1372"/>
      <c r="AU28" s="1372"/>
      <c r="AV28" s="1372"/>
      <c r="AW28" s="1372"/>
      <c r="AX28" s="1372"/>
      <c r="AY28" s="1372"/>
      <c r="AZ28" s="1372"/>
      <c r="BA28" s="1372"/>
      <c r="BB28" s="1372"/>
      <c r="BC28" s="1372"/>
      <c r="BD28" s="1372"/>
      <c r="BE28" s="1372"/>
      <c r="BF28" s="1372"/>
      <c r="BG28" s="1372"/>
      <c r="BH28" s="1372"/>
      <c r="BI28" s="1372"/>
      <c r="BJ28" s="1325"/>
      <c r="BK28" s="1248" t="s">
        <v>262</v>
      </c>
      <c r="BL28" s="1274"/>
      <c r="BM28" s="849"/>
      <c r="BN28" s="880"/>
    </row>
    <row r="29" spans="1:70" ht="20.100000000000001" customHeight="1" x14ac:dyDescent="0.15">
      <c r="A29" s="848"/>
      <c r="B29" s="1344"/>
      <c r="C29" s="1345"/>
      <c r="D29" s="1336">
        <v>5</v>
      </c>
      <c r="E29" s="1338"/>
      <c r="F29" s="1348" t="str">
        <f>IF(OR(入力シート!E152&lt;5,入力シート!E158=""),"",入力シート!E158)</f>
        <v/>
      </c>
      <c r="G29" s="1349"/>
      <c r="H29" s="1349"/>
      <c r="I29" s="1349"/>
      <c r="J29" s="1349"/>
      <c r="K29" s="1349"/>
      <c r="L29" s="1349"/>
      <c r="M29" s="1349"/>
      <c r="N29" s="1349"/>
      <c r="O29" s="1349"/>
      <c r="P29" s="1349"/>
      <c r="Q29" s="1349"/>
      <c r="R29" s="1349"/>
      <c r="S29" s="1349"/>
      <c r="T29" s="1349"/>
      <c r="U29" s="1349"/>
      <c r="V29" s="1350"/>
      <c r="W29" s="1248" t="s">
        <v>262</v>
      </c>
      <c r="X29" s="1274"/>
      <c r="Y29" s="1324" t="str">
        <f>IF(OR(入力シート!E152&lt;5,入力シート!E158=""),"",入力シート!H158)</f>
        <v/>
      </c>
      <c r="Z29" s="1372"/>
      <c r="AA29" s="1372"/>
      <c r="AB29" s="1372"/>
      <c r="AC29" s="1372"/>
      <c r="AD29" s="1372"/>
      <c r="AE29" s="1372"/>
      <c r="AF29" s="1372"/>
      <c r="AG29" s="1372"/>
      <c r="AH29" s="1372"/>
      <c r="AI29" s="1372"/>
      <c r="AJ29" s="1372"/>
      <c r="AK29" s="1372"/>
      <c r="AL29" s="1372"/>
      <c r="AM29" s="1372"/>
      <c r="AN29" s="1372"/>
      <c r="AO29" s="1372"/>
      <c r="AP29" s="1325"/>
      <c r="AQ29" s="1248" t="s">
        <v>108</v>
      </c>
      <c r="AR29" s="1274"/>
      <c r="AS29" s="1324" t="str">
        <f>IF(OR(F29="",Y29=""),"",F29*Y29)</f>
        <v/>
      </c>
      <c r="AT29" s="1372"/>
      <c r="AU29" s="1372"/>
      <c r="AV29" s="1372"/>
      <c r="AW29" s="1372"/>
      <c r="AX29" s="1372"/>
      <c r="AY29" s="1372"/>
      <c r="AZ29" s="1372"/>
      <c r="BA29" s="1372"/>
      <c r="BB29" s="1372"/>
      <c r="BC29" s="1372"/>
      <c r="BD29" s="1372"/>
      <c r="BE29" s="1372"/>
      <c r="BF29" s="1372"/>
      <c r="BG29" s="1372"/>
      <c r="BH29" s="1372"/>
      <c r="BI29" s="1372"/>
      <c r="BJ29" s="1325"/>
      <c r="BK29" s="1248" t="s">
        <v>262</v>
      </c>
      <c r="BL29" s="1274"/>
      <c r="BM29" s="849"/>
      <c r="BN29" s="880"/>
    </row>
    <row r="30" spans="1:70" ht="20.100000000000001" customHeight="1" x14ac:dyDescent="0.15">
      <c r="A30" s="848"/>
      <c r="B30" s="1344"/>
      <c r="C30" s="1345"/>
      <c r="D30" s="1339" t="s">
        <v>839</v>
      </c>
      <c r="E30" s="1339"/>
      <c r="F30" s="1339"/>
      <c r="G30" s="1339"/>
      <c r="H30" s="1339"/>
      <c r="I30" s="1339"/>
      <c r="J30" s="1339"/>
      <c r="K30" s="1339"/>
      <c r="L30" s="1339"/>
      <c r="M30" s="1339"/>
      <c r="N30" s="1339"/>
      <c r="O30" s="1339"/>
      <c r="P30" s="1339"/>
      <c r="Q30" s="1339"/>
      <c r="R30" s="1339"/>
      <c r="S30" s="1339"/>
      <c r="T30" s="1339"/>
      <c r="U30" s="1339"/>
      <c r="V30" s="1339"/>
      <c r="W30" s="1339"/>
      <c r="X30" s="1339"/>
      <c r="Y30" s="1347" t="str">
        <f>IF(SUM(AS25:BJ29)=0,"",SUM(AS25:BJ29))</f>
        <v/>
      </c>
      <c r="Z30" s="1287"/>
      <c r="AA30" s="1287"/>
      <c r="AB30" s="1287"/>
      <c r="AC30" s="1287"/>
      <c r="AD30" s="1287"/>
      <c r="AE30" s="1287"/>
      <c r="AF30" s="1287"/>
      <c r="AG30" s="1287"/>
      <c r="AH30" s="1287"/>
      <c r="AI30" s="1287"/>
      <c r="AJ30" s="1287"/>
      <c r="AK30" s="1287"/>
      <c r="AL30" s="1287"/>
      <c r="AM30" s="1287"/>
      <c r="AN30" s="1287"/>
      <c r="AO30" s="1287"/>
      <c r="AP30" s="1430"/>
      <c r="AQ30" s="1248" t="s">
        <v>838</v>
      </c>
      <c r="AR30" s="1274"/>
      <c r="AS30" s="1327"/>
      <c r="AT30" s="1328"/>
      <c r="AU30" s="1328"/>
      <c r="AV30" s="1328"/>
      <c r="AW30" s="1328"/>
      <c r="AX30" s="1328"/>
      <c r="AY30" s="1328"/>
      <c r="AZ30" s="1328"/>
      <c r="BA30" s="1328"/>
      <c r="BB30" s="1328"/>
      <c r="BC30" s="1328"/>
      <c r="BD30" s="1328"/>
      <c r="BE30" s="1328"/>
      <c r="BF30" s="1328"/>
      <c r="BG30" s="1328"/>
      <c r="BH30" s="1328"/>
      <c r="BI30" s="1328"/>
      <c r="BJ30" s="1328"/>
      <c r="BK30" s="1328"/>
      <c r="BL30" s="1329"/>
      <c r="BM30" s="849"/>
      <c r="BN30" s="880"/>
    </row>
    <row r="31" spans="1:70" ht="20.100000000000001" customHeight="1" x14ac:dyDescent="0.15">
      <c r="A31" s="848"/>
      <c r="B31" s="920"/>
      <c r="C31" s="921"/>
      <c r="D31" s="1282" t="s">
        <v>846</v>
      </c>
      <c r="E31" s="1283"/>
      <c r="F31" s="1283"/>
      <c r="G31" s="1283"/>
      <c r="H31" s="1283"/>
      <c r="I31" s="1283"/>
      <c r="J31" s="1283"/>
      <c r="K31" s="1283"/>
      <c r="L31" s="1283"/>
      <c r="M31" s="1283"/>
      <c r="N31" s="1283"/>
      <c r="O31" s="1283"/>
      <c r="P31" s="1283"/>
      <c r="Q31" s="1283"/>
      <c r="R31" s="1283"/>
      <c r="S31" s="1283"/>
      <c r="T31" s="1283"/>
      <c r="U31" s="1283"/>
      <c r="V31" s="1283"/>
      <c r="W31" s="1283"/>
      <c r="X31" s="1283"/>
      <c r="Y31" s="1283"/>
      <c r="Z31" s="1283"/>
      <c r="AA31" s="1283"/>
      <c r="AB31" s="1283"/>
      <c r="AC31" s="1283"/>
      <c r="AD31" s="1283"/>
      <c r="AE31" s="1283"/>
      <c r="AF31" s="1283"/>
      <c r="AG31" s="1283"/>
      <c r="AH31" s="1283"/>
      <c r="AI31" s="1283"/>
      <c r="AJ31" s="1283"/>
      <c r="AK31" s="1283"/>
      <c r="AL31" s="1283"/>
      <c r="AM31" s="1283"/>
      <c r="AN31" s="1283"/>
      <c r="AO31" s="1283"/>
      <c r="AP31" s="1283"/>
      <c r="AQ31" s="1283"/>
      <c r="AR31" s="1283"/>
      <c r="AS31" s="1283"/>
      <c r="AT31" s="1283"/>
      <c r="AU31" s="1283"/>
      <c r="AV31" s="1283"/>
      <c r="AW31" s="1283"/>
      <c r="AX31" s="1283"/>
      <c r="AY31" s="1283"/>
      <c r="AZ31" s="1283"/>
      <c r="BA31" s="1283"/>
      <c r="BB31" s="1283"/>
      <c r="BC31" s="1283"/>
      <c r="BD31" s="1283"/>
      <c r="BE31" s="1283"/>
      <c r="BF31" s="1283"/>
      <c r="BG31" s="1283"/>
      <c r="BH31" s="1283"/>
      <c r="BI31" s="1283"/>
      <c r="BJ31" s="1283"/>
      <c r="BK31" s="1283"/>
      <c r="BL31" s="1284"/>
      <c r="BM31" s="849"/>
      <c r="BN31" s="880"/>
    </row>
    <row r="32" spans="1:70" ht="20.100000000000001" customHeight="1" x14ac:dyDescent="0.15">
      <c r="A32" s="848"/>
      <c r="B32" s="920"/>
      <c r="C32" s="921"/>
      <c r="D32" s="1188" t="str">
        <f>IF(入力シート!$E$206="有","・EMSにて","")</f>
        <v/>
      </c>
      <c r="E32" s="1270"/>
      <c r="F32" s="1270"/>
      <c r="G32" s="1270"/>
      <c r="H32" s="1270"/>
      <c r="I32" s="1270"/>
      <c r="J32" s="1270" t="str">
        <f>IF(入力シート!$E$206="有","放電側","")</f>
        <v/>
      </c>
      <c r="K32" s="1270"/>
      <c r="L32" s="1270"/>
      <c r="M32" s="1270"/>
      <c r="N32" s="1346" t="str">
        <f>IF(入力シート!$E$206="有",入力シート!H207,"")</f>
        <v/>
      </c>
      <c r="O32" s="1346"/>
      <c r="P32" s="1346"/>
      <c r="Q32" s="1270" t="str">
        <f>IF(入力シート!$E$206="有","kwへ出力制御","")</f>
        <v/>
      </c>
      <c r="R32" s="1270"/>
      <c r="S32" s="1270"/>
      <c r="T32" s="1270"/>
      <c r="U32" s="1270"/>
      <c r="V32" s="1270"/>
      <c r="W32" s="1270"/>
      <c r="X32" s="1270"/>
      <c r="Y32" s="1270"/>
      <c r="Z32" s="922"/>
      <c r="AA32" s="922"/>
      <c r="AB32" s="922"/>
      <c r="AC32" s="922"/>
      <c r="AD32" s="922"/>
      <c r="AE32" s="922"/>
      <c r="AF32" s="922"/>
      <c r="AG32" s="922"/>
      <c r="AH32" s="922"/>
      <c r="AI32" s="922"/>
      <c r="AJ32" s="922"/>
      <c r="AK32" s="922"/>
      <c r="AL32" s="922"/>
      <c r="AM32" s="922"/>
      <c r="AN32" s="922"/>
      <c r="AO32" s="922"/>
      <c r="AP32" s="922"/>
      <c r="AQ32" s="922"/>
      <c r="AR32" s="922"/>
      <c r="AS32" s="922"/>
      <c r="AT32" s="922"/>
      <c r="AU32" s="922"/>
      <c r="AV32" s="922"/>
      <c r="AW32" s="922"/>
      <c r="AX32" s="922"/>
      <c r="AY32" s="922"/>
      <c r="AZ32" s="922"/>
      <c r="BA32" s="922"/>
      <c r="BB32" s="922"/>
      <c r="BC32" s="922"/>
      <c r="BD32" s="922"/>
      <c r="BE32" s="922"/>
      <c r="BF32" s="922"/>
      <c r="BG32" s="922"/>
      <c r="BH32" s="922"/>
      <c r="BI32" s="922"/>
      <c r="BJ32" s="922"/>
      <c r="BK32" s="922"/>
      <c r="BL32" s="923"/>
      <c r="BM32" s="849"/>
      <c r="BN32" s="880"/>
    </row>
    <row r="33" spans="1:66" ht="20.100000000000001" customHeight="1" x14ac:dyDescent="0.15">
      <c r="A33" s="848"/>
      <c r="B33" s="920"/>
      <c r="C33" s="921"/>
      <c r="D33" s="1335" t="str">
        <f>IF(入力シート!$E$206="有","・EMSにて","")</f>
        <v/>
      </c>
      <c r="E33" s="1312"/>
      <c r="F33" s="1312"/>
      <c r="G33" s="1312"/>
      <c r="H33" s="1312"/>
      <c r="I33" s="1312"/>
      <c r="J33" s="1312" t="str">
        <f>IF(入力シート!$E$206="有","充電側","")</f>
        <v/>
      </c>
      <c r="K33" s="1312"/>
      <c r="L33" s="1312"/>
      <c r="M33" s="1312"/>
      <c r="N33" s="1340" t="str">
        <f>IF(入力シート!$E$206="有",-入力シート!H208,"")</f>
        <v/>
      </c>
      <c r="O33" s="1340"/>
      <c r="P33" s="1340"/>
      <c r="Q33" s="1341" t="str">
        <f>IF(入力シート!$E$206="有","kwへ出力制御","")</f>
        <v/>
      </c>
      <c r="R33" s="1341"/>
      <c r="S33" s="1341"/>
      <c r="T33" s="1341"/>
      <c r="U33" s="1341"/>
      <c r="V33" s="1341"/>
      <c r="W33" s="1341"/>
      <c r="X33" s="1341"/>
      <c r="Y33" s="1341"/>
      <c r="Z33" s="924"/>
      <c r="AA33" s="924"/>
      <c r="AB33" s="924"/>
      <c r="AC33" s="924"/>
      <c r="AD33" s="924"/>
      <c r="AE33" s="924"/>
      <c r="AF33" s="924"/>
      <c r="AG33" s="924"/>
      <c r="AH33" s="924"/>
      <c r="AI33" s="924"/>
      <c r="AJ33" s="924"/>
      <c r="AK33" s="924"/>
      <c r="AL33" s="924"/>
      <c r="AM33" s="924"/>
      <c r="AN33" s="924"/>
      <c r="AO33" s="924"/>
      <c r="AP33" s="924"/>
      <c r="AQ33" s="924"/>
      <c r="AR33" s="924"/>
      <c r="AS33" s="924"/>
      <c r="AT33" s="924"/>
      <c r="AU33" s="924"/>
      <c r="AV33" s="924"/>
      <c r="AW33" s="924"/>
      <c r="AX33" s="924"/>
      <c r="AY33" s="924"/>
      <c r="AZ33" s="924"/>
      <c r="BA33" s="924"/>
      <c r="BB33" s="924"/>
      <c r="BC33" s="924"/>
      <c r="BD33" s="924"/>
      <c r="BE33" s="924"/>
      <c r="BF33" s="924"/>
      <c r="BG33" s="924"/>
      <c r="BH33" s="924"/>
      <c r="BI33" s="924"/>
      <c r="BJ33" s="924"/>
      <c r="BK33" s="924"/>
      <c r="BL33" s="925"/>
      <c r="BM33" s="849"/>
      <c r="BN33" s="880"/>
    </row>
    <row r="34" spans="1:66" ht="20.100000000000001" customHeight="1" x14ac:dyDescent="0.15">
      <c r="A34" s="848"/>
      <c r="B34" s="920"/>
      <c r="C34" s="921"/>
      <c r="D34" s="1335" t="str">
        <f>IF(入力シート!E128="有","・出力制限有","")</f>
        <v/>
      </c>
      <c r="E34" s="1312"/>
      <c r="F34" s="1312"/>
      <c r="G34" s="1312"/>
      <c r="H34" s="1312"/>
      <c r="I34" s="1312"/>
      <c r="J34" s="924"/>
      <c r="K34" s="924"/>
      <c r="L34" s="924"/>
      <c r="M34" s="924"/>
      <c r="N34" s="926"/>
      <c r="O34" s="926"/>
      <c r="P34" s="926"/>
      <c r="Q34" s="927"/>
      <c r="R34" s="927"/>
      <c r="S34" s="927"/>
      <c r="T34" s="927"/>
      <c r="U34" s="927"/>
      <c r="V34" s="927"/>
      <c r="W34" s="927"/>
      <c r="X34" s="927"/>
      <c r="Y34" s="927"/>
      <c r="Z34" s="924"/>
      <c r="AA34" s="924"/>
      <c r="AB34" s="924"/>
      <c r="AC34" s="924"/>
      <c r="AD34" s="924"/>
      <c r="AE34" s="924"/>
      <c r="AF34" s="924"/>
      <c r="AG34" s="924"/>
      <c r="AH34" s="924"/>
      <c r="AI34" s="924"/>
      <c r="AJ34" s="924"/>
      <c r="AK34" s="924"/>
      <c r="AL34" s="924"/>
      <c r="AM34" s="924"/>
      <c r="AN34" s="924"/>
      <c r="AO34" s="924"/>
      <c r="AP34" s="924"/>
      <c r="AQ34" s="924"/>
      <c r="AR34" s="924"/>
      <c r="AS34" s="924"/>
      <c r="AT34" s="924"/>
      <c r="AU34" s="924"/>
      <c r="AV34" s="924"/>
      <c r="AW34" s="924"/>
      <c r="AX34" s="924"/>
      <c r="AY34" s="924"/>
      <c r="AZ34" s="924"/>
      <c r="BA34" s="924"/>
      <c r="BB34" s="924"/>
      <c r="BC34" s="924"/>
      <c r="BD34" s="924"/>
      <c r="BE34" s="924"/>
      <c r="BF34" s="924"/>
      <c r="BG34" s="924"/>
      <c r="BH34" s="924"/>
      <c r="BI34" s="924"/>
      <c r="BJ34" s="924"/>
      <c r="BK34" s="924"/>
      <c r="BL34" s="925"/>
      <c r="BM34" s="849"/>
      <c r="BN34" s="880"/>
    </row>
    <row r="35" spans="1:66" ht="20.100000000000001" customHeight="1" x14ac:dyDescent="0.15">
      <c r="A35" s="848"/>
      <c r="B35" s="920"/>
      <c r="C35" s="921"/>
      <c r="D35" s="1428" t="str">
        <f>IF(入力シート!E126&lt;&gt;""," ・蓄電池のメーカ：","")</f>
        <v/>
      </c>
      <c r="E35" s="1429"/>
      <c r="F35" s="1429"/>
      <c r="G35" s="1429"/>
      <c r="H35" s="1429"/>
      <c r="I35" s="1429"/>
      <c r="J35" s="1429"/>
      <c r="K35" s="1429"/>
      <c r="L35" s="1331" t="str">
        <f>IF(入力シート!E126&lt;&gt;"",入力シート!E126,"")</f>
        <v/>
      </c>
      <c r="M35" s="1331"/>
      <c r="N35" s="1331"/>
      <c r="O35" s="1331"/>
      <c r="P35" s="1331"/>
      <c r="Q35" s="1331"/>
      <c r="R35" s="1331"/>
      <c r="S35" s="1331"/>
      <c r="T35" s="1331"/>
      <c r="U35" s="1331"/>
      <c r="V35" s="1331"/>
      <c r="W35" s="1331"/>
      <c r="X35" s="1331"/>
      <c r="Y35" s="1331"/>
      <c r="Z35" s="1331"/>
      <c r="AA35" s="1331"/>
      <c r="AB35" s="1331"/>
      <c r="AC35" s="1331"/>
      <c r="AD35" s="1331"/>
      <c r="AE35" s="1331"/>
      <c r="AF35" s="1331"/>
      <c r="AG35" s="1331"/>
      <c r="AH35" s="1331"/>
      <c r="AI35" s="1331"/>
      <c r="AJ35" s="1331"/>
      <c r="AK35" s="1331"/>
      <c r="AL35" s="1331"/>
      <c r="AM35" s="1331"/>
      <c r="AN35" s="1331"/>
      <c r="AO35" s="1331"/>
      <c r="AP35" s="1331"/>
      <c r="AQ35" s="1331"/>
      <c r="AR35" s="1331"/>
      <c r="AS35" s="1331"/>
      <c r="AT35" s="1331"/>
      <c r="AU35" s="1331"/>
      <c r="AV35" s="1331"/>
      <c r="AW35" s="1331"/>
      <c r="AX35" s="1331"/>
      <c r="AY35" s="1331"/>
      <c r="AZ35" s="1331"/>
      <c r="BA35" s="1331"/>
      <c r="BB35" s="1331"/>
      <c r="BC35" s="1331"/>
      <c r="BD35" s="1331"/>
      <c r="BE35" s="1331"/>
      <c r="BF35" s="1331"/>
      <c r="BG35" s="1331"/>
      <c r="BH35" s="1331"/>
      <c r="BI35" s="1331"/>
      <c r="BJ35" s="1331"/>
      <c r="BK35" s="1331"/>
      <c r="BL35" s="1334"/>
      <c r="BM35" s="849"/>
      <c r="BN35" s="880"/>
    </row>
    <row r="36" spans="1:66" ht="20.100000000000001" customHeight="1" x14ac:dyDescent="0.15">
      <c r="A36" s="848"/>
      <c r="B36" s="920"/>
      <c r="C36" s="921"/>
      <c r="D36" s="1426" t="str">
        <f>IF(入力シート!E127&lt;&gt;""," ・蓄電池の型式：","")</f>
        <v/>
      </c>
      <c r="E36" s="1427"/>
      <c r="F36" s="1427"/>
      <c r="G36" s="1427"/>
      <c r="H36" s="1427"/>
      <c r="I36" s="1427"/>
      <c r="J36" s="1427"/>
      <c r="K36" s="1427"/>
      <c r="L36" s="1331" t="str">
        <f>IF(入力シート!E127&lt;&gt;"",入力シート!E127,"")</f>
        <v/>
      </c>
      <c r="M36" s="1331"/>
      <c r="N36" s="1331"/>
      <c r="O36" s="1331"/>
      <c r="P36" s="1331"/>
      <c r="Q36" s="1331"/>
      <c r="R36" s="1331"/>
      <c r="S36" s="1331"/>
      <c r="T36" s="1331"/>
      <c r="U36" s="1331"/>
      <c r="V36" s="1331"/>
      <c r="W36" s="1331"/>
      <c r="X36" s="1331"/>
      <c r="Y36" s="1331"/>
      <c r="Z36" s="1331"/>
      <c r="AA36" s="1331"/>
      <c r="AB36" s="1331"/>
      <c r="AC36" s="1331"/>
      <c r="AD36" s="1331"/>
      <c r="AE36" s="1331"/>
      <c r="AF36" s="1331"/>
      <c r="AG36" s="1331"/>
      <c r="AH36" s="1331"/>
      <c r="AI36" s="1331"/>
      <c r="AJ36" s="1331"/>
      <c r="AK36" s="1331"/>
      <c r="AL36" s="1331"/>
      <c r="AM36" s="1331"/>
      <c r="AN36" s="1331"/>
      <c r="AO36" s="1331"/>
      <c r="AP36" s="1331"/>
      <c r="AQ36" s="1331"/>
      <c r="AR36" s="1331"/>
      <c r="AS36" s="1331"/>
      <c r="AT36" s="1331"/>
      <c r="AU36" s="1331"/>
      <c r="AV36" s="1331"/>
      <c r="AW36" s="1331"/>
      <c r="AX36" s="1331"/>
      <c r="AY36" s="1331"/>
      <c r="AZ36" s="1331"/>
      <c r="BA36" s="1331"/>
      <c r="BB36" s="1331"/>
      <c r="BC36" s="1331"/>
      <c r="BD36" s="1331"/>
      <c r="BE36" s="1331"/>
      <c r="BF36" s="1331"/>
      <c r="BG36" s="1331"/>
      <c r="BH36" s="1331"/>
      <c r="BI36" s="1331"/>
      <c r="BJ36" s="1331"/>
      <c r="BK36" s="1331"/>
      <c r="BL36" s="1334"/>
      <c r="BM36" s="849"/>
      <c r="BN36" s="880"/>
    </row>
    <row r="37" spans="1:66" ht="20.100000000000001" customHeight="1" x14ac:dyDescent="0.15">
      <c r="A37" s="848"/>
      <c r="B37" s="920"/>
      <c r="C37" s="921"/>
      <c r="D37" s="969"/>
      <c r="E37" s="929"/>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9"/>
      <c r="AO37" s="929"/>
      <c r="AP37" s="929"/>
      <c r="AQ37" s="970"/>
      <c r="AR37" s="970"/>
      <c r="AS37" s="970"/>
      <c r="AT37" s="970"/>
      <c r="AU37" s="970"/>
      <c r="AV37" s="970"/>
      <c r="AW37" s="970"/>
      <c r="AX37" s="970"/>
      <c r="AY37" s="970"/>
      <c r="AZ37" s="970"/>
      <c r="BA37" s="970"/>
      <c r="BB37" s="970"/>
      <c r="BC37" s="970"/>
      <c r="BD37" s="970"/>
      <c r="BE37" s="970"/>
      <c r="BF37" s="970"/>
      <c r="BG37" s="930"/>
      <c r="BH37" s="930"/>
      <c r="BI37" s="930"/>
      <c r="BJ37" s="930"/>
      <c r="BK37" s="930"/>
      <c r="BL37" s="931"/>
      <c r="BM37" s="849"/>
      <c r="BN37" s="880"/>
    </row>
    <row r="38" spans="1:66" ht="20.100000000000001" customHeight="1" x14ac:dyDescent="0.15">
      <c r="A38" s="848"/>
      <c r="B38" s="920"/>
      <c r="C38" s="921"/>
      <c r="D38" s="971"/>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33"/>
      <c r="AO38" s="933"/>
      <c r="AP38" s="933"/>
      <c r="AQ38" s="972"/>
      <c r="AR38" s="972"/>
      <c r="AS38" s="972"/>
      <c r="AT38" s="972"/>
      <c r="AU38" s="972"/>
      <c r="AV38" s="972"/>
      <c r="AW38" s="972"/>
      <c r="AX38" s="972"/>
      <c r="AY38" s="972"/>
      <c r="AZ38" s="972"/>
      <c r="BA38" s="972"/>
      <c r="BB38" s="972"/>
      <c r="BC38" s="972"/>
      <c r="BD38" s="972"/>
      <c r="BE38" s="972"/>
      <c r="BF38" s="972"/>
      <c r="BG38" s="934"/>
      <c r="BH38" s="934"/>
      <c r="BI38" s="934"/>
      <c r="BJ38" s="934"/>
      <c r="BK38" s="934"/>
      <c r="BL38" s="935"/>
      <c r="BM38" s="849"/>
      <c r="BN38" s="880"/>
    </row>
    <row r="39" spans="1:66" ht="20.100000000000001" customHeight="1" x14ac:dyDescent="0.15">
      <c r="A39" s="848"/>
      <c r="B39" s="1342" t="s">
        <v>548</v>
      </c>
      <c r="C39" s="1343"/>
      <c r="D39" s="906" t="s">
        <v>549</v>
      </c>
      <c r="E39" s="907"/>
      <c r="F39" s="907"/>
      <c r="G39" s="907"/>
      <c r="H39" s="907"/>
      <c r="I39" s="907"/>
      <c r="J39" s="907"/>
      <c r="K39" s="907"/>
      <c r="L39" s="907"/>
      <c r="M39" s="907"/>
      <c r="N39" s="907"/>
      <c r="O39" s="907"/>
      <c r="P39" s="907"/>
      <c r="Q39" s="907"/>
      <c r="R39" s="907"/>
      <c r="S39" s="907"/>
      <c r="T39" s="907"/>
      <c r="U39" s="907"/>
      <c r="V39" s="907"/>
      <c r="W39" s="907"/>
      <c r="X39" s="907"/>
      <c r="Y39" s="907"/>
      <c r="Z39" s="907"/>
      <c r="AA39" s="907"/>
      <c r="AB39" s="907"/>
      <c r="AC39" s="907"/>
      <c r="AD39" s="907"/>
      <c r="AE39" s="907"/>
      <c r="AF39" s="907"/>
      <c r="AG39" s="907"/>
      <c r="AH39" s="907"/>
      <c r="AI39" s="907"/>
      <c r="AJ39" s="907"/>
      <c r="AK39" s="907"/>
      <c r="AL39" s="907"/>
      <c r="AM39" s="907"/>
      <c r="AN39" s="907"/>
      <c r="AO39" s="907"/>
      <c r="AP39" s="907"/>
      <c r="AQ39" s="1309" t="str">
        <f>IF(入力シート!E135="","",IF(入力シート!E135="選択してください","",入力シート!E135))</f>
        <v/>
      </c>
      <c r="AR39" s="1248"/>
      <c r="AS39" s="1248"/>
      <c r="AT39" s="1248"/>
      <c r="AU39" s="1248"/>
      <c r="AV39" s="1248"/>
      <c r="AW39" s="1248"/>
      <c r="AX39" s="1248"/>
      <c r="AY39" s="1248"/>
      <c r="AZ39" s="1248"/>
      <c r="BA39" s="1248"/>
      <c r="BB39" s="1248"/>
      <c r="BC39" s="1248"/>
      <c r="BD39" s="1248"/>
      <c r="BE39" s="1248"/>
      <c r="BF39" s="1248"/>
      <c r="BG39" s="1248"/>
      <c r="BH39" s="1248"/>
      <c r="BI39" s="1248"/>
      <c r="BJ39" s="1248"/>
      <c r="BK39" s="1248"/>
      <c r="BL39" s="1274"/>
      <c r="BM39" s="849"/>
      <c r="BN39" s="880"/>
    </row>
    <row r="40" spans="1:66" ht="20.100000000000001" customHeight="1" x14ac:dyDescent="0.15">
      <c r="A40" s="848"/>
      <c r="B40" s="1344"/>
      <c r="C40" s="1345"/>
      <c r="D40" s="906" t="s">
        <v>550</v>
      </c>
      <c r="E40" s="907"/>
      <c r="F40" s="907"/>
      <c r="G40" s="907"/>
      <c r="H40" s="907"/>
      <c r="I40" s="907"/>
      <c r="J40" s="907"/>
      <c r="K40" s="907"/>
      <c r="L40" s="907"/>
      <c r="M40" s="907"/>
      <c r="N40" s="907"/>
      <c r="O40" s="907"/>
      <c r="P40" s="907"/>
      <c r="Q40" s="907"/>
      <c r="R40" s="907"/>
      <c r="S40" s="907"/>
      <c r="T40" s="907"/>
      <c r="U40" s="907"/>
      <c r="V40" s="907"/>
      <c r="W40" s="907"/>
      <c r="X40" s="907"/>
      <c r="Y40" s="907"/>
      <c r="Z40" s="907"/>
      <c r="AA40" s="907"/>
      <c r="AB40" s="907"/>
      <c r="AC40" s="907"/>
      <c r="AD40" s="907"/>
      <c r="AE40" s="907"/>
      <c r="AF40" s="907"/>
      <c r="AG40" s="907"/>
      <c r="AH40" s="907"/>
      <c r="AI40" s="907"/>
      <c r="AJ40" s="907"/>
      <c r="AK40" s="907"/>
      <c r="AL40" s="907"/>
      <c r="AM40" s="907"/>
      <c r="AN40" s="907"/>
      <c r="AO40" s="907"/>
      <c r="AP40" s="907"/>
      <c r="AQ40" s="1322"/>
      <c r="AR40" s="1323"/>
      <c r="AS40" s="1323"/>
      <c r="AT40" s="1323"/>
      <c r="AU40" s="1323"/>
      <c r="AV40" s="1323"/>
      <c r="AW40" s="1323"/>
      <c r="AX40" s="1323"/>
      <c r="AY40" s="1323"/>
      <c r="AZ40" s="1323"/>
      <c r="BA40" s="1323"/>
      <c r="BB40" s="1323"/>
      <c r="BC40" s="1323"/>
      <c r="BD40" s="1323"/>
      <c r="BE40" s="1323"/>
      <c r="BF40" s="1323"/>
      <c r="BG40" s="1323"/>
      <c r="BH40" s="1323"/>
      <c r="BI40" s="1323"/>
      <c r="BJ40" s="852" t="s">
        <v>546</v>
      </c>
      <c r="BK40" s="852"/>
      <c r="BL40" s="853"/>
      <c r="BM40" s="849"/>
      <c r="BN40" s="880"/>
    </row>
    <row r="41" spans="1:66" ht="20.100000000000001" customHeight="1" x14ac:dyDescent="0.15">
      <c r="A41" s="848"/>
      <c r="B41" s="1344"/>
      <c r="C41" s="1345"/>
      <c r="D41" s="906" t="s">
        <v>551</v>
      </c>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c r="AC41" s="907"/>
      <c r="AD41" s="907"/>
      <c r="AE41" s="907"/>
      <c r="AF41" s="907"/>
      <c r="AG41" s="907"/>
      <c r="AH41" s="907"/>
      <c r="AI41" s="907"/>
      <c r="AJ41" s="907"/>
      <c r="AK41" s="907"/>
      <c r="AL41" s="907"/>
      <c r="AM41" s="907"/>
      <c r="AN41" s="907"/>
      <c r="AO41" s="907"/>
      <c r="AP41" s="907"/>
      <c r="AQ41" s="1310" t="str">
        <f>IF(入力シート!H129="","",入力シート!H129)</f>
        <v/>
      </c>
      <c r="AR41" s="1311"/>
      <c r="AS41" s="1311"/>
      <c r="AT41" s="1311"/>
      <c r="AU41" s="1311"/>
      <c r="AV41" s="1311"/>
      <c r="AW41" s="1311"/>
      <c r="AX41" s="1311"/>
      <c r="AY41" s="1311"/>
      <c r="AZ41" s="1311"/>
      <c r="BA41" s="1311"/>
      <c r="BB41" s="1311"/>
      <c r="BC41" s="1311"/>
      <c r="BD41" s="1311"/>
      <c r="BE41" s="1311"/>
      <c r="BF41" s="1311"/>
      <c r="BG41" s="1311"/>
      <c r="BH41" s="1311"/>
      <c r="BI41" s="1311"/>
      <c r="BJ41" s="852" t="s">
        <v>544</v>
      </c>
      <c r="BK41" s="852"/>
      <c r="BL41" s="853"/>
      <c r="BM41" s="849"/>
      <c r="BN41" s="880"/>
    </row>
    <row r="42" spans="1:66" ht="20.100000000000001" customHeight="1" x14ac:dyDescent="0.15">
      <c r="A42" s="848"/>
      <c r="B42" s="1344"/>
      <c r="C42" s="1345"/>
      <c r="D42" s="906" t="s">
        <v>552</v>
      </c>
      <c r="E42" s="907"/>
      <c r="F42" s="907"/>
      <c r="G42" s="907"/>
      <c r="H42" s="907"/>
      <c r="I42" s="907"/>
      <c r="J42" s="907"/>
      <c r="K42" s="907"/>
      <c r="L42" s="907"/>
      <c r="M42" s="907"/>
      <c r="N42" s="907"/>
      <c r="O42" s="907"/>
      <c r="P42" s="907"/>
      <c r="Q42" s="907"/>
      <c r="R42" s="907"/>
      <c r="S42" s="907"/>
      <c r="T42" s="907"/>
      <c r="U42" s="907"/>
      <c r="V42" s="907"/>
      <c r="W42" s="907"/>
      <c r="X42" s="907"/>
      <c r="Y42" s="907"/>
      <c r="Z42" s="907"/>
      <c r="AA42" s="907"/>
      <c r="AB42" s="907"/>
      <c r="AC42" s="907"/>
      <c r="AD42" s="907"/>
      <c r="AE42" s="907"/>
      <c r="AF42" s="907"/>
      <c r="AG42" s="907"/>
      <c r="AH42" s="907"/>
      <c r="AI42" s="907"/>
      <c r="AJ42" s="907"/>
      <c r="AK42" s="907"/>
      <c r="AL42" s="907"/>
      <c r="AM42" s="907"/>
      <c r="AN42" s="907"/>
      <c r="AO42" s="907"/>
      <c r="AP42" s="907"/>
      <c r="AQ42" s="1310" t="str">
        <f>IF(入力シート!E138="","",入力シート!E138)</f>
        <v/>
      </c>
      <c r="AR42" s="1311"/>
      <c r="AS42" s="1311"/>
      <c r="AT42" s="1311"/>
      <c r="AU42" s="1311"/>
      <c r="AV42" s="1311"/>
      <c r="AW42" s="1311"/>
      <c r="AX42" s="1311"/>
      <c r="AY42" s="1311"/>
      <c r="AZ42" s="1311"/>
      <c r="BA42" s="1311"/>
      <c r="BB42" s="1311"/>
      <c r="BC42" s="1311"/>
      <c r="BD42" s="1311"/>
      <c r="BE42" s="1311"/>
      <c r="BF42" s="1311"/>
      <c r="BG42" s="1311"/>
      <c r="BH42" s="1311"/>
      <c r="BI42" s="1311"/>
      <c r="BJ42" s="852" t="s">
        <v>540</v>
      </c>
      <c r="BK42" s="852"/>
      <c r="BL42" s="853"/>
      <c r="BM42" s="849"/>
      <c r="BN42" s="880"/>
    </row>
    <row r="43" spans="1:66" ht="20.100000000000001" customHeight="1" x14ac:dyDescent="0.15">
      <c r="A43" s="848"/>
      <c r="B43" s="1344"/>
      <c r="C43" s="1345"/>
      <c r="D43" s="880" t="s">
        <v>553</v>
      </c>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I43" s="907"/>
      <c r="AJ43" s="907"/>
      <c r="AK43" s="907"/>
      <c r="AL43" s="907"/>
      <c r="AM43" s="907"/>
      <c r="AN43" s="907"/>
      <c r="AO43" s="907"/>
      <c r="AP43" s="907"/>
      <c r="AQ43" s="965" t="s">
        <v>1234</v>
      </c>
      <c r="AR43" s="966"/>
      <c r="AS43" s="1386" t="str">
        <f>IF(入力シート!E139="","",入力シート!E139)</f>
        <v/>
      </c>
      <c r="AT43" s="1386"/>
      <c r="AU43" s="1386"/>
      <c r="AV43" s="1386"/>
      <c r="AW43" s="1386"/>
      <c r="AX43" s="1386"/>
      <c r="AY43" s="852" t="s">
        <v>1235</v>
      </c>
      <c r="AZ43" s="852"/>
      <c r="BA43" s="852"/>
      <c r="BB43" s="964"/>
      <c r="BC43" s="964"/>
      <c r="BD43" s="1387" t="str">
        <f>IF(入力シート!H139="","",入力シート!H139)</f>
        <v/>
      </c>
      <c r="BE43" s="1387"/>
      <c r="BF43" s="1387"/>
      <c r="BG43" s="1387"/>
      <c r="BH43" s="1387"/>
      <c r="BI43" s="1387"/>
      <c r="BJ43" s="852" t="s">
        <v>540</v>
      </c>
      <c r="BK43" s="852"/>
      <c r="BL43" s="853"/>
      <c r="BM43" s="849"/>
      <c r="BN43" s="880"/>
    </row>
    <row r="44" spans="1:66" ht="20.100000000000001" customHeight="1" x14ac:dyDescent="0.15">
      <c r="A44" s="848"/>
      <c r="B44" s="1344"/>
      <c r="C44" s="1345"/>
      <c r="D44" s="906" t="s">
        <v>555</v>
      </c>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c r="AI44" s="907"/>
      <c r="AJ44" s="907"/>
      <c r="AK44" s="907"/>
      <c r="AL44" s="907"/>
      <c r="AM44" s="907"/>
      <c r="AN44" s="907"/>
      <c r="AO44" s="907"/>
      <c r="AP44" s="907"/>
      <c r="AQ44" s="1320" t="str">
        <f>IF(入力シート!E140="","",入力シート!E140)</f>
        <v/>
      </c>
      <c r="AR44" s="1321"/>
      <c r="AS44" s="1321"/>
      <c r="AT44" s="1321"/>
      <c r="AU44" s="1321"/>
      <c r="AV44" s="1321"/>
      <c r="AW44" s="1321"/>
      <c r="AX44" s="1321"/>
      <c r="AY44" s="852" t="s">
        <v>556</v>
      </c>
      <c r="AZ44" s="852"/>
      <c r="BA44" s="852"/>
      <c r="BB44" s="1321" t="str">
        <f>IF(入力シート!H140="","",入力シート!H140)</f>
        <v/>
      </c>
      <c r="BC44" s="1321"/>
      <c r="BD44" s="1321"/>
      <c r="BE44" s="1321"/>
      <c r="BF44" s="1321"/>
      <c r="BG44" s="1321"/>
      <c r="BH44" s="1321"/>
      <c r="BI44" s="1321"/>
      <c r="BJ44" s="852" t="s">
        <v>557</v>
      </c>
      <c r="BK44" s="852"/>
      <c r="BL44" s="853"/>
      <c r="BM44" s="849"/>
      <c r="BN44" s="880"/>
    </row>
    <row r="45" spans="1:66" ht="20.100000000000001" customHeight="1" x14ac:dyDescent="0.15">
      <c r="A45" s="848"/>
      <c r="B45" s="1344"/>
      <c r="C45" s="1345"/>
      <c r="D45" s="906" t="s">
        <v>558</v>
      </c>
      <c r="E45" s="907"/>
      <c r="F45" s="907"/>
      <c r="G45" s="907"/>
      <c r="H45" s="907"/>
      <c r="I45" s="907"/>
      <c r="J45" s="907"/>
      <c r="K45" s="907"/>
      <c r="L45" s="907"/>
      <c r="M45" s="907"/>
      <c r="N45" s="907"/>
      <c r="O45" s="907"/>
      <c r="P45" s="907"/>
      <c r="Q45" s="907"/>
      <c r="R45" s="907"/>
      <c r="S45" s="907"/>
      <c r="T45" s="907"/>
      <c r="U45" s="907"/>
      <c r="V45" s="907"/>
      <c r="W45" s="907"/>
      <c r="X45" s="907"/>
      <c r="Y45" s="907"/>
      <c r="Z45" s="907"/>
      <c r="AA45" s="907"/>
      <c r="AB45" s="907"/>
      <c r="AC45" s="907"/>
      <c r="AD45" s="907"/>
      <c r="AE45" s="907"/>
      <c r="AF45" s="907"/>
      <c r="AG45" s="907"/>
      <c r="AH45" s="907"/>
      <c r="AI45" s="907"/>
      <c r="AJ45" s="907"/>
      <c r="AK45" s="907"/>
      <c r="AL45" s="907"/>
      <c r="AM45" s="907"/>
      <c r="AN45" s="907"/>
      <c r="AO45" s="907"/>
      <c r="AP45" s="907"/>
      <c r="AQ45" s="1320" t="str">
        <f>IF(入力シート!E141="","",入力シート!E141)</f>
        <v/>
      </c>
      <c r="AR45" s="1321"/>
      <c r="AS45" s="1321"/>
      <c r="AT45" s="1321"/>
      <c r="AU45" s="1321"/>
      <c r="AV45" s="1321"/>
      <c r="AW45" s="1321"/>
      <c r="AX45" s="1321"/>
      <c r="AY45" s="852" t="s">
        <v>556</v>
      </c>
      <c r="AZ45" s="852"/>
      <c r="BA45" s="852"/>
      <c r="BB45" s="1321" t="str">
        <f>IF(入力シート!H141="","",入力シート!H141)</f>
        <v/>
      </c>
      <c r="BC45" s="1321"/>
      <c r="BD45" s="1321"/>
      <c r="BE45" s="1321"/>
      <c r="BF45" s="1321"/>
      <c r="BG45" s="1321"/>
      <c r="BH45" s="1321"/>
      <c r="BI45" s="1321"/>
      <c r="BJ45" s="852" t="s">
        <v>557</v>
      </c>
      <c r="BK45" s="852"/>
      <c r="BL45" s="853"/>
      <c r="BM45" s="849"/>
      <c r="BN45" s="880"/>
    </row>
    <row r="46" spans="1:66" ht="20.100000000000001" customHeight="1" x14ac:dyDescent="0.15">
      <c r="A46" s="848"/>
      <c r="B46" s="1344"/>
      <c r="C46" s="1345"/>
      <c r="D46" s="909" t="s">
        <v>559</v>
      </c>
      <c r="E46" s="884"/>
      <c r="F46" s="884"/>
      <c r="G46" s="884"/>
      <c r="H46" s="884"/>
      <c r="I46" s="884"/>
      <c r="J46" s="884"/>
      <c r="K46" s="884"/>
      <c r="L46" s="884"/>
      <c r="M46" s="884"/>
      <c r="N46" s="884"/>
      <c r="O46" s="884"/>
      <c r="P46" s="884"/>
      <c r="Q46" s="884"/>
      <c r="R46" s="885"/>
      <c r="S46" s="910" t="s">
        <v>560</v>
      </c>
      <c r="T46" s="911"/>
      <c r="U46" s="911"/>
      <c r="V46" s="911"/>
      <c r="W46" s="911"/>
      <c r="X46" s="911"/>
      <c r="Y46" s="911"/>
      <c r="Z46" s="911"/>
      <c r="AA46" s="911"/>
      <c r="AB46" s="911"/>
      <c r="AC46" s="911"/>
      <c r="AD46" s="911"/>
      <c r="AE46" s="911"/>
      <c r="AF46" s="911"/>
      <c r="AG46" s="911"/>
      <c r="AH46" s="911"/>
      <c r="AI46" s="911"/>
      <c r="AJ46" s="911"/>
      <c r="AK46" s="911"/>
      <c r="AL46" s="911"/>
      <c r="AM46" s="911"/>
      <c r="AN46" s="911"/>
      <c r="AO46" s="911"/>
      <c r="AP46" s="911"/>
      <c r="AQ46" s="1418" t="str">
        <f>IF(入力シート!E142="","",入力シート!E142)</f>
        <v/>
      </c>
      <c r="AR46" s="1402"/>
      <c r="AS46" s="1402"/>
      <c r="AT46" s="1402"/>
      <c r="AU46" s="1402"/>
      <c r="AV46" s="1402"/>
      <c r="AW46" s="1402"/>
      <c r="AX46" s="1402"/>
      <c r="AY46" s="1402"/>
      <c r="AZ46" s="1402"/>
      <c r="BA46" s="1402"/>
      <c r="BB46" s="1402"/>
      <c r="BC46" s="1402"/>
      <c r="BD46" s="1402"/>
      <c r="BE46" s="1402"/>
      <c r="BF46" s="1402"/>
      <c r="BG46" s="1402"/>
      <c r="BH46" s="1402"/>
      <c r="BI46" s="1402"/>
      <c r="BJ46" s="936" t="s">
        <v>561</v>
      </c>
      <c r="BK46" s="936"/>
      <c r="BL46" s="937"/>
      <c r="BM46" s="849"/>
      <c r="BN46" s="880"/>
    </row>
    <row r="47" spans="1:66" ht="20.100000000000001" customHeight="1" x14ac:dyDescent="0.15">
      <c r="A47" s="848"/>
      <c r="B47" s="1344"/>
      <c r="C47" s="1345"/>
      <c r="D47" s="883"/>
      <c r="E47" s="868"/>
      <c r="F47" s="868"/>
      <c r="G47" s="868"/>
      <c r="H47" s="868"/>
      <c r="I47" s="868"/>
      <c r="J47" s="868"/>
      <c r="K47" s="868"/>
      <c r="L47" s="868"/>
      <c r="M47" s="868"/>
      <c r="N47" s="868"/>
      <c r="O47" s="868"/>
      <c r="P47" s="868"/>
      <c r="Q47" s="868"/>
      <c r="R47" s="913"/>
      <c r="S47" s="914" t="s">
        <v>562</v>
      </c>
      <c r="T47" s="915"/>
      <c r="U47" s="915"/>
      <c r="V47" s="915"/>
      <c r="W47" s="915"/>
      <c r="X47" s="915"/>
      <c r="Y47" s="915"/>
      <c r="Z47" s="915"/>
      <c r="AA47" s="915"/>
      <c r="AB47" s="915"/>
      <c r="AC47" s="915"/>
      <c r="AD47" s="915"/>
      <c r="AE47" s="915"/>
      <c r="AF47" s="915"/>
      <c r="AG47" s="915"/>
      <c r="AH47" s="915"/>
      <c r="AI47" s="915"/>
      <c r="AJ47" s="915"/>
      <c r="AK47" s="915"/>
      <c r="AL47" s="915"/>
      <c r="AM47" s="915"/>
      <c r="AN47" s="915"/>
      <c r="AO47" s="915"/>
      <c r="AP47" s="915"/>
      <c r="AQ47" s="1414" t="str">
        <f>IF(入力シート!E143="","",入力シート!E143)</f>
        <v/>
      </c>
      <c r="AR47" s="1415"/>
      <c r="AS47" s="1415"/>
      <c r="AT47" s="1415"/>
      <c r="AU47" s="1415"/>
      <c r="AV47" s="1415"/>
      <c r="AW47" s="1415"/>
      <c r="AX47" s="1415"/>
      <c r="AY47" s="1415"/>
      <c r="AZ47" s="1415"/>
      <c r="BA47" s="1415"/>
      <c r="BB47" s="1415"/>
      <c r="BC47" s="1415"/>
      <c r="BD47" s="1415"/>
      <c r="BE47" s="1415"/>
      <c r="BF47" s="1415"/>
      <c r="BG47" s="1415"/>
      <c r="BH47" s="1415"/>
      <c r="BI47" s="1415"/>
      <c r="BJ47" s="938" t="s">
        <v>561</v>
      </c>
      <c r="BK47" s="938"/>
      <c r="BL47" s="939"/>
      <c r="BM47" s="849"/>
      <c r="BN47" s="880"/>
    </row>
    <row r="48" spans="1:66" ht="20.100000000000001" customHeight="1" x14ac:dyDescent="0.15">
      <c r="A48" s="848"/>
      <c r="B48" s="1344"/>
      <c r="C48" s="1345"/>
      <c r="D48" s="940" t="s">
        <v>563</v>
      </c>
      <c r="E48" s="884"/>
      <c r="F48" s="884"/>
      <c r="G48" s="884"/>
      <c r="H48" s="884"/>
      <c r="I48" s="884"/>
      <c r="J48" s="884"/>
      <c r="K48" s="884"/>
      <c r="L48" s="884"/>
      <c r="M48" s="884"/>
      <c r="N48" s="884"/>
      <c r="O48" s="884"/>
      <c r="P48" s="884"/>
      <c r="Q48" s="884"/>
      <c r="R48" s="885"/>
      <c r="S48" s="910" t="s">
        <v>818</v>
      </c>
      <c r="T48" s="911"/>
      <c r="U48" s="911"/>
      <c r="V48" s="911"/>
      <c r="W48" s="911"/>
      <c r="X48" s="911"/>
      <c r="Y48" s="911"/>
      <c r="Z48" s="911"/>
      <c r="AA48" s="911"/>
      <c r="AB48" s="911"/>
      <c r="AC48" s="911"/>
      <c r="AD48" s="911"/>
      <c r="AE48" s="911"/>
      <c r="AF48" s="911"/>
      <c r="AG48" s="911"/>
      <c r="AH48" s="911"/>
      <c r="AI48" s="911"/>
      <c r="AJ48" s="911"/>
      <c r="AK48" s="911"/>
      <c r="AL48" s="911"/>
      <c r="AM48" s="911"/>
      <c r="AN48" s="911"/>
      <c r="AO48" s="911"/>
      <c r="AP48" s="911"/>
      <c r="AQ48" s="1416" t="str">
        <f>IF(入力シート!E144="","",入力シート!E144)</f>
        <v/>
      </c>
      <c r="AR48" s="1417"/>
      <c r="AS48" s="1417"/>
      <c r="AT48" s="1417"/>
      <c r="AU48" s="1417"/>
      <c r="AV48" s="1417"/>
      <c r="AW48" s="1417"/>
      <c r="AX48" s="1417"/>
      <c r="AY48" s="936" t="s">
        <v>556</v>
      </c>
      <c r="AZ48" s="936"/>
      <c r="BA48" s="936"/>
      <c r="BB48" s="936"/>
      <c r="BC48" s="1417" t="str">
        <f>IF(入力シート!H144="","",入力シート!H144)</f>
        <v/>
      </c>
      <c r="BD48" s="1417"/>
      <c r="BE48" s="1417"/>
      <c r="BF48" s="1417"/>
      <c r="BG48" s="1417"/>
      <c r="BH48" s="1417"/>
      <c r="BI48" s="1417"/>
      <c r="BJ48" s="936" t="s">
        <v>557</v>
      </c>
      <c r="BK48" s="936"/>
      <c r="BL48" s="937"/>
      <c r="BM48" s="849"/>
      <c r="BN48" s="880"/>
    </row>
    <row r="49" spans="1:66" ht="20.100000000000001" customHeight="1" x14ac:dyDescent="0.15">
      <c r="A49" s="848"/>
      <c r="B49" s="1344"/>
      <c r="C49" s="1345"/>
      <c r="D49" s="883"/>
      <c r="E49" s="868"/>
      <c r="F49" s="868"/>
      <c r="G49" s="868"/>
      <c r="H49" s="868"/>
      <c r="I49" s="868"/>
      <c r="J49" s="868"/>
      <c r="K49" s="868"/>
      <c r="L49" s="868"/>
      <c r="M49" s="868"/>
      <c r="N49" s="868"/>
      <c r="O49" s="868"/>
      <c r="P49" s="868"/>
      <c r="Q49" s="868"/>
      <c r="R49" s="913"/>
      <c r="S49" s="914" t="s">
        <v>820</v>
      </c>
      <c r="T49" s="915"/>
      <c r="U49" s="915"/>
      <c r="V49" s="915"/>
      <c r="W49" s="915"/>
      <c r="X49" s="915"/>
      <c r="Y49" s="915"/>
      <c r="Z49" s="915"/>
      <c r="AA49" s="915"/>
      <c r="AB49" s="915"/>
      <c r="AC49" s="915"/>
      <c r="AD49" s="915"/>
      <c r="AE49" s="915"/>
      <c r="AF49" s="915"/>
      <c r="AG49" s="915"/>
      <c r="AH49" s="915"/>
      <c r="AI49" s="915"/>
      <c r="AJ49" s="915"/>
      <c r="AK49" s="915"/>
      <c r="AL49" s="915"/>
      <c r="AM49" s="915"/>
      <c r="AN49" s="915"/>
      <c r="AO49" s="915"/>
      <c r="AP49" s="915"/>
      <c r="AQ49" s="1390" t="str">
        <f>IF(入力シート!$E$81&gt;1,入力シート!E145,"")</f>
        <v/>
      </c>
      <c r="AR49" s="1391"/>
      <c r="AS49" s="1391"/>
      <c r="AT49" s="1391"/>
      <c r="AU49" s="1391"/>
      <c r="AV49" s="1391"/>
      <c r="AW49" s="1391"/>
      <c r="AX49" s="1391"/>
      <c r="AY49" s="1391"/>
      <c r="AZ49" s="1391"/>
      <c r="BA49" s="1391"/>
      <c r="BB49" s="1391"/>
      <c r="BC49" s="1391"/>
      <c r="BD49" s="1391"/>
      <c r="BE49" s="1391"/>
      <c r="BF49" s="1391"/>
      <c r="BG49" s="1391"/>
      <c r="BH49" s="1391"/>
      <c r="BI49" s="1391"/>
      <c r="BJ49" s="938" t="s">
        <v>557</v>
      </c>
      <c r="BK49" s="938"/>
      <c r="BL49" s="939"/>
      <c r="BM49" s="849"/>
      <c r="BN49" s="880"/>
    </row>
    <row r="50" spans="1:66" ht="20.100000000000001" customHeight="1" x14ac:dyDescent="0.15">
      <c r="A50" s="848"/>
      <c r="B50" s="1344"/>
      <c r="C50" s="1345"/>
      <c r="D50" s="906" t="s">
        <v>564</v>
      </c>
      <c r="E50" s="907"/>
      <c r="F50" s="907"/>
      <c r="G50" s="907"/>
      <c r="H50" s="907"/>
      <c r="I50" s="907"/>
      <c r="J50" s="907"/>
      <c r="K50" s="907"/>
      <c r="L50" s="907"/>
      <c r="M50" s="907"/>
      <c r="N50" s="907"/>
      <c r="O50" s="907"/>
      <c r="P50" s="907"/>
      <c r="Q50" s="907"/>
      <c r="R50" s="907"/>
      <c r="S50" s="907"/>
      <c r="T50" s="907"/>
      <c r="U50" s="907"/>
      <c r="V50" s="907"/>
      <c r="W50" s="907"/>
      <c r="X50" s="907"/>
      <c r="Y50" s="907"/>
      <c r="Z50" s="907"/>
      <c r="AA50" s="907"/>
      <c r="AB50" s="907"/>
      <c r="AC50" s="907"/>
      <c r="AD50" s="907"/>
      <c r="AE50" s="907"/>
      <c r="AF50" s="907"/>
      <c r="AG50" s="907"/>
      <c r="AH50" s="907"/>
      <c r="AI50" s="907"/>
      <c r="AJ50" s="907"/>
      <c r="AK50" s="907"/>
      <c r="AL50" s="907"/>
      <c r="AM50" s="907"/>
      <c r="AN50" s="907"/>
      <c r="AO50" s="907"/>
      <c r="AP50" s="907"/>
      <c r="AQ50" s="1309" t="str">
        <f>IF(入力シート!E148="","",IF(入力シート!E148="選択してください","",入力シート!E148))</f>
        <v/>
      </c>
      <c r="AR50" s="1248"/>
      <c r="AS50" s="1248"/>
      <c r="AT50" s="1248"/>
      <c r="AU50" s="1248"/>
      <c r="AV50" s="1248"/>
      <c r="AW50" s="1248"/>
      <c r="AX50" s="1248"/>
      <c r="AY50" s="1248"/>
      <c r="AZ50" s="1248"/>
      <c r="BA50" s="1248"/>
      <c r="BB50" s="1248"/>
      <c r="BC50" s="1248"/>
      <c r="BD50" s="1248"/>
      <c r="BE50" s="1248"/>
      <c r="BF50" s="1248"/>
      <c r="BG50" s="1248"/>
      <c r="BH50" s="1248"/>
      <c r="BI50" s="1248"/>
      <c r="BJ50" s="1248"/>
      <c r="BK50" s="1248"/>
      <c r="BL50" s="1274"/>
      <c r="BM50" s="849"/>
      <c r="BN50" s="880"/>
    </row>
    <row r="51" spans="1:66" ht="20.100000000000001" customHeight="1" x14ac:dyDescent="0.15">
      <c r="A51" s="848"/>
      <c r="B51" s="1344"/>
      <c r="C51" s="1345"/>
      <c r="D51" s="909" t="s">
        <v>565</v>
      </c>
      <c r="E51" s="884"/>
      <c r="F51" s="884"/>
      <c r="G51" s="884"/>
      <c r="H51" s="884"/>
      <c r="I51" s="884"/>
      <c r="J51" s="884"/>
      <c r="K51" s="884"/>
      <c r="L51" s="884"/>
      <c r="M51" s="884"/>
      <c r="N51" s="884"/>
      <c r="O51" s="884"/>
      <c r="P51" s="884"/>
      <c r="Q51" s="884"/>
      <c r="R51" s="884"/>
      <c r="S51" s="884"/>
      <c r="T51" s="884"/>
      <c r="U51" s="884"/>
      <c r="V51" s="884"/>
      <c r="W51" s="884"/>
      <c r="X51" s="941"/>
      <c r="Y51" s="884"/>
      <c r="Z51" s="884"/>
      <c r="AA51" s="884"/>
      <c r="AB51" s="884"/>
      <c r="AC51" s="884"/>
      <c r="AD51" s="884"/>
      <c r="AE51" s="884"/>
      <c r="AF51" s="884"/>
      <c r="AG51" s="884"/>
      <c r="AH51" s="884"/>
      <c r="AI51" s="884"/>
      <c r="AJ51" s="884"/>
      <c r="AK51" s="884"/>
      <c r="AL51" s="884"/>
      <c r="AM51" s="884"/>
      <c r="AN51" s="884"/>
      <c r="AO51" s="884"/>
      <c r="AP51" s="884"/>
      <c r="AQ51" s="942" t="s">
        <v>566</v>
      </c>
      <c r="AR51" s="936"/>
      <c r="AS51" s="936"/>
      <c r="AT51" s="936"/>
      <c r="AU51" s="936"/>
      <c r="AV51" s="936"/>
      <c r="AW51" s="936"/>
      <c r="AX51" s="936"/>
      <c r="AY51" s="1402" t="str">
        <f>IF(入力シート!E150="","",入力シート!E150)</f>
        <v/>
      </c>
      <c r="AZ51" s="1402"/>
      <c r="BA51" s="1402"/>
      <c r="BB51" s="1402"/>
      <c r="BC51" s="1402"/>
      <c r="BD51" s="1402"/>
      <c r="BE51" s="1402"/>
      <c r="BF51" s="1402"/>
      <c r="BG51" s="1402"/>
      <c r="BH51" s="1402"/>
      <c r="BI51" s="1402"/>
      <c r="BJ51" s="943" t="s">
        <v>546</v>
      </c>
      <c r="BK51" s="943"/>
      <c r="BL51" s="944"/>
      <c r="BM51" s="849"/>
      <c r="BN51" s="880"/>
    </row>
    <row r="52" spans="1:66" ht="20.100000000000001" customHeight="1" x14ac:dyDescent="0.15">
      <c r="A52" s="848"/>
      <c r="B52" s="1344"/>
      <c r="C52" s="1345"/>
      <c r="D52" s="883"/>
      <c r="E52" s="868"/>
      <c r="F52" s="868"/>
      <c r="G52" s="868"/>
      <c r="H52" s="868"/>
      <c r="I52" s="868"/>
      <c r="J52" s="868"/>
      <c r="K52" s="868"/>
      <c r="L52" s="868"/>
      <c r="M52" s="868"/>
      <c r="N52" s="868"/>
      <c r="O52" s="868"/>
      <c r="P52" s="868"/>
      <c r="Q52" s="868"/>
      <c r="R52" s="868"/>
      <c r="S52" s="868"/>
      <c r="T52" s="868"/>
      <c r="U52" s="868"/>
      <c r="V52" s="868"/>
      <c r="W52" s="868"/>
      <c r="X52" s="945"/>
      <c r="Y52" s="868"/>
      <c r="Z52" s="868"/>
      <c r="AA52" s="868"/>
      <c r="AB52" s="868"/>
      <c r="AC52" s="868"/>
      <c r="AD52" s="868"/>
      <c r="AE52" s="868"/>
      <c r="AF52" s="868"/>
      <c r="AG52" s="868"/>
      <c r="AH52" s="868"/>
      <c r="AI52" s="868"/>
      <c r="AJ52" s="868"/>
      <c r="AK52" s="868"/>
      <c r="AL52" s="868"/>
      <c r="AM52" s="868"/>
      <c r="AN52" s="868"/>
      <c r="AO52" s="868"/>
      <c r="AP52" s="868"/>
      <c r="AQ52" s="946" t="s">
        <v>567</v>
      </c>
      <c r="AR52" s="938"/>
      <c r="AS52" s="938"/>
      <c r="AT52" s="938"/>
      <c r="AU52" s="938"/>
      <c r="AV52" s="938"/>
      <c r="AW52" s="938"/>
      <c r="AX52" s="938"/>
      <c r="AY52" s="1359" t="str">
        <f>IF(入力シート!E151="","",入力シート!E151)</f>
        <v/>
      </c>
      <c r="AZ52" s="1359"/>
      <c r="BA52" s="1359"/>
      <c r="BB52" s="1359"/>
      <c r="BC52" s="938" t="s">
        <v>568</v>
      </c>
      <c r="BD52" s="938"/>
      <c r="BE52" s="938"/>
      <c r="BF52" s="1359" t="str">
        <f>IF(入力シート!H151="","",入力シート!H151)</f>
        <v/>
      </c>
      <c r="BG52" s="1359"/>
      <c r="BH52" s="938" t="s">
        <v>569</v>
      </c>
      <c r="BI52" s="938"/>
      <c r="BJ52" s="938"/>
      <c r="BK52" s="939"/>
      <c r="BL52" s="947"/>
      <c r="BM52" s="849"/>
      <c r="BN52" s="880"/>
    </row>
    <row r="53" spans="1:66" ht="20.100000000000001" customHeight="1" x14ac:dyDescent="0.15">
      <c r="A53" s="848"/>
      <c r="B53" s="1344"/>
      <c r="C53" s="1345"/>
      <c r="D53" s="909" t="s">
        <v>570</v>
      </c>
      <c r="E53" s="884"/>
      <c r="F53" s="884"/>
      <c r="G53" s="884"/>
      <c r="H53" s="884"/>
      <c r="I53" s="884"/>
      <c r="J53" s="884"/>
      <c r="K53" s="884"/>
      <c r="L53" s="884"/>
      <c r="M53" s="884"/>
      <c r="N53" s="884"/>
      <c r="O53" s="884"/>
      <c r="P53" s="884"/>
      <c r="Q53" s="884"/>
      <c r="R53" s="884"/>
      <c r="S53" s="884"/>
      <c r="T53" s="884"/>
      <c r="U53" s="884"/>
      <c r="V53" s="884"/>
      <c r="W53" s="884"/>
      <c r="X53" s="884"/>
      <c r="Y53" s="884"/>
      <c r="Z53" s="884"/>
      <c r="AA53" s="884"/>
      <c r="AB53" s="884"/>
      <c r="AC53" s="884"/>
      <c r="AD53" s="884"/>
      <c r="AE53" s="884"/>
      <c r="AF53" s="884"/>
      <c r="AG53" s="884"/>
      <c r="AH53" s="884"/>
      <c r="AI53" s="884"/>
      <c r="AJ53" s="884"/>
      <c r="AK53" s="884"/>
      <c r="AL53" s="884"/>
      <c r="AM53" s="884"/>
      <c r="AN53" s="884"/>
      <c r="AO53" s="884"/>
      <c r="AP53" s="885"/>
      <c r="AQ53" s="1363" t="str">
        <f>IF(入力シート!E146="","",IF(入力シート!E146="選択してください","",入力シート!E146))</f>
        <v/>
      </c>
      <c r="AR53" s="1364"/>
      <c r="AS53" s="1364"/>
      <c r="AT53" s="1364"/>
      <c r="AU53" s="1364"/>
      <c r="AV53" s="1364"/>
      <c r="AW53" s="1364"/>
      <c r="AX53" s="1364"/>
      <c r="AY53" s="1364"/>
      <c r="AZ53" s="1364"/>
      <c r="BA53" s="1364"/>
      <c r="BB53" s="1364"/>
      <c r="BC53" s="1364"/>
      <c r="BD53" s="1364"/>
      <c r="BE53" s="1364"/>
      <c r="BF53" s="1364"/>
      <c r="BG53" s="1364"/>
      <c r="BH53" s="1364"/>
      <c r="BI53" s="1364"/>
      <c r="BJ53" s="1364"/>
      <c r="BK53" s="1364"/>
      <c r="BL53" s="1365"/>
      <c r="BM53" s="849"/>
      <c r="BN53" s="880"/>
    </row>
    <row r="54" spans="1:66" ht="20.100000000000001" customHeight="1" x14ac:dyDescent="0.15">
      <c r="A54" s="848"/>
      <c r="B54" s="1344"/>
      <c r="C54" s="1345"/>
      <c r="D54" s="909" t="s">
        <v>571</v>
      </c>
      <c r="E54" s="884"/>
      <c r="F54" s="884"/>
      <c r="G54" s="884"/>
      <c r="H54" s="884"/>
      <c r="I54" s="884"/>
      <c r="J54" s="884"/>
      <c r="K54" s="884"/>
      <c r="L54" s="884"/>
      <c r="M54" s="884"/>
      <c r="N54" s="884"/>
      <c r="O54" s="884"/>
      <c r="P54" s="884"/>
      <c r="Q54" s="884"/>
      <c r="R54" s="884"/>
      <c r="S54" s="884"/>
      <c r="T54" s="884"/>
      <c r="U54" s="884"/>
      <c r="V54" s="884"/>
      <c r="W54" s="884"/>
      <c r="X54" s="884"/>
      <c r="Y54" s="884"/>
      <c r="Z54" s="884"/>
      <c r="AA54" s="884"/>
      <c r="AB54" s="884"/>
      <c r="AC54" s="884"/>
      <c r="AD54" s="884"/>
      <c r="AE54" s="884"/>
      <c r="AF54" s="884"/>
      <c r="AG54" s="884"/>
      <c r="AH54" s="884"/>
      <c r="AI54" s="884"/>
      <c r="AJ54" s="884"/>
      <c r="AK54" s="884"/>
      <c r="AL54" s="884"/>
      <c r="AM54" s="884"/>
      <c r="AN54" s="884"/>
      <c r="AO54" s="884"/>
      <c r="AP54" s="885"/>
      <c r="AQ54" s="1360"/>
      <c r="AR54" s="1361"/>
      <c r="AS54" s="1361"/>
      <c r="AT54" s="1361"/>
      <c r="AU54" s="1361"/>
      <c r="AV54" s="1361"/>
      <c r="AW54" s="1361"/>
      <c r="AX54" s="1361"/>
      <c r="AY54" s="1361"/>
      <c r="AZ54" s="1361"/>
      <c r="BA54" s="1361"/>
      <c r="BB54" s="1361"/>
      <c r="BC54" s="1361"/>
      <c r="BD54" s="1361"/>
      <c r="BE54" s="1361"/>
      <c r="BF54" s="1361"/>
      <c r="BG54" s="1361"/>
      <c r="BH54" s="1361"/>
      <c r="BI54" s="1361"/>
      <c r="BJ54" s="1361"/>
      <c r="BK54" s="1361"/>
      <c r="BL54" s="1362"/>
      <c r="BM54" s="849"/>
      <c r="BN54" s="880"/>
    </row>
    <row r="55" spans="1:66" ht="20.100000000000001" customHeight="1" x14ac:dyDescent="0.15">
      <c r="A55" s="848"/>
      <c r="B55" s="1344"/>
      <c r="C55" s="1345"/>
      <c r="D55" s="883"/>
      <c r="E55" s="868"/>
      <c r="F55" s="868"/>
      <c r="G55" s="868"/>
      <c r="H55" s="868"/>
      <c r="I55" s="868"/>
      <c r="J55" s="868"/>
      <c r="K55" s="868"/>
      <c r="L55" s="868"/>
      <c r="M55" s="868"/>
      <c r="N55" s="868"/>
      <c r="O55" s="868"/>
      <c r="P55" s="868"/>
      <c r="Q55" s="868"/>
      <c r="R55" s="868"/>
      <c r="S55" s="868"/>
      <c r="T55" s="868"/>
      <c r="U55" s="868"/>
      <c r="V55" s="868"/>
      <c r="W55" s="868"/>
      <c r="X55" s="868"/>
      <c r="Y55" s="868"/>
      <c r="Z55" s="868"/>
      <c r="AA55" s="868"/>
      <c r="AB55" s="868"/>
      <c r="AC55" s="868"/>
      <c r="AD55" s="868"/>
      <c r="AE55" s="868"/>
      <c r="AF55" s="868"/>
      <c r="AG55" s="868"/>
      <c r="AH55" s="868"/>
      <c r="AI55" s="868"/>
      <c r="AJ55" s="868"/>
      <c r="AK55" s="868"/>
      <c r="AL55" s="868"/>
      <c r="AM55" s="868"/>
      <c r="AN55" s="868"/>
      <c r="AO55" s="868"/>
      <c r="AP55" s="913"/>
      <c r="AQ55" s="1405"/>
      <c r="AR55" s="1406"/>
      <c r="AS55" s="1406"/>
      <c r="AT55" s="1406"/>
      <c r="AU55" s="1406"/>
      <c r="AV55" s="1406"/>
      <c r="AW55" s="1406"/>
      <c r="AX55" s="1406"/>
      <c r="AY55" s="1406"/>
      <c r="AZ55" s="1406"/>
      <c r="BA55" s="1406"/>
      <c r="BB55" s="1406"/>
      <c r="BC55" s="1406"/>
      <c r="BD55" s="1406"/>
      <c r="BE55" s="1406"/>
      <c r="BF55" s="1406"/>
      <c r="BG55" s="1406"/>
      <c r="BH55" s="1406"/>
      <c r="BI55" s="1406"/>
      <c r="BJ55" s="1406"/>
      <c r="BK55" s="1406"/>
      <c r="BL55" s="1407"/>
      <c r="BM55" s="849"/>
      <c r="BN55" s="880"/>
    </row>
    <row r="56" spans="1:66" ht="20.100000000000001" customHeight="1" x14ac:dyDescent="0.15">
      <c r="A56" s="848"/>
      <c r="B56" s="1344"/>
      <c r="C56" s="1345"/>
      <c r="D56" s="909" t="s">
        <v>572</v>
      </c>
      <c r="E56" s="884"/>
      <c r="F56" s="884"/>
      <c r="G56" s="884"/>
      <c r="H56" s="884"/>
      <c r="I56" s="884"/>
      <c r="J56" s="884"/>
      <c r="K56" s="884"/>
      <c r="L56" s="884"/>
      <c r="M56" s="884"/>
      <c r="N56" s="884"/>
      <c r="O56" s="884"/>
      <c r="P56" s="884"/>
      <c r="Q56" s="884"/>
      <c r="R56" s="884"/>
      <c r="S56" s="884"/>
      <c r="T56" s="884"/>
      <c r="U56" s="884"/>
      <c r="V56" s="884"/>
      <c r="W56" s="884"/>
      <c r="X56" s="884"/>
      <c r="Y56" s="884"/>
      <c r="Z56" s="884"/>
      <c r="AA56" s="884"/>
      <c r="AB56" s="884"/>
      <c r="AC56" s="884"/>
      <c r="AD56" s="884"/>
      <c r="AE56" s="884"/>
      <c r="AF56" s="884"/>
      <c r="AG56" s="884"/>
      <c r="AH56" s="884"/>
      <c r="AI56" s="884"/>
      <c r="AJ56" s="884"/>
      <c r="AK56" s="884"/>
      <c r="AL56" s="884"/>
      <c r="AM56" s="884"/>
      <c r="AN56" s="884"/>
      <c r="AO56" s="884"/>
      <c r="AP56" s="885"/>
      <c r="AQ56" s="1408"/>
      <c r="AR56" s="1361"/>
      <c r="AS56" s="1361"/>
      <c r="AT56" s="1361"/>
      <c r="AU56" s="1361"/>
      <c r="AV56" s="1361"/>
      <c r="AW56" s="1361"/>
      <c r="AX56" s="1361"/>
      <c r="AY56" s="1361"/>
      <c r="AZ56" s="1361"/>
      <c r="BA56" s="1361"/>
      <c r="BB56" s="1361"/>
      <c r="BC56" s="1361"/>
      <c r="BD56" s="1361"/>
      <c r="BE56" s="1361"/>
      <c r="BF56" s="1361"/>
      <c r="BG56" s="1361"/>
      <c r="BH56" s="1361"/>
      <c r="BI56" s="1361"/>
      <c r="BJ56" s="1361"/>
      <c r="BK56" s="1361"/>
      <c r="BL56" s="1362"/>
      <c r="BM56" s="849"/>
      <c r="BN56" s="880"/>
    </row>
    <row r="57" spans="1:66" ht="20.100000000000001" customHeight="1" x14ac:dyDescent="0.15">
      <c r="A57" s="848"/>
      <c r="B57" s="1344"/>
      <c r="C57" s="1345"/>
      <c r="D57" s="883"/>
      <c r="E57" s="868"/>
      <c r="F57" s="868"/>
      <c r="G57" s="868"/>
      <c r="H57" s="868"/>
      <c r="I57" s="868"/>
      <c r="J57" s="868"/>
      <c r="K57" s="868"/>
      <c r="L57" s="868"/>
      <c r="M57" s="868"/>
      <c r="N57" s="868"/>
      <c r="O57" s="868"/>
      <c r="P57" s="868"/>
      <c r="Q57" s="868"/>
      <c r="R57" s="868"/>
      <c r="S57" s="868"/>
      <c r="T57" s="868"/>
      <c r="U57" s="868"/>
      <c r="V57" s="868"/>
      <c r="W57" s="868"/>
      <c r="X57" s="868"/>
      <c r="Y57" s="868"/>
      <c r="Z57" s="868"/>
      <c r="AA57" s="868"/>
      <c r="AB57" s="868"/>
      <c r="AC57" s="868"/>
      <c r="AD57" s="868"/>
      <c r="AE57" s="868"/>
      <c r="AF57" s="868"/>
      <c r="AG57" s="868"/>
      <c r="AH57" s="868"/>
      <c r="AI57" s="868"/>
      <c r="AJ57" s="868"/>
      <c r="AK57" s="868"/>
      <c r="AL57" s="868"/>
      <c r="AM57" s="868"/>
      <c r="AN57" s="868"/>
      <c r="AO57" s="868"/>
      <c r="AP57" s="913"/>
      <c r="AQ57" s="946" t="s">
        <v>573</v>
      </c>
      <c r="AR57" s="948"/>
      <c r="AS57" s="948"/>
      <c r="AT57" s="948"/>
      <c r="AU57" s="948"/>
      <c r="AV57" s="948"/>
      <c r="AW57" s="948"/>
      <c r="AX57" s="948"/>
      <c r="AY57" s="948"/>
      <c r="AZ57" s="1366"/>
      <c r="BA57" s="1366"/>
      <c r="BB57" s="1366"/>
      <c r="BC57" s="1366"/>
      <c r="BD57" s="1366"/>
      <c r="BE57" s="1366"/>
      <c r="BF57" s="1366"/>
      <c r="BG57" s="1366"/>
      <c r="BH57" s="1366"/>
      <c r="BI57" s="1366"/>
      <c r="BJ57" s="948" t="s">
        <v>574</v>
      </c>
      <c r="BK57" s="948"/>
      <c r="BL57" s="949"/>
      <c r="BM57" s="849"/>
      <c r="BN57" s="880"/>
    </row>
    <row r="58" spans="1:66" ht="20.100000000000001" customHeight="1" x14ac:dyDescent="0.15">
      <c r="A58" s="848"/>
      <c r="B58" s="1344"/>
      <c r="C58" s="1345"/>
      <c r="D58" s="881" t="s">
        <v>575</v>
      </c>
      <c r="E58" s="907"/>
      <c r="F58" s="907"/>
      <c r="G58" s="907"/>
      <c r="H58" s="907"/>
      <c r="I58" s="907"/>
      <c r="J58" s="907"/>
      <c r="K58" s="907"/>
      <c r="L58" s="907"/>
      <c r="M58" s="907"/>
      <c r="N58" s="907"/>
      <c r="O58" s="907"/>
      <c r="P58" s="907"/>
      <c r="Q58" s="907"/>
      <c r="R58" s="907"/>
      <c r="S58" s="907"/>
      <c r="T58" s="907"/>
      <c r="U58" s="907"/>
      <c r="V58" s="907"/>
      <c r="W58" s="907"/>
      <c r="X58" s="907"/>
      <c r="Y58" s="907"/>
      <c r="Z58" s="907"/>
      <c r="AA58" s="907"/>
      <c r="AB58" s="907"/>
      <c r="AC58" s="907"/>
      <c r="AD58" s="907"/>
      <c r="AE58" s="907"/>
      <c r="AF58" s="907"/>
      <c r="AG58" s="907"/>
      <c r="AH58" s="907"/>
      <c r="AI58" s="907"/>
      <c r="AJ58" s="907"/>
      <c r="AK58" s="907"/>
      <c r="AL58" s="907"/>
      <c r="AM58" s="907"/>
      <c r="AN58" s="907"/>
      <c r="AO58" s="907"/>
      <c r="AP58" s="907"/>
      <c r="AQ58" s="1409"/>
      <c r="AR58" s="1410"/>
      <c r="AS58" s="1410"/>
      <c r="AT58" s="1410"/>
      <c r="AU58" s="1410"/>
      <c r="AV58" s="1410"/>
      <c r="AW58" s="1410"/>
      <c r="AX58" s="1410"/>
      <c r="AY58" s="936" t="s">
        <v>576</v>
      </c>
      <c r="AZ58" s="936"/>
      <c r="BA58" s="936"/>
      <c r="BB58" s="936"/>
      <c r="BC58" s="1410"/>
      <c r="BD58" s="1410"/>
      <c r="BE58" s="1410"/>
      <c r="BF58" s="1410"/>
      <c r="BG58" s="1410"/>
      <c r="BH58" s="1410"/>
      <c r="BI58" s="1410"/>
      <c r="BJ58" s="936" t="s">
        <v>577</v>
      </c>
      <c r="BK58" s="936"/>
      <c r="BL58" s="937"/>
      <c r="BM58" s="849"/>
      <c r="BN58" s="880"/>
    </row>
    <row r="59" spans="1:66" ht="20.100000000000001" customHeight="1" x14ac:dyDescent="0.15">
      <c r="A59" s="848"/>
      <c r="B59" s="1344"/>
      <c r="C59" s="1345"/>
      <c r="D59" s="906" t="s">
        <v>578</v>
      </c>
      <c r="E59" s="907"/>
      <c r="F59" s="907"/>
      <c r="G59" s="907"/>
      <c r="H59" s="907"/>
      <c r="I59" s="907"/>
      <c r="J59" s="907"/>
      <c r="K59" s="907"/>
      <c r="L59" s="907"/>
      <c r="M59" s="907"/>
      <c r="N59" s="907"/>
      <c r="O59" s="907"/>
      <c r="P59" s="907"/>
      <c r="Q59" s="907"/>
      <c r="R59" s="907"/>
      <c r="S59" s="907"/>
      <c r="T59" s="907"/>
      <c r="U59" s="907"/>
      <c r="V59" s="907"/>
      <c r="W59" s="907"/>
      <c r="X59" s="907"/>
      <c r="Y59" s="907"/>
      <c r="Z59" s="907"/>
      <c r="AA59" s="907"/>
      <c r="AB59" s="907"/>
      <c r="AC59" s="907"/>
      <c r="AD59" s="907"/>
      <c r="AE59" s="907"/>
      <c r="AF59" s="907"/>
      <c r="AG59" s="907"/>
      <c r="AH59" s="907"/>
      <c r="AI59" s="907"/>
      <c r="AJ59" s="907"/>
      <c r="AK59" s="907"/>
      <c r="AL59" s="907"/>
      <c r="AM59" s="907"/>
      <c r="AN59" s="907"/>
      <c r="AO59" s="907"/>
      <c r="AP59" s="907"/>
      <c r="AQ59" s="1309" t="str">
        <f>IF(入力シート!E147="","",IF(入力シート!E147="選択してください","",入力シート!E147))</f>
        <v/>
      </c>
      <c r="AR59" s="1248"/>
      <c r="AS59" s="1248"/>
      <c r="AT59" s="1248"/>
      <c r="AU59" s="1248"/>
      <c r="AV59" s="1248"/>
      <c r="AW59" s="1248"/>
      <c r="AX59" s="1248"/>
      <c r="AY59" s="1248"/>
      <c r="AZ59" s="1248"/>
      <c r="BA59" s="1248"/>
      <c r="BB59" s="1248"/>
      <c r="BC59" s="1248"/>
      <c r="BD59" s="1248"/>
      <c r="BE59" s="1248"/>
      <c r="BF59" s="1248"/>
      <c r="BG59" s="1248"/>
      <c r="BH59" s="1248"/>
      <c r="BI59" s="1248"/>
      <c r="BJ59" s="1248"/>
      <c r="BK59" s="1248"/>
      <c r="BL59" s="1274"/>
      <c r="BM59" s="849"/>
      <c r="BN59" s="880"/>
    </row>
    <row r="60" spans="1:66" ht="20.100000000000001" customHeight="1" x14ac:dyDescent="0.15">
      <c r="A60" s="848"/>
      <c r="B60" s="1344"/>
      <c r="C60" s="1345"/>
      <c r="D60" s="909" t="s">
        <v>579</v>
      </c>
      <c r="E60" s="884"/>
      <c r="F60" s="884"/>
      <c r="G60" s="884"/>
      <c r="H60" s="884"/>
      <c r="I60" s="884"/>
      <c r="J60" s="884"/>
      <c r="K60" s="884"/>
      <c r="L60" s="884"/>
      <c r="M60" s="884"/>
      <c r="N60" s="884"/>
      <c r="O60" s="884"/>
      <c r="P60" s="884"/>
      <c r="Q60" s="884"/>
      <c r="R60" s="885"/>
      <c r="S60" s="909" t="s">
        <v>580</v>
      </c>
      <c r="T60" s="884"/>
      <c r="U60" s="884"/>
      <c r="V60" s="884"/>
      <c r="W60" s="884"/>
      <c r="X60" s="884"/>
      <c r="Y60" s="884"/>
      <c r="Z60" s="884"/>
      <c r="AA60" s="884"/>
      <c r="AB60" s="884"/>
      <c r="AC60" s="884"/>
      <c r="AD60" s="884"/>
      <c r="AE60" s="884"/>
      <c r="AF60" s="884"/>
      <c r="AG60" s="884"/>
      <c r="AH60" s="884"/>
      <c r="AI60" s="884"/>
      <c r="AJ60" s="884"/>
      <c r="AK60" s="884"/>
      <c r="AL60" s="884"/>
      <c r="AM60" s="884"/>
      <c r="AN60" s="884"/>
      <c r="AO60" s="884"/>
      <c r="AP60" s="884"/>
      <c r="AQ60" s="1395" t="s">
        <v>581</v>
      </c>
      <c r="AR60" s="1189"/>
      <c r="AS60" s="1189"/>
      <c r="AT60" s="1189"/>
      <c r="AU60" s="1189"/>
      <c r="AV60" s="1189"/>
      <c r="AW60" s="1189"/>
      <c r="AX60" s="1189"/>
      <c r="AY60" s="1189"/>
      <c r="AZ60" s="1189"/>
      <c r="BA60" s="1189"/>
      <c r="BB60" s="1189"/>
      <c r="BC60" s="1189"/>
      <c r="BD60" s="1189"/>
      <c r="BE60" s="1189"/>
      <c r="BF60" s="1189"/>
      <c r="BG60" s="1189"/>
      <c r="BH60" s="1189"/>
      <c r="BI60" s="1189"/>
      <c r="BJ60" s="1189"/>
      <c r="BK60" s="1189"/>
      <c r="BL60" s="1190"/>
      <c r="BM60" s="849"/>
      <c r="BN60" s="880"/>
    </row>
    <row r="61" spans="1:66" ht="20.100000000000001" customHeight="1" x14ac:dyDescent="0.15">
      <c r="A61" s="848"/>
      <c r="B61" s="1344"/>
      <c r="C61" s="1345"/>
      <c r="D61" s="886"/>
      <c r="E61" s="850"/>
      <c r="F61" s="850"/>
      <c r="G61" s="850"/>
      <c r="H61" s="850"/>
      <c r="I61" s="850"/>
      <c r="J61" s="850"/>
      <c r="K61" s="850"/>
      <c r="L61" s="850"/>
      <c r="M61" s="850"/>
      <c r="N61" s="850"/>
      <c r="O61" s="850"/>
      <c r="P61" s="850"/>
      <c r="Q61" s="850"/>
      <c r="R61" s="888"/>
      <c r="S61" s="886"/>
      <c r="T61" s="850"/>
      <c r="U61" s="850"/>
      <c r="V61" s="850"/>
      <c r="W61" s="850"/>
      <c r="X61" s="850"/>
      <c r="Y61" s="850"/>
      <c r="Z61" s="850"/>
      <c r="AA61" s="850"/>
      <c r="AB61" s="850"/>
      <c r="AC61" s="850"/>
      <c r="AD61" s="850"/>
      <c r="AE61" s="850"/>
      <c r="AF61" s="850"/>
      <c r="AG61" s="850"/>
      <c r="AH61" s="850"/>
      <c r="AI61" s="850"/>
      <c r="AJ61" s="850"/>
      <c r="AK61" s="850"/>
      <c r="AL61" s="850"/>
      <c r="AM61" s="850"/>
      <c r="AN61" s="850"/>
      <c r="AO61" s="850"/>
      <c r="AP61" s="850"/>
      <c r="AQ61" s="1396"/>
      <c r="AR61" s="1397"/>
      <c r="AS61" s="1397"/>
      <c r="AT61" s="1397"/>
      <c r="AU61" s="1397"/>
      <c r="AV61" s="1397"/>
      <c r="AW61" s="1397"/>
      <c r="AX61" s="1397"/>
      <c r="AY61" s="1397"/>
      <c r="AZ61" s="1397"/>
      <c r="BA61" s="1397"/>
      <c r="BB61" s="1397"/>
      <c r="BC61" s="1397"/>
      <c r="BD61" s="1397"/>
      <c r="BE61" s="1397"/>
      <c r="BF61" s="1397"/>
      <c r="BG61" s="1397"/>
      <c r="BH61" s="1397"/>
      <c r="BI61" s="1397"/>
      <c r="BJ61" s="1397"/>
      <c r="BK61" s="1397"/>
      <c r="BL61" s="1398"/>
      <c r="BM61" s="849"/>
      <c r="BN61" s="880"/>
    </row>
    <row r="62" spans="1:66" ht="20.100000000000001" customHeight="1" x14ac:dyDescent="0.15">
      <c r="A62" s="848"/>
      <c r="B62" s="1344"/>
      <c r="C62" s="1345"/>
      <c r="D62" s="886"/>
      <c r="E62" s="850"/>
      <c r="F62" s="850"/>
      <c r="G62" s="850"/>
      <c r="H62" s="850"/>
      <c r="I62" s="850"/>
      <c r="J62" s="850"/>
      <c r="K62" s="850"/>
      <c r="L62" s="850"/>
      <c r="M62" s="850"/>
      <c r="N62" s="850"/>
      <c r="O62" s="850"/>
      <c r="P62" s="850"/>
      <c r="Q62" s="850"/>
      <c r="R62" s="888"/>
      <c r="S62" s="886"/>
      <c r="T62" s="850"/>
      <c r="U62" s="850"/>
      <c r="V62" s="850"/>
      <c r="W62" s="850"/>
      <c r="X62" s="850"/>
      <c r="Y62" s="850"/>
      <c r="Z62" s="850"/>
      <c r="AA62" s="850"/>
      <c r="AB62" s="850"/>
      <c r="AC62" s="850"/>
      <c r="AD62" s="850"/>
      <c r="AE62" s="850"/>
      <c r="AF62" s="850"/>
      <c r="AG62" s="850"/>
      <c r="AH62" s="850"/>
      <c r="AI62" s="850"/>
      <c r="AJ62" s="850"/>
      <c r="AK62" s="850"/>
      <c r="AL62" s="850"/>
      <c r="AM62" s="850"/>
      <c r="AN62" s="850"/>
      <c r="AO62" s="850"/>
      <c r="AP62" s="850"/>
      <c r="AQ62" s="1399"/>
      <c r="AR62" s="1400"/>
      <c r="AS62" s="1400"/>
      <c r="AT62" s="1400"/>
      <c r="AU62" s="1400"/>
      <c r="AV62" s="1400"/>
      <c r="AW62" s="1400"/>
      <c r="AX62" s="1400"/>
      <c r="AY62" s="1400"/>
      <c r="AZ62" s="1400"/>
      <c r="BA62" s="1400"/>
      <c r="BB62" s="1400"/>
      <c r="BC62" s="1400"/>
      <c r="BD62" s="1400"/>
      <c r="BE62" s="1400"/>
      <c r="BF62" s="1400"/>
      <c r="BG62" s="1400"/>
      <c r="BH62" s="1400"/>
      <c r="BI62" s="1400"/>
      <c r="BJ62" s="1400"/>
      <c r="BK62" s="1400"/>
      <c r="BL62" s="1401"/>
      <c r="BM62" s="849"/>
      <c r="BN62" s="880"/>
    </row>
    <row r="63" spans="1:66" ht="20.100000000000001" customHeight="1" x14ac:dyDescent="0.15">
      <c r="A63" s="848"/>
      <c r="B63" s="1344"/>
      <c r="C63" s="1345"/>
      <c r="D63" s="886"/>
      <c r="E63" s="850"/>
      <c r="F63" s="850"/>
      <c r="G63" s="850"/>
      <c r="H63" s="850"/>
      <c r="I63" s="850"/>
      <c r="J63" s="850"/>
      <c r="K63" s="850"/>
      <c r="L63" s="850"/>
      <c r="M63" s="850"/>
      <c r="N63" s="850"/>
      <c r="O63" s="850"/>
      <c r="P63" s="850"/>
      <c r="Q63" s="850"/>
      <c r="R63" s="888"/>
      <c r="S63" s="884" t="s">
        <v>582</v>
      </c>
      <c r="T63" s="884"/>
      <c r="U63" s="884"/>
      <c r="V63" s="884"/>
      <c r="W63" s="884"/>
      <c r="X63" s="884"/>
      <c r="Y63" s="884"/>
      <c r="Z63" s="884"/>
      <c r="AA63" s="884"/>
      <c r="AB63" s="884"/>
      <c r="AC63" s="884"/>
      <c r="AD63" s="884"/>
      <c r="AE63" s="884"/>
      <c r="AF63" s="884"/>
      <c r="AG63" s="884"/>
      <c r="AH63" s="884"/>
      <c r="AI63" s="884"/>
      <c r="AJ63" s="885"/>
      <c r="AK63" s="950" t="s">
        <v>583</v>
      </c>
      <c r="AL63" s="951"/>
      <c r="AM63" s="951"/>
      <c r="AN63" s="951"/>
      <c r="AO63" s="951"/>
      <c r="AP63" s="952"/>
      <c r="AQ63" s="1409"/>
      <c r="AR63" s="1410"/>
      <c r="AS63" s="1410"/>
      <c r="AT63" s="1410"/>
      <c r="AU63" s="1410"/>
      <c r="AV63" s="1410"/>
      <c r="AW63" s="1410"/>
      <c r="AX63" s="1410"/>
      <c r="AY63" s="1410"/>
      <c r="AZ63" s="1410"/>
      <c r="BA63" s="1410"/>
      <c r="BB63" s="1410"/>
      <c r="BC63" s="1410"/>
      <c r="BD63" s="1410"/>
      <c r="BE63" s="1410"/>
      <c r="BF63" s="1410"/>
      <c r="BG63" s="1410"/>
      <c r="BH63" s="1410"/>
      <c r="BI63" s="1410"/>
      <c r="BJ63" s="1411" t="s">
        <v>584</v>
      </c>
      <c r="BK63" s="1411"/>
      <c r="BL63" s="1412"/>
      <c r="BM63" s="849"/>
      <c r="BN63" s="880"/>
    </row>
    <row r="64" spans="1:66" ht="20.100000000000001" customHeight="1" x14ac:dyDescent="0.15">
      <c r="A64" s="848"/>
      <c r="B64" s="1344"/>
      <c r="C64" s="1345"/>
      <c r="D64" s="883"/>
      <c r="E64" s="868"/>
      <c r="F64" s="868"/>
      <c r="G64" s="868"/>
      <c r="H64" s="868"/>
      <c r="I64" s="868"/>
      <c r="J64" s="868"/>
      <c r="K64" s="868"/>
      <c r="L64" s="868"/>
      <c r="M64" s="868"/>
      <c r="N64" s="868"/>
      <c r="O64" s="868"/>
      <c r="P64" s="868"/>
      <c r="Q64" s="868"/>
      <c r="R64" s="913"/>
      <c r="S64" s="868"/>
      <c r="T64" s="868"/>
      <c r="U64" s="868"/>
      <c r="V64" s="868"/>
      <c r="W64" s="868"/>
      <c r="X64" s="868"/>
      <c r="Y64" s="868"/>
      <c r="Z64" s="868"/>
      <c r="AA64" s="868"/>
      <c r="AB64" s="868"/>
      <c r="AC64" s="868"/>
      <c r="AD64" s="868"/>
      <c r="AE64" s="868"/>
      <c r="AF64" s="868"/>
      <c r="AG64" s="868"/>
      <c r="AH64" s="868"/>
      <c r="AI64" s="868"/>
      <c r="AJ64" s="913"/>
      <c r="AK64" s="953" t="s">
        <v>585</v>
      </c>
      <c r="AL64" s="954"/>
      <c r="AM64" s="954"/>
      <c r="AN64" s="954"/>
      <c r="AO64" s="954"/>
      <c r="AP64" s="955"/>
      <c r="AQ64" s="938"/>
      <c r="AR64" s="938" t="s">
        <v>586</v>
      </c>
      <c r="AS64" s="938"/>
      <c r="AT64" s="1413"/>
      <c r="AU64" s="1413"/>
      <c r="AV64" s="1413"/>
      <c r="AW64" s="1413"/>
      <c r="AX64" s="938" t="s">
        <v>587</v>
      </c>
      <c r="AY64" s="1358"/>
      <c r="AZ64" s="1358"/>
      <c r="BA64" s="1358"/>
      <c r="BB64" s="1358"/>
      <c r="BC64" s="1358"/>
      <c r="BD64" s="1358"/>
      <c r="BE64" s="1358"/>
      <c r="BF64" s="1358"/>
      <c r="BG64" s="1358"/>
      <c r="BH64" s="1358"/>
      <c r="BI64" s="1358"/>
      <c r="BJ64" s="1403" t="s">
        <v>584</v>
      </c>
      <c r="BK64" s="1403"/>
      <c r="BL64" s="1404"/>
      <c r="BM64" s="849"/>
      <c r="BN64" s="880"/>
    </row>
    <row r="65" spans="1:122" ht="20.100000000000001" customHeight="1" x14ac:dyDescent="0.15">
      <c r="A65" s="848"/>
      <c r="B65" s="1388"/>
      <c r="C65" s="1389"/>
      <c r="D65" s="906" t="s">
        <v>588</v>
      </c>
      <c r="E65" s="907"/>
      <c r="F65" s="907"/>
      <c r="G65" s="907"/>
      <c r="H65" s="907"/>
      <c r="I65" s="907"/>
      <c r="J65" s="907"/>
      <c r="K65" s="907"/>
      <c r="L65" s="907"/>
      <c r="M65" s="907"/>
      <c r="N65" s="907"/>
      <c r="O65" s="907"/>
      <c r="P65" s="907"/>
      <c r="Q65" s="907"/>
      <c r="R65" s="907"/>
      <c r="S65" s="907"/>
      <c r="T65" s="907"/>
      <c r="U65" s="907"/>
      <c r="V65" s="907"/>
      <c r="W65" s="907"/>
      <c r="X65" s="907"/>
      <c r="Y65" s="907"/>
      <c r="Z65" s="907"/>
      <c r="AA65" s="907"/>
      <c r="AB65" s="907"/>
      <c r="AC65" s="907"/>
      <c r="AD65" s="907"/>
      <c r="AE65" s="907"/>
      <c r="AF65" s="907"/>
      <c r="AG65" s="907"/>
      <c r="AH65" s="907"/>
      <c r="AI65" s="907"/>
      <c r="AJ65" s="907"/>
      <c r="AK65" s="907"/>
      <c r="AL65" s="907"/>
      <c r="AM65" s="907"/>
      <c r="AN65" s="907"/>
      <c r="AO65" s="907"/>
      <c r="AP65" s="907"/>
      <c r="AQ65" s="1392"/>
      <c r="AR65" s="1393"/>
      <c r="AS65" s="1393"/>
      <c r="AT65" s="1393"/>
      <c r="AU65" s="1393"/>
      <c r="AV65" s="1393"/>
      <c r="AW65" s="1393"/>
      <c r="AX65" s="1393"/>
      <c r="AY65" s="1393"/>
      <c r="AZ65" s="1393"/>
      <c r="BA65" s="1393"/>
      <c r="BB65" s="1393"/>
      <c r="BC65" s="1393"/>
      <c r="BD65" s="1393"/>
      <c r="BE65" s="1393"/>
      <c r="BF65" s="1393"/>
      <c r="BG65" s="1393"/>
      <c r="BH65" s="1393"/>
      <c r="BI65" s="1393"/>
      <c r="BJ65" s="1393"/>
      <c r="BK65" s="1393"/>
      <c r="BL65" s="1394"/>
      <c r="BM65" s="849"/>
      <c r="BN65" s="880"/>
    </row>
    <row r="66" spans="1:122" ht="20.100000000000001" customHeight="1" x14ac:dyDescent="0.15">
      <c r="A66" s="848"/>
      <c r="B66" s="956"/>
      <c r="C66" s="956"/>
      <c r="D66" s="850"/>
      <c r="E66" s="850"/>
      <c r="F66" s="850"/>
      <c r="G66" s="850"/>
      <c r="H66" s="850"/>
      <c r="I66" s="850"/>
      <c r="J66" s="850"/>
      <c r="K66" s="850"/>
      <c r="L66" s="850"/>
      <c r="M66" s="850"/>
      <c r="N66" s="850"/>
      <c r="O66" s="850"/>
      <c r="P66" s="850"/>
      <c r="Q66" s="850"/>
      <c r="R66" s="850"/>
      <c r="S66" s="850"/>
      <c r="T66" s="850"/>
      <c r="U66" s="850"/>
      <c r="V66" s="850"/>
      <c r="W66" s="850"/>
      <c r="X66" s="850"/>
      <c r="Y66" s="850"/>
      <c r="Z66" s="850"/>
      <c r="AA66" s="850"/>
      <c r="AB66" s="850"/>
      <c r="AC66" s="850"/>
      <c r="AD66" s="850"/>
      <c r="AE66" s="850"/>
      <c r="AF66" s="850"/>
      <c r="AG66" s="850"/>
      <c r="AH66" s="850"/>
      <c r="AI66" s="850"/>
      <c r="AJ66" s="850"/>
      <c r="AK66" s="850"/>
      <c r="AL66" s="850"/>
      <c r="AM66" s="850"/>
      <c r="AN66" s="850"/>
      <c r="AO66" s="850"/>
      <c r="AP66" s="850"/>
      <c r="AQ66" s="957"/>
      <c r="AR66" s="846"/>
      <c r="AS66" s="846"/>
      <c r="AT66" s="846"/>
      <c r="AU66" s="846"/>
      <c r="AV66" s="846"/>
      <c r="AW66" s="846"/>
      <c r="AX66" s="846"/>
      <c r="AY66" s="846"/>
      <c r="AZ66" s="846"/>
      <c r="BA66" s="846"/>
      <c r="BB66" s="846"/>
      <c r="BC66" s="846"/>
      <c r="BD66" s="846"/>
      <c r="BE66" s="846"/>
      <c r="BF66" s="846"/>
      <c r="BG66" s="846"/>
      <c r="BH66" s="846"/>
      <c r="BI66" s="846"/>
      <c r="BJ66" s="846"/>
      <c r="BK66" s="846"/>
      <c r="BL66" s="846"/>
      <c r="BM66" s="849"/>
      <c r="BN66" s="880"/>
    </row>
    <row r="67" spans="1:122" ht="20.100000000000001" customHeight="1" x14ac:dyDescent="0.15">
      <c r="A67" s="848"/>
      <c r="B67" s="850" t="s">
        <v>589</v>
      </c>
      <c r="C67" s="850"/>
      <c r="D67" s="850"/>
      <c r="E67" s="880"/>
      <c r="F67" s="880"/>
      <c r="G67" s="880"/>
      <c r="H67" s="880"/>
      <c r="I67" s="880"/>
      <c r="J67" s="880"/>
      <c r="K67" s="880"/>
      <c r="L67" s="880"/>
      <c r="M67" s="880"/>
      <c r="N67" s="880"/>
      <c r="O67" s="880"/>
      <c r="P67" s="880"/>
      <c r="Q67" s="880"/>
      <c r="R67" s="880"/>
      <c r="S67" s="880"/>
      <c r="T67" s="880"/>
      <c r="U67" s="880"/>
      <c r="V67" s="880"/>
      <c r="W67" s="880"/>
      <c r="X67" s="880"/>
      <c r="Y67" s="880"/>
      <c r="Z67" s="880"/>
      <c r="AA67" s="880"/>
      <c r="AB67" s="880"/>
      <c r="AC67" s="880"/>
      <c r="AD67" s="880"/>
      <c r="AE67" s="880"/>
      <c r="AF67" s="880"/>
      <c r="AG67" s="880"/>
      <c r="AH67" s="880"/>
      <c r="AI67" s="880"/>
      <c r="AJ67" s="880"/>
      <c r="AK67" s="880"/>
      <c r="AL67" s="880"/>
      <c r="AM67" s="880"/>
      <c r="AN67" s="880"/>
      <c r="AO67" s="880"/>
      <c r="AP67" s="880"/>
      <c r="AQ67" s="880"/>
      <c r="AR67" s="880"/>
      <c r="AS67" s="880"/>
      <c r="AT67" s="880"/>
      <c r="AU67" s="880"/>
      <c r="AV67" s="880"/>
      <c r="AW67" s="880"/>
      <c r="AX67" s="880"/>
      <c r="AY67" s="880"/>
      <c r="AZ67" s="880"/>
      <c r="BA67" s="880"/>
      <c r="BB67" s="880"/>
      <c r="BC67" s="880"/>
      <c r="BD67" s="880"/>
      <c r="BE67" s="880"/>
      <c r="BF67" s="880"/>
      <c r="BG67" s="880"/>
      <c r="BH67" s="880"/>
      <c r="BI67" s="880"/>
      <c r="BJ67" s="880"/>
      <c r="BK67" s="850"/>
      <c r="BL67" s="850"/>
      <c r="BM67" s="849"/>
      <c r="BN67" s="880"/>
    </row>
    <row r="68" spans="1:122" ht="20.100000000000001" customHeight="1" x14ac:dyDescent="0.15">
      <c r="A68" s="848"/>
      <c r="B68" s="856"/>
      <c r="C68" s="856" t="s">
        <v>590</v>
      </c>
      <c r="D68" s="850"/>
      <c r="E68" s="850"/>
      <c r="F68" s="850"/>
      <c r="G68" s="850"/>
      <c r="H68" s="850"/>
      <c r="I68" s="850"/>
      <c r="J68" s="850"/>
      <c r="K68" s="850"/>
      <c r="L68" s="850"/>
      <c r="M68" s="850"/>
      <c r="N68" s="850"/>
      <c r="O68" s="850"/>
      <c r="P68" s="850"/>
      <c r="Q68" s="850"/>
      <c r="R68" s="850"/>
      <c r="S68" s="850"/>
      <c r="T68" s="850"/>
      <c r="U68" s="850"/>
      <c r="V68" s="850"/>
      <c r="W68" s="850"/>
      <c r="X68" s="850"/>
      <c r="Y68" s="850"/>
      <c r="Z68" s="850"/>
      <c r="AA68" s="850"/>
      <c r="AB68" s="850"/>
      <c r="AC68" s="850"/>
      <c r="AD68" s="850"/>
      <c r="AE68" s="850"/>
      <c r="AF68" s="850"/>
      <c r="AG68" s="850"/>
      <c r="AH68" s="850"/>
      <c r="AI68" s="850"/>
      <c r="AJ68" s="850"/>
      <c r="AK68" s="850"/>
      <c r="AL68" s="850"/>
      <c r="AM68" s="850"/>
      <c r="AN68" s="850"/>
      <c r="AO68" s="850"/>
      <c r="AP68" s="850"/>
      <c r="AQ68" s="850"/>
      <c r="AR68" s="850"/>
      <c r="AS68" s="850"/>
      <c r="AT68" s="850"/>
      <c r="AU68" s="850"/>
      <c r="AV68" s="850"/>
      <c r="AW68" s="850"/>
      <c r="AX68" s="850"/>
      <c r="AY68" s="850"/>
      <c r="AZ68" s="850"/>
      <c r="BA68" s="850"/>
      <c r="BB68" s="850"/>
      <c r="BC68" s="850"/>
      <c r="BD68" s="850"/>
      <c r="BE68" s="850"/>
      <c r="BF68" s="850"/>
      <c r="BG68" s="850"/>
      <c r="BH68" s="850"/>
      <c r="BI68" s="850"/>
      <c r="BJ68" s="850"/>
      <c r="BK68" s="850"/>
      <c r="BL68" s="850"/>
      <c r="BM68" s="849"/>
      <c r="BN68" s="880"/>
    </row>
    <row r="69" spans="1:122" ht="20.100000000000001" customHeight="1" x14ac:dyDescent="0.15">
      <c r="A69" s="848"/>
      <c r="B69" s="856"/>
      <c r="C69" s="856" t="s">
        <v>591</v>
      </c>
      <c r="D69" s="856"/>
      <c r="E69" s="856"/>
      <c r="F69" s="850"/>
      <c r="G69" s="850"/>
      <c r="H69" s="850"/>
      <c r="I69" s="850"/>
      <c r="J69" s="850"/>
      <c r="K69" s="850"/>
      <c r="L69" s="850"/>
      <c r="M69" s="850"/>
      <c r="N69" s="850"/>
      <c r="O69" s="850"/>
      <c r="P69" s="850"/>
      <c r="Q69" s="850"/>
      <c r="R69" s="850"/>
      <c r="S69" s="850"/>
      <c r="T69" s="850"/>
      <c r="U69" s="850"/>
      <c r="V69" s="850"/>
      <c r="W69" s="850"/>
      <c r="X69" s="850"/>
      <c r="Y69" s="850"/>
      <c r="Z69" s="850"/>
      <c r="AA69" s="850"/>
      <c r="AB69" s="850"/>
      <c r="AC69" s="850"/>
      <c r="AD69" s="850"/>
      <c r="AE69" s="850"/>
      <c r="AF69" s="850"/>
      <c r="AG69" s="850"/>
      <c r="AH69" s="850"/>
      <c r="AI69" s="850"/>
      <c r="AJ69" s="850"/>
      <c r="AK69" s="850"/>
      <c r="AL69" s="850"/>
      <c r="AM69" s="850"/>
      <c r="AN69" s="850"/>
      <c r="AO69" s="850"/>
      <c r="AP69" s="850"/>
      <c r="AQ69" s="850"/>
      <c r="AR69" s="850"/>
      <c r="AS69" s="850"/>
      <c r="AT69" s="850"/>
      <c r="AU69" s="850"/>
      <c r="AV69" s="850"/>
      <c r="AW69" s="850"/>
      <c r="AX69" s="850"/>
      <c r="AY69" s="850"/>
      <c r="AZ69" s="850"/>
      <c r="BA69" s="850"/>
      <c r="BB69" s="850"/>
      <c r="BC69" s="850"/>
      <c r="BD69" s="850"/>
      <c r="BE69" s="850"/>
      <c r="BF69" s="850"/>
      <c r="BG69" s="850"/>
      <c r="BH69" s="850"/>
      <c r="BI69" s="850"/>
      <c r="BJ69" s="850"/>
      <c r="BK69" s="850"/>
      <c r="BL69" s="850"/>
      <c r="BM69" s="849"/>
      <c r="BN69" s="880"/>
    </row>
    <row r="70" spans="1:122" ht="20.100000000000001" customHeight="1" x14ac:dyDescent="0.15">
      <c r="A70" s="848"/>
      <c r="B70" s="856"/>
      <c r="C70" s="856" t="s">
        <v>592</v>
      </c>
      <c r="D70" s="856"/>
      <c r="E70" s="856"/>
      <c r="F70" s="850"/>
      <c r="G70" s="850"/>
      <c r="H70" s="850"/>
      <c r="I70" s="850"/>
      <c r="J70" s="850"/>
      <c r="K70" s="850"/>
      <c r="L70" s="850"/>
      <c r="M70" s="850"/>
      <c r="N70" s="850"/>
      <c r="O70" s="850"/>
      <c r="P70" s="850"/>
      <c r="Q70" s="850"/>
      <c r="R70" s="850"/>
      <c r="S70" s="850"/>
      <c r="T70" s="850"/>
      <c r="U70" s="850"/>
      <c r="V70" s="850"/>
      <c r="W70" s="850"/>
      <c r="X70" s="850"/>
      <c r="Y70" s="850"/>
      <c r="Z70" s="850"/>
      <c r="AA70" s="850"/>
      <c r="AB70" s="850"/>
      <c r="AC70" s="850"/>
      <c r="AD70" s="850"/>
      <c r="AE70" s="850"/>
      <c r="AF70" s="850"/>
      <c r="AG70" s="850"/>
      <c r="AH70" s="850"/>
      <c r="AI70" s="850"/>
      <c r="AJ70" s="850"/>
      <c r="AK70" s="850"/>
      <c r="AL70" s="850"/>
      <c r="AM70" s="850"/>
      <c r="AN70" s="850"/>
      <c r="AO70" s="850"/>
      <c r="AP70" s="850"/>
      <c r="AQ70" s="850"/>
      <c r="AR70" s="850"/>
      <c r="AS70" s="850"/>
      <c r="AT70" s="850"/>
      <c r="AU70" s="850"/>
      <c r="AV70" s="850"/>
      <c r="AW70" s="850"/>
      <c r="AX70" s="850"/>
      <c r="AY70" s="850"/>
      <c r="AZ70" s="850"/>
      <c r="BA70" s="850"/>
      <c r="BB70" s="850"/>
      <c r="BC70" s="850"/>
      <c r="BD70" s="850"/>
      <c r="BE70" s="850"/>
      <c r="BF70" s="850"/>
      <c r="BG70" s="850"/>
      <c r="BH70" s="850"/>
      <c r="BI70" s="850"/>
      <c r="BJ70" s="850"/>
      <c r="BK70" s="850"/>
      <c r="BL70" s="850"/>
      <c r="BM70" s="849"/>
      <c r="BN70" s="880"/>
    </row>
    <row r="71" spans="1:122" ht="20.100000000000001" customHeight="1" x14ac:dyDescent="0.15">
      <c r="A71" s="848"/>
      <c r="B71" s="850"/>
      <c r="C71" s="850"/>
      <c r="D71" s="856"/>
      <c r="E71" s="856"/>
      <c r="F71" s="850"/>
      <c r="G71" s="850"/>
      <c r="H71" s="850"/>
      <c r="I71" s="850"/>
      <c r="J71" s="850"/>
      <c r="K71" s="850"/>
      <c r="L71" s="850"/>
      <c r="M71" s="850"/>
      <c r="N71" s="850"/>
      <c r="O71" s="850"/>
      <c r="P71" s="850"/>
      <c r="Q71" s="850"/>
      <c r="R71" s="850"/>
      <c r="S71" s="850"/>
      <c r="T71" s="850"/>
      <c r="U71" s="850"/>
      <c r="V71" s="850"/>
      <c r="W71" s="850"/>
      <c r="X71" s="850"/>
      <c r="Y71" s="850"/>
      <c r="Z71" s="850"/>
      <c r="AA71" s="850"/>
      <c r="AB71" s="850"/>
      <c r="AC71" s="850"/>
      <c r="AD71" s="850"/>
      <c r="AE71" s="850"/>
      <c r="AF71" s="850"/>
      <c r="AG71" s="850"/>
      <c r="AH71" s="850"/>
      <c r="AI71" s="850"/>
      <c r="AJ71" s="850"/>
      <c r="AK71" s="850"/>
      <c r="AL71" s="850"/>
      <c r="AM71" s="850"/>
      <c r="AN71" s="850"/>
      <c r="AO71" s="850"/>
      <c r="AP71" s="850"/>
      <c r="AQ71" s="850"/>
      <c r="AR71" s="850"/>
      <c r="AS71" s="850"/>
      <c r="AT71" s="850"/>
      <c r="AU71" s="850"/>
      <c r="AV71" s="850"/>
      <c r="AW71" s="850"/>
      <c r="AX71" s="850"/>
      <c r="AY71" s="850"/>
      <c r="AZ71" s="850"/>
      <c r="BA71" s="850"/>
      <c r="BB71" s="850"/>
      <c r="BC71" s="850"/>
      <c r="BD71" s="850"/>
      <c r="BE71" s="850"/>
      <c r="BF71" s="850"/>
      <c r="BG71" s="850"/>
      <c r="BH71" s="850"/>
      <c r="BI71" s="850"/>
      <c r="BJ71" s="850"/>
      <c r="BK71" s="850"/>
      <c r="BL71" s="850"/>
      <c r="BM71" s="849"/>
      <c r="BN71" s="880"/>
    </row>
    <row r="72" spans="1:122" ht="20.100000000000001" customHeight="1" x14ac:dyDescent="0.15">
      <c r="A72" s="848"/>
      <c r="B72" s="850"/>
      <c r="C72" s="850"/>
      <c r="D72" s="856"/>
      <c r="E72" s="856"/>
      <c r="F72" s="850"/>
      <c r="G72" s="850"/>
      <c r="H72" s="850"/>
      <c r="I72" s="850"/>
      <c r="J72" s="850"/>
      <c r="K72" s="850"/>
      <c r="L72" s="850"/>
      <c r="M72" s="850"/>
      <c r="N72" s="850"/>
      <c r="O72" s="850"/>
      <c r="P72" s="850"/>
      <c r="Q72" s="850"/>
      <c r="R72" s="850"/>
      <c r="S72" s="850"/>
      <c r="T72" s="850"/>
      <c r="U72" s="850"/>
      <c r="V72" s="850"/>
      <c r="W72" s="850"/>
      <c r="X72" s="850"/>
      <c r="Y72" s="850"/>
      <c r="Z72" s="850"/>
      <c r="AA72" s="850"/>
      <c r="AB72" s="850"/>
      <c r="AC72" s="850"/>
      <c r="AD72" s="850"/>
      <c r="AE72" s="850"/>
      <c r="AF72" s="850"/>
      <c r="AG72" s="850"/>
      <c r="AH72" s="850"/>
      <c r="AI72" s="850"/>
      <c r="AJ72" s="850"/>
      <c r="AK72" s="850"/>
      <c r="AL72" s="850"/>
      <c r="AM72" s="850"/>
      <c r="AN72" s="850"/>
      <c r="AO72" s="850"/>
      <c r="AP72" s="850"/>
      <c r="AQ72" s="850"/>
      <c r="AR72" s="850"/>
      <c r="AS72" s="850"/>
      <c r="AT72" s="850"/>
      <c r="AU72" s="850"/>
      <c r="AV72" s="850"/>
      <c r="AW72" s="850"/>
      <c r="AX72" s="850"/>
      <c r="AY72" s="850"/>
      <c r="AZ72" s="850"/>
      <c r="BA72" s="850"/>
      <c r="BB72" s="850"/>
      <c r="BC72" s="850"/>
      <c r="BD72" s="850"/>
      <c r="BE72" s="850"/>
      <c r="BF72" s="850"/>
      <c r="BG72" s="850"/>
      <c r="BH72" s="850"/>
      <c r="BI72" s="850"/>
      <c r="BJ72" s="850"/>
      <c r="BK72" s="850"/>
      <c r="BL72" s="850"/>
      <c r="BM72" s="849"/>
      <c r="BN72" s="880"/>
    </row>
    <row r="73" spans="1:122" ht="20.100000000000001" customHeight="1" x14ac:dyDescent="0.15">
      <c r="A73" s="848"/>
      <c r="B73" s="850"/>
      <c r="C73" s="850"/>
      <c r="D73" s="850"/>
      <c r="E73" s="850"/>
      <c r="F73" s="850"/>
      <c r="G73" s="850"/>
      <c r="H73" s="850"/>
      <c r="I73" s="850"/>
      <c r="J73" s="850"/>
      <c r="K73" s="850"/>
      <c r="L73" s="850"/>
      <c r="M73" s="850"/>
      <c r="N73" s="850"/>
      <c r="O73" s="850"/>
      <c r="P73" s="850"/>
      <c r="Q73" s="850"/>
      <c r="R73" s="850"/>
      <c r="S73" s="850"/>
      <c r="T73" s="850"/>
      <c r="U73" s="850"/>
      <c r="V73" s="850"/>
      <c r="W73" s="850"/>
      <c r="X73" s="850"/>
      <c r="Y73" s="850"/>
      <c r="Z73" s="850"/>
      <c r="AA73" s="850"/>
      <c r="AB73" s="850"/>
      <c r="AC73" s="850"/>
      <c r="AD73" s="850"/>
      <c r="AE73" s="850"/>
      <c r="AF73" s="850"/>
      <c r="AG73" s="850"/>
      <c r="AH73" s="850"/>
      <c r="AI73" s="850"/>
      <c r="AJ73" s="850"/>
      <c r="AK73" s="850"/>
      <c r="AL73" s="850"/>
      <c r="AM73" s="850"/>
      <c r="AN73" s="850"/>
      <c r="AO73" s="850"/>
      <c r="AP73" s="850"/>
      <c r="AQ73" s="850"/>
      <c r="AR73" s="850"/>
      <c r="AS73" s="850"/>
      <c r="AT73" s="850"/>
      <c r="AU73" s="850"/>
      <c r="AV73" s="850"/>
      <c r="AW73" s="850"/>
      <c r="AX73" s="850"/>
      <c r="AY73" s="850"/>
      <c r="AZ73" s="850"/>
      <c r="BA73" s="850"/>
      <c r="BB73" s="850"/>
      <c r="BC73" s="850"/>
      <c r="BD73" s="850"/>
      <c r="BE73" s="850"/>
      <c r="BF73" s="850"/>
      <c r="BG73" s="850"/>
      <c r="BH73" s="850"/>
      <c r="BI73" s="850"/>
      <c r="BJ73" s="850"/>
      <c r="BK73" s="850"/>
      <c r="BL73" s="850"/>
      <c r="BM73" s="849"/>
      <c r="BN73" s="880"/>
    </row>
    <row r="74" spans="1:122" ht="20.100000000000001" customHeight="1" x14ac:dyDescent="0.15">
      <c r="A74" s="848"/>
      <c r="B74" s="850"/>
      <c r="C74" s="85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c r="AI74" s="850"/>
      <c r="AJ74" s="850"/>
      <c r="AK74" s="850"/>
      <c r="AL74" s="850"/>
      <c r="AM74" s="850"/>
      <c r="AN74" s="850"/>
      <c r="AO74" s="850"/>
      <c r="AP74" s="850"/>
      <c r="AQ74" s="850"/>
      <c r="AR74" s="850"/>
      <c r="AS74" s="850"/>
      <c r="AT74" s="850"/>
      <c r="AU74" s="850"/>
      <c r="AV74" s="850"/>
      <c r="AW74" s="850"/>
      <c r="AX74" s="850"/>
      <c r="AY74" s="850"/>
      <c r="AZ74" s="850"/>
      <c r="BA74" s="850"/>
      <c r="BB74" s="850"/>
      <c r="BC74" s="850"/>
      <c r="BD74" s="850"/>
      <c r="BE74" s="850"/>
      <c r="BF74" s="850"/>
      <c r="BG74" s="850"/>
      <c r="BH74" s="850"/>
      <c r="BI74" s="850"/>
      <c r="BJ74" s="850"/>
      <c r="BK74" s="850"/>
      <c r="BL74" s="850"/>
      <c r="BM74" s="849"/>
      <c r="BN74" s="880"/>
    </row>
    <row r="75" spans="1:122" ht="20.100000000000001" customHeight="1" x14ac:dyDescent="0.15">
      <c r="A75" s="848"/>
      <c r="B75" s="850"/>
      <c r="C75" s="85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c r="AI75" s="850"/>
      <c r="AJ75" s="850"/>
      <c r="AK75" s="850"/>
      <c r="AL75" s="850"/>
      <c r="AM75" s="850"/>
      <c r="AN75" s="850"/>
      <c r="AO75" s="850"/>
      <c r="AP75" s="850"/>
      <c r="AQ75" s="850"/>
      <c r="AR75" s="850"/>
      <c r="AS75" s="850"/>
      <c r="AT75" s="850"/>
      <c r="AU75" s="850"/>
      <c r="AV75" s="850"/>
      <c r="AW75" s="850"/>
      <c r="AX75" s="850"/>
      <c r="AY75" s="850"/>
      <c r="AZ75" s="850"/>
      <c r="BA75" s="850"/>
      <c r="BB75" s="850"/>
      <c r="BC75" s="850"/>
      <c r="BD75" s="850"/>
      <c r="BE75" s="850"/>
      <c r="BF75" s="850"/>
      <c r="BG75" s="850"/>
      <c r="BH75" s="850"/>
      <c r="BI75" s="850"/>
      <c r="BJ75" s="850"/>
      <c r="BK75" s="850"/>
      <c r="BL75" s="850"/>
      <c r="BM75" s="849"/>
      <c r="BN75" s="880"/>
    </row>
    <row r="76" spans="1:122" ht="20.100000000000001" customHeight="1" x14ac:dyDescent="0.15">
      <c r="A76" s="848"/>
      <c r="B76" s="850"/>
      <c r="C76" s="85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c r="AI76" s="850"/>
      <c r="AJ76" s="850"/>
      <c r="AK76" s="850"/>
      <c r="AL76" s="850"/>
      <c r="AM76" s="850"/>
      <c r="AN76" s="850"/>
      <c r="AO76" s="850"/>
      <c r="AP76" s="850"/>
      <c r="AQ76" s="850"/>
      <c r="AR76" s="850"/>
      <c r="AS76" s="850"/>
      <c r="AT76" s="850"/>
      <c r="AU76" s="850"/>
      <c r="AV76" s="850"/>
      <c r="AW76" s="850"/>
      <c r="AX76" s="850"/>
      <c r="AY76" s="850"/>
      <c r="AZ76" s="850"/>
      <c r="BA76" s="850"/>
      <c r="BB76" s="850"/>
      <c r="BC76" s="850"/>
      <c r="BD76" s="850"/>
      <c r="BE76" s="850"/>
      <c r="BF76" s="850"/>
      <c r="BG76" s="850"/>
      <c r="BH76" s="850"/>
      <c r="BI76" s="850"/>
      <c r="BJ76" s="850"/>
      <c r="BK76" s="850"/>
      <c r="BL76" s="850"/>
      <c r="BM76" s="849"/>
      <c r="BN76" s="880"/>
    </row>
    <row r="77" spans="1:122" ht="14.25" customHeight="1" thickBot="1" x14ac:dyDescent="0.2">
      <c r="A77" s="958"/>
      <c r="B77" s="959"/>
      <c r="C77" s="959"/>
      <c r="D77" s="959"/>
      <c r="E77" s="959"/>
      <c r="F77" s="959"/>
      <c r="G77" s="959"/>
      <c r="H77" s="959"/>
      <c r="I77" s="959"/>
      <c r="J77" s="959"/>
      <c r="K77" s="959"/>
      <c r="L77" s="959"/>
      <c r="M77" s="959"/>
      <c r="N77" s="959"/>
      <c r="O77" s="959"/>
      <c r="P77" s="959"/>
      <c r="Q77" s="959"/>
      <c r="R77" s="959"/>
      <c r="S77" s="959"/>
      <c r="T77" s="959"/>
      <c r="U77" s="959"/>
      <c r="V77" s="959"/>
      <c r="W77" s="959"/>
      <c r="X77" s="959"/>
      <c r="Y77" s="959"/>
      <c r="Z77" s="959"/>
      <c r="AA77" s="959"/>
      <c r="AB77" s="959"/>
      <c r="AC77" s="959"/>
      <c r="AD77" s="959"/>
      <c r="AE77" s="959"/>
      <c r="AF77" s="959"/>
      <c r="AG77" s="959"/>
      <c r="AH77" s="959"/>
      <c r="AI77" s="959"/>
      <c r="AJ77" s="959"/>
      <c r="AK77" s="959"/>
      <c r="AL77" s="959"/>
      <c r="AM77" s="959"/>
      <c r="AN77" s="959"/>
      <c r="AO77" s="959"/>
      <c r="AP77" s="959"/>
      <c r="AQ77" s="959"/>
      <c r="AR77" s="959"/>
      <c r="AS77" s="959"/>
      <c r="AT77" s="959"/>
      <c r="AU77" s="959"/>
      <c r="AV77" s="959"/>
      <c r="AW77" s="959"/>
      <c r="AX77" s="959"/>
      <c r="AY77" s="959"/>
      <c r="AZ77" s="959"/>
      <c r="BA77" s="959"/>
      <c r="BB77" s="959"/>
      <c r="BC77" s="959"/>
      <c r="BD77" s="959"/>
      <c r="BE77" s="959"/>
      <c r="BF77" s="959"/>
      <c r="BG77" s="959"/>
      <c r="BH77" s="959"/>
      <c r="BI77" s="959"/>
      <c r="BJ77" s="959"/>
      <c r="BK77" s="959"/>
      <c r="BL77" s="959"/>
      <c r="BM77" s="960"/>
      <c r="BN77" s="850"/>
    </row>
    <row r="78" spans="1:122" x14ac:dyDescent="0.15">
      <c r="A78" s="850"/>
      <c r="B78" s="850"/>
      <c r="C78" s="850"/>
      <c r="D78" s="850"/>
      <c r="E78" s="850"/>
      <c r="F78" s="850"/>
      <c r="G78" s="850"/>
      <c r="H78" s="850"/>
      <c r="I78" s="850"/>
      <c r="J78" s="850"/>
      <c r="K78" s="850"/>
      <c r="L78" s="850"/>
      <c r="M78" s="850"/>
      <c r="N78" s="850"/>
      <c r="O78" s="850"/>
      <c r="P78" s="850"/>
      <c r="Q78" s="850"/>
      <c r="R78" s="850"/>
      <c r="S78" s="850"/>
      <c r="T78" s="850"/>
      <c r="U78" s="850"/>
      <c r="V78" s="850"/>
      <c r="W78" s="850"/>
      <c r="X78" s="850"/>
      <c r="Y78" s="850"/>
      <c r="Z78" s="850"/>
      <c r="AA78" s="850"/>
      <c r="AB78" s="850"/>
      <c r="AC78" s="850"/>
      <c r="AD78" s="850"/>
      <c r="AE78" s="850"/>
      <c r="AF78" s="850"/>
      <c r="AG78" s="850"/>
      <c r="AH78" s="850"/>
      <c r="AI78" s="850"/>
      <c r="AJ78" s="850"/>
      <c r="AK78" s="850"/>
      <c r="AL78" s="850"/>
      <c r="AM78" s="850"/>
      <c r="AN78" s="850"/>
      <c r="AO78" s="850"/>
      <c r="AP78" s="850"/>
      <c r="AQ78" s="850"/>
      <c r="AR78" s="850"/>
      <c r="AS78" s="850"/>
      <c r="AT78" s="850"/>
      <c r="AU78" s="850"/>
      <c r="AV78" s="850"/>
      <c r="AW78" s="850"/>
      <c r="AX78" s="850"/>
      <c r="AY78" s="850"/>
      <c r="AZ78" s="850"/>
      <c r="BA78" s="850"/>
      <c r="BB78" s="850"/>
      <c r="BC78" s="850"/>
      <c r="BD78" s="850"/>
      <c r="BE78" s="850"/>
      <c r="BF78" s="850"/>
      <c r="BG78" s="850"/>
      <c r="BH78" s="850"/>
      <c r="BI78" s="850"/>
      <c r="BJ78" s="850"/>
      <c r="BK78" s="850"/>
      <c r="BL78" s="850"/>
      <c r="BM78" s="850"/>
    </row>
    <row r="79" spans="1:122" x14ac:dyDescent="0.15">
      <c r="A79" s="899"/>
      <c r="B79" s="899"/>
      <c r="C79" s="899"/>
      <c r="D79" s="850"/>
      <c r="E79" s="850"/>
      <c r="F79" s="850"/>
      <c r="G79" s="850"/>
      <c r="H79" s="850"/>
      <c r="I79" s="850"/>
      <c r="J79" s="850"/>
      <c r="K79" s="850"/>
      <c r="L79" s="850"/>
      <c r="M79" s="850"/>
      <c r="N79" s="850"/>
      <c r="O79" s="850"/>
      <c r="P79" s="850"/>
      <c r="Q79" s="850"/>
      <c r="R79" s="850"/>
      <c r="S79" s="850"/>
      <c r="T79" s="850"/>
      <c r="U79" s="850"/>
      <c r="V79" s="850"/>
      <c r="W79" s="850"/>
      <c r="X79" s="850"/>
      <c r="Y79" s="850"/>
      <c r="Z79" s="850"/>
      <c r="AA79" s="850"/>
      <c r="AB79" s="850"/>
      <c r="AC79" s="850"/>
      <c r="AD79" s="850"/>
      <c r="AE79" s="850"/>
      <c r="AF79" s="850"/>
      <c r="AG79" s="850"/>
      <c r="AH79" s="850"/>
      <c r="AI79" s="850"/>
      <c r="AJ79" s="850"/>
      <c r="AK79" s="850"/>
      <c r="AL79" s="850"/>
      <c r="AM79" s="850"/>
      <c r="AN79" s="850"/>
      <c r="AO79" s="850"/>
      <c r="AP79" s="850"/>
      <c r="AQ79" s="850"/>
      <c r="AR79" s="850"/>
      <c r="AS79" s="850"/>
      <c r="AT79" s="850"/>
      <c r="AU79" s="850"/>
      <c r="AV79" s="850"/>
      <c r="AW79" s="850"/>
      <c r="AX79" s="850"/>
      <c r="AY79" s="850"/>
      <c r="AZ79" s="850"/>
      <c r="BA79" s="850"/>
      <c r="BB79" s="850"/>
      <c r="BC79" s="850"/>
      <c r="BD79" s="850"/>
      <c r="BE79" s="850"/>
      <c r="BF79" s="850"/>
      <c r="BG79" s="850"/>
      <c r="BH79" s="850"/>
      <c r="BI79" s="850"/>
      <c r="BJ79" s="850"/>
      <c r="BK79" s="850"/>
      <c r="BL79" s="850"/>
    </row>
    <row r="80" spans="1:122" x14ac:dyDescent="0.15">
      <c r="BJ80" s="850"/>
      <c r="BK80" s="850"/>
      <c r="BL80" s="850"/>
      <c r="BM80" s="850"/>
      <c r="BN80" s="850"/>
      <c r="BO80" s="850"/>
      <c r="BP80" s="850"/>
      <c r="BQ80" s="850"/>
      <c r="BR80" s="850"/>
      <c r="BS80" s="850"/>
      <c r="BT80" s="850"/>
      <c r="BU80" s="850"/>
      <c r="BV80" s="850"/>
      <c r="BW80" s="850"/>
      <c r="BX80" s="850"/>
      <c r="BY80" s="850"/>
      <c r="BZ80" s="850"/>
      <c r="CA80" s="850"/>
      <c r="CB80" s="850"/>
      <c r="CC80" s="850"/>
      <c r="CD80" s="850"/>
      <c r="CE80" s="850"/>
      <c r="CF80" s="850"/>
      <c r="CG80" s="850"/>
      <c r="CH80" s="850"/>
      <c r="CI80" s="850"/>
      <c r="CJ80" s="850"/>
      <c r="CK80" s="850"/>
      <c r="CL80" s="850"/>
      <c r="CM80" s="850"/>
      <c r="CN80" s="850"/>
      <c r="CO80" s="850"/>
      <c r="CP80" s="850"/>
      <c r="CQ80" s="850"/>
      <c r="CR80" s="850"/>
      <c r="CS80" s="850"/>
      <c r="CT80" s="850"/>
      <c r="CU80" s="850"/>
      <c r="CV80" s="850"/>
      <c r="CW80" s="850"/>
      <c r="CX80" s="850"/>
      <c r="CY80" s="850"/>
      <c r="CZ80" s="850"/>
      <c r="DA80" s="850"/>
      <c r="DB80" s="850"/>
      <c r="DC80" s="850"/>
      <c r="DD80" s="850"/>
      <c r="DE80" s="850"/>
      <c r="DF80" s="850"/>
      <c r="DG80" s="850"/>
      <c r="DH80" s="850"/>
      <c r="DI80" s="850"/>
      <c r="DJ80" s="850"/>
      <c r="DK80" s="850"/>
      <c r="DL80" s="850"/>
      <c r="DM80" s="850"/>
      <c r="DN80" s="850"/>
      <c r="DO80" s="850"/>
      <c r="DP80" s="850"/>
      <c r="DQ80" s="850"/>
      <c r="DR80" s="850"/>
    </row>
    <row r="81" spans="62:122" x14ac:dyDescent="0.15">
      <c r="BJ81" s="850"/>
      <c r="BK81" s="850"/>
      <c r="BL81" s="850"/>
      <c r="BM81" s="850"/>
      <c r="BN81" s="850"/>
      <c r="BO81" s="850"/>
      <c r="BP81" s="850"/>
      <c r="BQ81" s="850"/>
      <c r="BR81" s="850"/>
      <c r="BS81" s="850"/>
      <c r="BT81" s="850"/>
      <c r="BU81" s="850"/>
      <c r="BV81" s="850"/>
      <c r="BW81" s="850"/>
      <c r="BX81" s="850"/>
      <c r="BY81" s="850"/>
      <c r="BZ81" s="850"/>
      <c r="CA81" s="850"/>
      <c r="CB81" s="850"/>
      <c r="CC81" s="850"/>
      <c r="CD81" s="850"/>
      <c r="CE81" s="850"/>
      <c r="CF81" s="850"/>
      <c r="CG81" s="850"/>
      <c r="CH81" s="850"/>
      <c r="CI81" s="850"/>
      <c r="CJ81" s="850"/>
      <c r="CK81" s="850"/>
      <c r="CL81" s="850"/>
      <c r="CM81" s="850"/>
      <c r="CN81" s="850"/>
      <c r="CO81" s="850"/>
      <c r="CP81" s="850"/>
      <c r="CQ81" s="850"/>
      <c r="CR81" s="850"/>
      <c r="CS81" s="850"/>
      <c r="CT81" s="850"/>
      <c r="CU81" s="850"/>
      <c r="CV81" s="850"/>
      <c r="CW81" s="850"/>
      <c r="CX81" s="850"/>
      <c r="CY81" s="850"/>
      <c r="CZ81" s="850"/>
      <c r="DA81" s="850"/>
      <c r="DB81" s="850"/>
      <c r="DC81" s="850"/>
      <c r="DD81" s="850"/>
      <c r="DE81" s="850"/>
      <c r="DF81" s="850"/>
      <c r="DG81" s="850"/>
      <c r="DH81" s="850"/>
      <c r="DI81" s="850"/>
      <c r="DJ81" s="850"/>
      <c r="DK81" s="850"/>
      <c r="DL81" s="850"/>
      <c r="DM81" s="850"/>
      <c r="DN81" s="850"/>
      <c r="DO81" s="850"/>
      <c r="DP81" s="850"/>
      <c r="DQ81" s="850"/>
      <c r="DR81" s="850"/>
    </row>
  </sheetData>
  <sheetProtection password="E12F" sheet="1" objects="1" scenarios="1"/>
  <mergeCells count="119">
    <mergeCell ref="AS43:AX43"/>
    <mergeCell ref="BD43:BI43"/>
    <mergeCell ref="BK28:BL28"/>
    <mergeCell ref="BK29:BL29"/>
    <mergeCell ref="D34:I34"/>
    <mergeCell ref="A19:BM19"/>
    <mergeCell ref="B20:C30"/>
    <mergeCell ref="D35:K35"/>
    <mergeCell ref="W27:X27"/>
    <mergeCell ref="W28:X28"/>
    <mergeCell ref="W29:X29"/>
    <mergeCell ref="F27:V27"/>
    <mergeCell ref="F29:V29"/>
    <mergeCell ref="Y27:AP27"/>
    <mergeCell ref="Y28:AP28"/>
    <mergeCell ref="Y29:AP29"/>
    <mergeCell ref="Y30:AP30"/>
    <mergeCell ref="AS25:BJ25"/>
    <mergeCell ref="AS26:BJ26"/>
    <mergeCell ref="AS27:BJ27"/>
    <mergeCell ref="AS28:BJ28"/>
    <mergeCell ref="AS29:BJ29"/>
    <mergeCell ref="F28:V28"/>
    <mergeCell ref="AQ27:AR27"/>
    <mergeCell ref="AQ30:AR30"/>
    <mergeCell ref="BK25:BL25"/>
    <mergeCell ref="D36:K36"/>
    <mergeCell ref="L35:BL35"/>
    <mergeCell ref="L36:BL36"/>
    <mergeCell ref="AQ20:BI20"/>
    <mergeCell ref="AQ21:BI21"/>
    <mergeCell ref="AQ22:BI22"/>
    <mergeCell ref="D23:BL23"/>
    <mergeCell ref="D24:E24"/>
    <mergeCell ref="F24:X24"/>
    <mergeCell ref="Y24:AR24"/>
    <mergeCell ref="AS24:BL24"/>
    <mergeCell ref="D26:E26"/>
    <mergeCell ref="D25:E25"/>
    <mergeCell ref="W25:X25"/>
    <mergeCell ref="W26:X26"/>
    <mergeCell ref="AQ25:AR25"/>
    <mergeCell ref="AQ26:AR26"/>
    <mergeCell ref="F25:V25"/>
    <mergeCell ref="F26:V26"/>
    <mergeCell ref="Y25:AP25"/>
    <mergeCell ref="BK26:BL26"/>
    <mergeCell ref="BK27:BL27"/>
    <mergeCell ref="Y26:AP26"/>
    <mergeCell ref="D29:E29"/>
    <mergeCell ref="D28:E28"/>
    <mergeCell ref="D27:E27"/>
    <mergeCell ref="AQ16:BI16"/>
    <mergeCell ref="AQ17:BI17"/>
    <mergeCell ref="AQ14:AX14"/>
    <mergeCell ref="AQ15:BI15"/>
    <mergeCell ref="AQ13:BI13"/>
    <mergeCell ref="AQ28:AR28"/>
    <mergeCell ref="AQ29:AR29"/>
    <mergeCell ref="A12:BM12"/>
    <mergeCell ref="AQ10:BI10"/>
    <mergeCell ref="A8:BM8"/>
    <mergeCell ref="AQ9:BL9"/>
    <mergeCell ref="BB14:BI14"/>
    <mergeCell ref="A5:BM5"/>
    <mergeCell ref="AQ7:AS7"/>
    <mergeCell ref="AZ7:BL7"/>
    <mergeCell ref="BI1:BM1"/>
    <mergeCell ref="BC2:BM2"/>
    <mergeCell ref="AZ4:BB4"/>
    <mergeCell ref="BC4:BD4"/>
    <mergeCell ref="BE4:BL4"/>
    <mergeCell ref="A1:F1"/>
    <mergeCell ref="AG1:AH1"/>
    <mergeCell ref="B39:C65"/>
    <mergeCell ref="AQ41:BI41"/>
    <mergeCell ref="AS30:BL30"/>
    <mergeCell ref="D31:BL31"/>
    <mergeCell ref="D32:I32"/>
    <mergeCell ref="J32:M32"/>
    <mergeCell ref="N32:P32"/>
    <mergeCell ref="Q32:Y32"/>
    <mergeCell ref="D30:X30"/>
    <mergeCell ref="AQ42:BI42"/>
    <mergeCell ref="AQ39:BL39"/>
    <mergeCell ref="AQ40:BI40"/>
    <mergeCell ref="D33:I33"/>
    <mergeCell ref="J33:M33"/>
    <mergeCell ref="N33:P33"/>
    <mergeCell ref="Q33:Y33"/>
    <mergeCell ref="AQ48:AX48"/>
    <mergeCell ref="BC48:BI48"/>
    <mergeCell ref="AQ49:BI49"/>
    <mergeCell ref="AQ46:BI46"/>
    <mergeCell ref="AQ47:BI47"/>
    <mergeCell ref="AQ44:AX44"/>
    <mergeCell ref="BB44:BI44"/>
    <mergeCell ref="AQ45:AX45"/>
    <mergeCell ref="BB45:BI45"/>
    <mergeCell ref="AQ50:BL50"/>
    <mergeCell ref="AQ63:BI63"/>
    <mergeCell ref="BJ63:BL63"/>
    <mergeCell ref="AT64:AW64"/>
    <mergeCell ref="BJ64:BL64"/>
    <mergeCell ref="AQ58:AX58"/>
    <mergeCell ref="BC58:BI58"/>
    <mergeCell ref="AQ59:BL59"/>
    <mergeCell ref="AQ60:BL60"/>
    <mergeCell ref="AQ61:BL62"/>
    <mergeCell ref="AQ65:BL65"/>
    <mergeCell ref="AQ56:BL56"/>
    <mergeCell ref="AQ54:BL54"/>
    <mergeCell ref="AQ55:BL55"/>
    <mergeCell ref="AY51:BI51"/>
    <mergeCell ref="AQ53:BL53"/>
    <mergeCell ref="AY52:BB52"/>
    <mergeCell ref="BF52:BG52"/>
    <mergeCell ref="AY64:BI64"/>
    <mergeCell ref="AZ57:BI57"/>
  </mergeCells>
  <phoneticPr fontId="2"/>
  <conditionalFormatting sqref="AQ51:BL52">
    <cfRule type="expression" dxfId="90" priority="12">
      <formula>$AQ$50="無"</formula>
    </cfRule>
  </conditionalFormatting>
  <conditionalFormatting sqref="AQ13:BI13 AQ14:AX14 BB14:BI14 AQ15:BI17">
    <cfRule type="containsBlanks" dxfId="89" priority="6">
      <formula>LEN(TRIM(AQ13))=0</formula>
    </cfRule>
  </conditionalFormatting>
  <dataValidations count="3">
    <dataValidation type="list" allowBlank="1" showInputMessage="1" sqref="AQ55:BL55" xr:uid="{00000000-0002-0000-0800-000000000000}">
      <formula1>"％抑制,その他(       )"</formula1>
    </dataValidation>
    <dataValidation type="list" allowBlank="1" showInputMessage="1" showErrorMessage="1" sqref="AQ54:BL54" xr:uid="{00000000-0002-0000-0800-000001000000}">
      <formula1>"電圧制御方式,電流制御方式"</formula1>
    </dataValidation>
    <dataValidation type="list" allowBlank="1" showInputMessage="1" showErrorMessage="1" sqref="AQ56:BL56" xr:uid="{00000000-0002-0000-0800-000002000000}">
      <formula1>"有,無"</formula1>
    </dataValidation>
  </dataValidations>
  <hyperlinks>
    <hyperlink ref="BI1:BM1" location="'おわりに '!Print_Area" display="おわりにへ＞" xr:uid="{00000000-0004-0000-0800-000000000000}"/>
    <hyperlink ref="A1" location="はじめに!A1" display="＜はじめにへ" xr:uid="{00000000-0004-0000-0800-000001000000}"/>
    <hyperlink ref="A1:D1" location="入力シート!Print_Area" display="＜入力シートへ" xr:uid="{00000000-0004-0000-0800-000002000000}"/>
  </hyperlinks>
  <pageMargins left="0.64" right="0.3" top="0.42" bottom="0.38" header="0.32" footer="0.28999999999999998"/>
  <pageSetup paperSize="9" scale="57"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5" id="{7385AA70-0391-4C3A-9FCB-33A4344C6E32}">
            <xm:f>AND('はじめに  '!$AV$61="はい",AQ13="")</xm:f>
            <x14:dxf>
              <fill>
                <patternFill>
                  <bgColor rgb="FFFFFF00"/>
                </patternFill>
              </fill>
            </x14:dxf>
          </x14:cfRule>
          <xm:sqref>AQ13:BI13 AQ14:AX14 BB14:BI14 AQ15:BI17</xm:sqref>
        </x14:conditionalFormatting>
        <x14:conditionalFormatting xmlns:xm="http://schemas.microsoft.com/office/excel/2006/main">
          <x14:cfRule type="expression" priority="1" id="{4D877963-ED60-4DE4-8D4C-016C73683120}">
            <xm:f>AND('はじめに  '!$AV$48:$BK$48&lt;&gt;"はい",'はじめに  '!$AV$61:$BK$61&lt;&gt;"はい")</xm:f>
            <x14:dxf>
              <fill>
                <patternFill>
                  <bgColor theme="0" tint="-0.24994659260841701"/>
                </patternFill>
              </fill>
            </x14:dxf>
          </x14:cfRule>
          <x14:cfRule type="expression" priority="4" id="{3A353E2B-C655-48B8-8437-1063F3659AA2}">
            <xm:f>入力シート!$E$81&lt;2</xm:f>
            <x14:dxf>
              <fill>
                <patternFill>
                  <bgColor theme="0" tint="-0.24994659260841701"/>
                </patternFill>
              </fill>
            </x14:dxf>
          </x14:cfRule>
          <xm:sqref>A2:BM42 A44:BM77 A43:AS43 AY43:BD43 BJ43:BM43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76969b4-fe7c-4f73-b1b9-4c04f70587c3" xsi:nil="true"/>
    <lcf76f155ced4ddcb4097134ff3c332f xmlns="9cf7b4e5-2fd5-4c11-b2f3-58a8627ea9a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A5255BABAC1294785528D22096851C4" ma:contentTypeVersion="15" ma:contentTypeDescription="新しいドキュメントを作成します。" ma:contentTypeScope="" ma:versionID="d3a102d4413d6346ff701197b511c258">
  <xsd:schema xmlns:xsd="http://www.w3.org/2001/XMLSchema" xmlns:xs="http://www.w3.org/2001/XMLSchema" xmlns:p="http://schemas.microsoft.com/office/2006/metadata/properties" xmlns:ns2="876969b4-fe7c-4f73-b1b9-4c04f70587c3" xmlns:ns3="9cf7b4e5-2fd5-4c11-b2f3-58a8627ea9ab" targetNamespace="http://schemas.microsoft.com/office/2006/metadata/properties" ma:root="true" ma:fieldsID="2222d475a53a44837c0a2a1d4ca8cf07" ns2:_="" ns3:_="">
    <xsd:import namespace="876969b4-fe7c-4f73-b1b9-4c04f70587c3"/>
    <xsd:import namespace="9cf7b4e5-2fd5-4c11-b2f3-58a8627ea9a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6969b4-fe7c-4f73-b1b9-4c04f70587c3"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bffddb03-925c-4e2e-80ea-4a78fd7929c3}" ma:internalName="TaxCatchAll" ma:showField="CatchAllData" ma:web="876969b4-fe7c-4f73-b1b9-4c04f70587c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f7b4e5-2fd5-4c11-b2f3-58a8627ea9a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41ec372-7df7-4705-b422-e090bb581a7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31ADCF-371E-40FC-A26F-4159B963F90F}">
  <ds:schemaRefs>
    <ds:schemaRef ds:uri="9cf7b4e5-2fd5-4c11-b2f3-58a8627ea9ab"/>
    <ds:schemaRef ds:uri="http://purl.org/dc/terms/"/>
    <ds:schemaRef ds:uri="876969b4-fe7c-4f73-b1b9-4c04f70587c3"/>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29FBA936-0FD0-4BBB-A840-EBAB32F9D5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6969b4-fe7c-4f73-b1b9-4c04f70587c3"/>
    <ds:schemaRef ds:uri="9cf7b4e5-2fd5-4c11-b2f3-58a8627ea9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B494AE2-C784-46F9-A1A1-7DD6B91552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23</vt:i4>
      </vt:variant>
    </vt:vector>
  </HeadingPairs>
  <TitlesOfParts>
    <vt:vector size="45" baseType="lpstr">
      <vt:lpstr>はじめに  </vt:lpstr>
      <vt:lpstr>入力シート</vt:lpstr>
      <vt:lpstr>プルダウン用</vt:lpstr>
      <vt:lpstr>おわりに </vt:lpstr>
      <vt:lpstr>入力方法 </vt:lpstr>
      <vt:lpstr>様式１</vt:lpstr>
      <vt:lpstr>様式２</vt:lpstr>
      <vt:lpstr>様式３の２（直流発電設備）①  </vt:lpstr>
      <vt:lpstr>様式３の２（直流発電設備）②</vt:lpstr>
      <vt:lpstr>様式３の２（直流発電設備）③</vt:lpstr>
      <vt:lpstr>様式３の５（逆変換装置）①</vt:lpstr>
      <vt:lpstr>様式３の５（逆変換装置）②</vt:lpstr>
      <vt:lpstr>様式３の５（逆変換装置）③</vt:lpstr>
      <vt:lpstr>様式３の３（系統連系保護リレー）① </vt:lpstr>
      <vt:lpstr>様式３の３（系統連系保護リレー）②</vt:lpstr>
      <vt:lpstr>様式４の１</vt:lpstr>
      <vt:lpstr>様式５の３</vt:lpstr>
      <vt:lpstr>様式５の４</vt:lpstr>
      <vt:lpstr>様式５の５</vt:lpstr>
      <vt:lpstr>様式５の６</vt:lpstr>
      <vt:lpstr>様式５の７</vt:lpstr>
      <vt:lpstr>様式５の８</vt:lpstr>
      <vt:lpstr>'おわりに '!Print_Area</vt:lpstr>
      <vt:lpstr>'はじめに  '!Print_Area</vt:lpstr>
      <vt:lpstr>プルダウン用!Print_Area</vt:lpstr>
      <vt:lpstr>入力シート!Print_Area</vt:lpstr>
      <vt:lpstr>'入力方法 '!Print_Area</vt:lpstr>
      <vt:lpstr>様式１!Print_Area</vt:lpstr>
      <vt:lpstr>様式２!Print_Area</vt:lpstr>
      <vt:lpstr>'様式３の２（直流発電設備）①  '!Print_Area</vt:lpstr>
      <vt:lpstr>'様式３の２（直流発電設備）②'!Print_Area</vt:lpstr>
      <vt:lpstr>'様式３の２（直流発電設備）③'!Print_Area</vt:lpstr>
      <vt:lpstr>'様式３の３（系統連系保護リレー）① '!Print_Area</vt:lpstr>
      <vt:lpstr>'様式３の３（系統連系保護リレー）②'!Print_Area</vt:lpstr>
      <vt:lpstr>'様式３の５（逆変換装置）①'!Print_Area</vt:lpstr>
      <vt:lpstr>'様式３の５（逆変換装置）②'!Print_Area</vt:lpstr>
      <vt:lpstr>'様式３の５（逆変換装置）③'!Print_Area</vt:lpstr>
      <vt:lpstr>様式４の１!Print_Area</vt:lpstr>
      <vt:lpstr>様式５の３!Print_Area</vt:lpstr>
      <vt:lpstr>様式５の４!Print_Area</vt:lpstr>
      <vt:lpstr>様式５の５!Print_Area</vt:lpstr>
      <vt:lpstr>様式５の６!Print_Area</vt:lpstr>
      <vt:lpstr>様式５の７!Print_Area</vt:lpstr>
      <vt:lpstr>様式５の８!Print_Area</vt:lpstr>
      <vt:lpstr>'はじめに  '!はじめに</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2017-08-15T02:20:39Z</dcterms:created>
  <dcterms:modified xsi:type="dcterms:W3CDTF">2025-07-17T23:38:11Z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2024-05-08T05:54:59Z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9d974004-9a00-42fc-9589-3ba1aae291b6</vt:lpwstr>
  </property>
  <property fmtid="{D5CDD505-2E9C-101B-9397-08002B2CF9AE}" pid="7" name="MSIP_Label_defa4170-0d19-0005-0004-bc88714345d2_ActionId">
    <vt:lpwstr>29dd6edf-1888-4edb-a8ef-934e5ad702b7</vt:lpwstr>
  </property>
  <property fmtid="{D5CDD505-2E9C-101B-9397-08002B2CF9AE}" pid="8" name="MSIP_Label_defa4170-0d19-0005-0004-bc88714345d2_ContentBits">
    <vt:lpwstr>0</vt:lpwstr>
  </property>
  <property fmtid="{D5CDD505-2E9C-101B-9397-08002B2CF9AE}" pid="9" name="ContentTypeId">
    <vt:lpwstr>0x010100BA5255BABAC1294785528D22096851C4</vt:lpwstr>
  </property>
  <property fmtid="{D5CDD505-2E9C-101B-9397-08002B2CF9AE}" pid="10" name="MediaServiceImageTags">
    <vt:lpwstr/>
  </property>
  <property fmtid="{D5CDD505-2E9C-101B-9397-08002B2CF9AE}" pid="11" name="_NewReviewCycle">
    <vt:lpwstr/>
  </property>
</Properties>
</file>