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filterPrivacy="1" codeName="ThisWorkbook" defaultThemeVersion="124226"/>
  <xr:revisionPtr revIDLastSave="1800" documentId="8_{AC495A95-ADD6-4723-8600-24B1E1DBD732}" xr6:coauthVersionLast="47" xr6:coauthVersionMax="47" xr10:uidLastSave="{70C4C158-968C-44D4-962A-51D3FFB0EB6C}"/>
  <workbookProtection workbookAlgorithmName="SHA-512" workbookHashValue="duEJ40Aw+9KPbgRrdaKRspIqNIqGCOWr6k4/kyPRtIHScQeGW9aYFIKkFNQZVz5vZF6n6q2mSjp0ZhCwyZl9OQ==" workbookSaltValue="cm7m8NERa243RDvwD0VCqA==" workbookSpinCount="100000" lockStructure="1"/>
  <bookViews>
    <workbookView xWindow="28635" yWindow="-165" windowWidth="29130" windowHeight="15810" tabRatio="862" xr2:uid="{00000000-000D-0000-FFFF-FFFF00000000}"/>
  </bookViews>
  <sheets>
    <sheet name="はじめに " sheetId="96" r:id="rId1"/>
    <sheet name="入力シート" sheetId="42" r:id="rId2"/>
    <sheet name="プルダウン用" sheetId="88" state="hidden" r:id="rId3"/>
    <sheet name="おわりに" sheetId="43" r:id="rId4"/>
    <sheet name="入力方法" sheetId="97" r:id="rId5"/>
    <sheet name="様式１" sheetId="28" r:id="rId6"/>
    <sheet name="様式２" sheetId="40" r:id="rId7"/>
    <sheet name="様式３（直流発電設備）① " sheetId="71" r:id="rId8"/>
    <sheet name="様式３（直流発電設備）② " sheetId="73" r:id="rId9"/>
    <sheet name="様式３（直流発電設備）③ " sheetId="74" r:id="rId10"/>
    <sheet name="様式３（逆変換装置）①" sheetId="20" r:id="rId11"/>
    <sheet name="様式３（逆変換装置）②" sheetId="63" r:id="rId12"/>
    <sheet name="様式３（逆変換装置）③" sheetId="64" r:id="rId13"/>
    <sheet name="様式３（系統連系保護リレー）①" sheetId="8" r:id="rId14"/>
    <sheet name="様式３（系統連系保護リレー）② " sheetId="83" r:id="rId15"/>
    <sheet name="様式５の４" sheetId="13" r:id="rId16"/>
    <sheet name="様式５の５" sheetId="14" r:id="rId17"/>
    <sheet name="様式５の６" sheetId="15" r:id="rId18"/>
    <sheet name="様式５の７" sheetId="18" r:id="rId19"/>
  </sheets>
  <externalReferences>
    <externalReference r:id="rId20"/>
  </externalReferences>
  <definedNames>
    <definedName name="a" localSheetId="6">#REF!</definedName>
    <definedName name="a" localSheetId="7">#REF!</definedName>
    <definedName name="a" localSheetId="8">#REF!</definedName>
    <definedName name="a" localSheetId="9">#REF!</definedName>
    <definedName name="a">#REF!</definedName>
    <definedName name="aa" localSheetId="6">#REF!</definedName>
    <definedName name="aa">#REF!</definedName>
    <definedName name="aaaaa" localSheetId="6">#REF!</definedName>
    <definedName name="aaaaa">#REF!</definedName>
    <definedName name="_xlnm.Print_Area" localSheetId="3">おわりに!$A$2:$F$43</definedName>
    <definedName name="_xlnm.Print_Area" localSheetId="0">'はじめに '!$A$2:$BN$88</definedName>
    <definedName name="_xlnm.Print_Area" localSheetId="2">プルダウン用!$A$2:$F$73</definedName>
    <definedName name="_xlnm.Print_Area" localSheetId="1">入力シート!$A$2:$L$178</definedName>
    <definedName name="_xlnm.Print_Area" localSheetId="4">入力方法!$A$2:$AP$137</definedName>
    <definedName name="_xlnm.Print_Area" localSheetId="5">様式１!$A$2:$AL$55</definedName>
    <definedName name="_xlnm.Print_Area" localSheetId="6">様式２!$A$2:$AY$63</definedName>
    <definedName name="_xlnm.Print_Area" localSheetId="10">'様式３（逆変換装置）①'!$A$2:$AR$47</definedName>
    <definedName name="_xlnm.Print_Area" localSheetId="11">'様式３（逆変換装置）②'!$A$2:$AR$47</definedName>
    <definedName name="_xlnm.Print_Area" localSheetId="12">'様式３（逆変換装置）③'!$A$2:$AR$47</definedName>
    <definedName name="_xlnm.Print_Area" localSheetId="13">'様式３（系統連系保護リレー）①'!$A$2:$AS$68</definedName>
    <definedName name="_xlnm.Print_Area" localSheetId="14">'様式３（系統連系保護リレー）② '!$A$2:$AS$68</definedName>
    <definedName name="_xlnm.Print_Area" localSheetId="7">'様式３（直流発電設備）① '!$A$2:$AT$52</definedName>
    <definedName name="_xlnm.Print_Area" localSheetId="8">'様式３（直流発電設備）② '!$A$2:$AT$52</definedName>
    <definedName name="_xlnm.Print_Area" localSheetId="9">'様式３（直流発電設備）③ '!$A$2:$AT$52</definedName>
    <definedName name="_xlnm.Print_Area" localSheetId="15">様式５の４!$A$2:$T$59</definedName>
    <definedName name="_xlnm.Print_Area" localSheetId="16">様式５の５!$A$2:$T$62</definedName>
    <definedName name="_xlnm.Print_Area" localSheetId="17">様式５の６!$A$2:$BU$79</definedName>
    <definedName name="_xlnm.Print_Area" localSheetId="18">様式５の７!$A$2:$T$62</definedName>
    <definedName name="TR一覧" localSheetId="5">#REF!</definedName>
    <definedName name="TR一覧" localSheetId="6">#REF!</definedName>
    <definedName name="TR一覧">#REF!</definedName>
    <definedName name="TR結線一覧" localSheetId="5">#REF!</definedName>
    <definedName name="TR結線一覧" localSheetId="6">#REF!</definedName>
    <definedName name="TR結線一覧">#REF!</definedName>
    <definedName name="TR容量一覧" localSheetId="5">#REF!</definedName>
    <definedName name="TR容量一覧" localSheetId="6">#REF!</definedName>
    <definedName name="TR容量一覧">#REF!</definedName>
    <definedName name="あ" localSheetId="6">#REF!</definedName>
    <definedName name="あ">#REF!</definedName>
    <definedName name="一次側電圧一覧" localSheetId="5">#REF!</definedName>
    <definedName name="一次側電圧一覧" localSheetId="6">#REF!</definedName>
    <definedName name="一次側電圧一覧">#REF!</definedName>
    <definedName name="回路分類一覧" localSheetId="5">#REF!</definedName>
    <definedName name="回路分類一覧" localSheetId="6">#REF!</definedName>
    <definedName name="回路分類一覧">#REF!</definedName>
    <definedName name="受電接続負荷種別" localSheetId="5">#REF!</definedName>
    <definedName name="受電接続負荷種別" localSheetId="6">#REF!</definedName>
    <definedName name="受電接続負荷種別">#REF!</definedName>
    <definedName name="需要家受電電圧" localSheetId="5">#REF!</definedName>
    <definedName name="需要家受電電圧" localSheetId="6">#REF!</definedName>
    <definedName name="需要家受電電圧">#REF!</definedName>
    <definedName name="需要家受電方式" localSheetId="5">#REF!</definedName>
    <definedName name="需要家受電方式" localSheetId="6">#REF!</definedName>
    <definedName name="需要家受電方式">#REF!</definedName>
    <definedName name="設備種類" localSheetId="5">#REF!</definedName>
    <definedName name="設備種類" localSheetId="6">#REF!</definedName>
    <definedName name="設備種類">#REF!</definedName>
    <definedName name="蓄電池" localSheetId="7">[1]リスト①!#REF!</definedName>
    <definedName name="蓄電池" localSheetId="8">[1]リスト①!#REF!</definedName>
    <definedName name="蓄電池" localSheetId="9">[1]リスト①!#REF!</definedName>
    <definedName name="蓄電池">#REF!</definedName>
    <definedName name="電力会社" localSheetId="5">#REF!</definedName>
    <definedName name="電力会社" localSheetId="6">#REF!</definedName>
    <definedName name="電力会社">#REF!</definedName>
    <definedName name="二次側電圧一覧" localSheetId="5">#REF!</definedName>
    <definedName name="二次側電圧一覧" localSheetId="6">#REF!</definedName>
    <definedName name="二次側電圧一覧">#REF!</definedName>
    <definedName name="入力TR一覧" localSheetId="5">#REF!</definedName>
    <definedName name="入力TR一覧" localSheetId="6">#REF!</definedName>
    <definedName name="入力TR一覧">#REF!</definedName>
    <definedName name="負荷種別" localSheetId="5">#REF!</definedName>
    <definedName name="負荷種別" localSheetId="6">#REF!</definedName>
    <definedName name="負荷種別">#REF!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47" i="42" l="1"/>
  <c r="P146" i="42"/>
  <c r="P145" i="42"/>
  <c r="P81" i="42"/>
  <c r="P80" i="42"/>
  <c r="P79" i="42"/>
  <c r="P78" i="42"/>
  <c r="P77" i="42"/>
  <c r="P76" i="42"/>
  <c r="P75" i="42"/>
  <c r="P71" i="42"/>
  <c r="P70" i="42"/>
  <c r="P69" i="42"/>
  <c r="P30" i="42"/>
  <c r="P29" i="42"/>
  <c r="P163" i="42"/>
  <c r="P166" i="42"/>
  <c r="P175" i="42"/>
  <c r="P174" i="42"/>
  <c r="P173" i="42"/>
  <c r="P172" i="42"/>
  <c r="P171" i="42"/>
  <c r="P144" i="42"/>
  <c r="P143" i="42"/>
  <c r="P119" i="42"/>
  <c r="P115" i="42"/>
  <c r="P114" i="42"/>
  <c r="P113" i="42"/>
  <c r="P112" i="42"/>
  <c r="P111" i="42"/>
  <c r="P110" i="42"/>
  <c r="P109" i="42"/>
  <c r="P82" i="42"/>
  <c r="P151" i="42"/>
  <c r="P152" i="42"/>
  <c r="P153" i="42"/>
  <c r="P150" i="42"/>
  <c r="P149" i="42"/>
  <c r="P148" i="42"/>
  <c r="P142" i="42"/>
  <c r="P141" i="42"/>
  <c r="P140" i="42"/>
  <c r="P120" i="42"/>
  <c r="P121" i="42"/>
  <c r="P118" i="42"/>
  <c r="P117" i="42"/>
  <c r="P116" i="42"/>
  <c r="P108" i="42"/>
  <c r="P107" i="42"/>
  <c r="P88" i="42"/>
  <c r="P87" i="42"/>
  <c r="P86" i="42"/>
  <c r="P85" i="42"/>
  <c r="P84" i="42"/>
  <c r="P83" i="42"/>
  <c r="P89" i="42"/>
  <c r="J2" i="40" l="1"/>
  <c r="AH7" i="83"/>
  <c r="AH7" i="8"/>
  <c r="AJ4" i="83"/>
  <c r="AJ4" i="8"/>
  <c r="AI6" i="64"/>
  <c r="AJ4" i="64"/>
  <c r="P58" i="42"/>
  <c r="P57" i="42"/>
  <c r="P56" i="42"/>
  <c r="P55" i="42"/>
  <c r="Y1" i="74"/>
  <c r="Y1" i="73"/>
  <c r="Y1" i="71"/>
  <c r="T1" i="83" l="1"/>
  <c r="T1" i="8"/>
  <c r="BB78" i="83"/>
  <c r="BC78" i="83" s="1"/>
  <c r="BB77" i="83"/>
  <c r="BC77" i="83" s="1"/>
  <c r="BB76" i="83"/>
  <c r="BC76" i="83" s="1"/>
  <c r="BB75" i="83"/>
  <c r="BC75" i="83" s="1"/>
  <c r="BB74" i="83"/>
  <c r="BC74" i="83" s="1"/>
  <c r="BB73" i="83"/>
  <c r="BC73" i="83" s="1"/>
  <c r="BB72" i="83"/>
  <c r="BC72" i="83" s="1"/>
  <c r="BB71" i="83"/>
  <c r="BC71" i="83" s="1"/>
  <c r="BB70" i="83"/>
  <c r="BC70" i="83" s="1"/>
  <c r="BB69" i="83"/>
  <c r="BC69" i="83" s="1"/>
  <c r="BB68" i="83"/>
  <c r="BC68" i="83" s="1"/>
  <c r="BB67" i="83"/>
  <c r="BC67" i="83" s="1"/>
  <c r="BB66" i="83"/>
  <c r="BC66" i="83" s="1"/>
  <c r="BB65" i="83"/>
  <c r="BC65" i="83" s="1"/>
  <c r="BB64" i="83"/>
  <c r="BC64" i="83" s="1"/>
  <c r="BB63" i="83"/>
  <c r="BC63" i="83" s="1"/>
  <c r="BB62" i="83"/>
  <c r="BC62" i="83" s="1"/>
  <c r="BB61" i="83"/>
  <c r="BC61" i="83" s="1"/>
  <c r="BB60" i="83"/>
  <c r="BC60" i="83" s="1"/>
  <c r="BB59" i="83"/>
  <c r="BC59" i="83" s="1"/>
  <c r="BB58" i="83"/>
  <c r="BC58" i="83" s="1"/>
  <c r="BB57" i="83"/>
  <c r="BC57" i="83" s="1"/>
  <c r="BC56" i="83"/>
  <c r="BB56" i="83"/>
  <c r="BB55" i="83"/>
  <c r="BC55" i="83" s="1"/>
  <c r="BB54" i="83"/>
  <c r="BC54" i="83" s="1"/>
  <c r="BB53" i="83"/>
  <c r="BC53" i="83" s="1"/>
  <c r="BB52" i="83"/>
  <c r="BC52" i="83" s="1"/>
  <c r="BB51" i="83"/>
  <c r="BC51" i="83" s="1"/>
  <c r="BB50" i="83"/>
  <c r="BC50" i="83" s="1"/>
  <c r="BB49" i="83"/>
  <c r="BC49" i="83" s="1"/>
  <c r="BB48" i="83"/>
  <c r="BC48" i="83" s="1"/>
  <c r="BB47" i="83"/>
  <c r="BC47" i="83" s="1"/>
  <c r="BB46" i="83"/>
  <c r="BC46" i="83" s="1"/>
  <c r="BB45" i="83"/>
  <c r="BC45" i="83" s="1"/>
  <c r="BB44" i="83"/>
  <c r="BC44" i="83" s="1"/>
  <c r="BB43" i="83"/>
  <c r="BC43" i="83" s="1"/>
  <c r="BB42" i="83"/>
  <c r="BC42" i="83" s="1"/>
  <c r="BB41" i="83"/>
  <c r="BC41" i="83" s="1"/>
  <c r="BB40" i="83"/>
  <c r="BC40" i="83" s="1"/>
  <c r="BB39" i="83"/>
  <c r="BC39" i="83" s="1"/>
  <c r="BB38" i="83"/>
  <c r="BC38" i="83" s="1"/>
  <c r="BB37" i="83"/>
  <c r="BC37" i="83" s="1"/>
  <c r="BB36" i="83"/>
  <c r="BC36" i="83" s="1"/>
  <c r="BB35" i="83"/>
  <c r="BC35" i="83" s="1"/>
  <c r="BB34" i="83"/>
  <c r="BC34" i="83" s="1"/>
  <c r="BB33" i="83"/>
  <c r="BC33" i="83" s="1"/>
  <c r="BB32" i="83"/>
  <c r="BC32" i="83" s="1"/>
  <c r="BB31" i="83"/>
  <c r="BC31" i="83" s="1"/>
  <c r="BB30" i="83"/>
  <c r="BC30" i="83" s="1"/>
  <c r="BB29" i="83"/>
  <c r="BC29" i="83" s="1"/>
  <c r="AX29" i="83"/>
  <c r="AY29" i="83" s="1"/>
  <c r="BB28" i="83"/>
  <c r="BC28" i="83" s="1"/>
  <c r="AX28" i="83"/>
  <c r="AY28" i="83" s="1"/>
  <c r="BB27" i="83"/>
  <c r="BC27" i="83" s="1"/>
  <c r="AX27" i="83"/>
  <c r="AY27" i="83" s="1"/>
  <c r="BB26" i="83"/>
  <c r="BC26" i="83" s="1"/>
  <c r="AX26" i="83"/>
  <c r="AY26" i="83" s="1"/>
  <c r="BB25" i="83"/>
  <c r="BC25" i="83" s="1"/>
  <c r="AX25" i="83"/>
  <c r="AY25" i="83" s="1"/>
  <c r="BB24" i="83"/>
  <c r="BC24" i="83" s="1"/>
  <c r="AX24" i="83"/>
  <c r="AY24" i="83" s="1"/>
  <c r="BB23" i="83"/>
  <c r="BC23" i="83" s="1"/>
  <c r="AX23" i="83"/>
  <c r="AY23" i="83" s="1"/>
  <c r="BB22" i="83"/>
  <c r="BC22" i="83" s="1"/>
  <c r="AX22" i="83"/>
  <c r="AY22" i="83" s="1"/>
  <c r="BB21" i="83"/>
  <c r="BC21" i="83" s="1"/>
  <c r="AX21" i="83"/>
  <c r="AY21" i="83" s="1"/>
  <c r="BB20" i="83"/>
  <c r="BC20" i="83" s="1"/>
  <c r="AX20" i="83"/>
  <c r="AY20" i="83" s="1"/>
  <c r="BB19" i="83"/>
  <c r="BC19" i="83" s="1"/>
  <c r="AX19" i="83"/>
  <c r="AY19" i="83" s="1"/>
  <c r="BB18" i="83"/>
  <c r="BC18" i="83" s="1"/>
  <c r="AX18" i="83"/>
  <c r="AY18" i="83" s="1"/>
  <c r="BB17" i="83"/>
  <c r="BC17" i="83" s="1"/>
  <c r="AX17" i="83"/>
  <c r="AY17" i="83" s="1"/>
  <c r="BB16" i="83"/>
  <c r="BC16" i="83" s="1"/>
  <c r="AX16" i="83"/>
  <c r="AY16" i="83" s="1"/>
  <c r="BB15" i="83"/>
  <c r="BC15" i="83" s="1"/>
  <c r="AX15" i="83"/>
  <c r="AY15" i="83" s="1"/>
  <c r="BB14" i="83"/>
  <c r="BC14" i="83" s="1"/>
  <c r="AX14" i="83"/>
  <c r="AY14" i="83" s="1"/>
  <c r="BB13" i="83"/>
  <c r="BC13" i="83" s="1"/>
  <c r="AX13" i="83"/>
  <c r="AY13" i="83" s="1"/>
  <c r="BB12" i="83"/>
  <c r="BC12" i="83" s="1"/>
  <c r="AX12" i="83"/>
  <c r="AY12" i="83" s="1"/>
  <c r="BB11" i="83"/>
  <c r="BC11" i="83" s="1"/>
  <c r="AX11" i="83"/>
  <c r="AY11" i="83" s="1"/>
  <c r="BB10" i="83"/>
  <c r="BC10" i="83" s="1"/>
  <c r="AX10" i="83"/>
  <c r="AY10" i="83" s="1"/>
  <c r="BB78" i="8" l="1"/>
  <c r="BC78" i="8" s="1"/>
  <c r="BB77" i="8"/>
  <c r="BC77" i="8" s="1"/>
  <c r="BB76" i="8"/>
  <c r="BC76" i="8" s="1"/>
  <c r="BB75" i="8"/>
  <c r="BC75" i="8" s="1"/>
  <c r="BB74" i="8"/>
  <c r="BC74" i="8" s="1"/>
  <c r="BB73" i="8"/>
  <c r="BC73" i="8" s="1"/>
  <c r="BB72" i="8"/>
  <c r="BC72" i="8" s="1"/>
  <c r="BB71" i="8"/>
  <c r="BC71" i="8" s="1"/>
  <c r="BB70" i="8"/>
  <c r="BC70" i="8" s="1"/>
  <c r="BB69" i="8"/>
  <c r="BC69" i="8" s="1"/>
  <c r="BB68" i="8"/>
  <c r="BC68" i="8" s="1"/>
  <c r="BB67" i="8"/>
  <c r="BC67" i="8" s="1"/>
  <c r="BB66" i="8"/>
  <c r="BC66" i="8" s="1"/>
  <c r="BB65" i="8"/>
  <c r="BC65" i="8" s="1"/>
  <c r="BB64" i="8"/>
  <c r="BC64" i="8" s="1"/>
  <c r="BB63" i="8"/>
  <c r="BC63" i="8" s="1"/>
  <c r="BB62" i="8"/>
  <c r="BC62" i="8" s="1"/>
  <c r="BB61" i="8"/>
  <c r="BC61" i="8" s="1"/>
  <c r="BB60" i="8"/>
  <c r="BC60" i="8" s="1"/>
  <c r="BB59" i="8"/>
  <c r="BC59" i="8" s="1"/>
  <c r="BB58" i="8"/>
  <c r="BC58" i="8" s="1"/>
  <c r="BB57" i="8"/>
  <c r="BC57" i="8" s="1"/>
  <c r="BB56" i="8"/>
  <c r="BC56" i="8" s="1"/>
  <c r="BB55" i="8"/>
  <c r="BC55" i="8" s="1"/>
  <c r="BB54" i="8"/>
  <c r="BC54" i="8" s="1"/>
  <c r="BB53" i="8"/>
  <c r="BC53" i="8" s="1"/>
  <c r="BB52" i="8"/>
  <c r="BC52" i="8" s="1"/>
  <c r="BB51" i="8"/>
  <c r="BC51" i="8" s="1"/>
  <c r="BB50" i="8"/>
  <c r="BC50" i="8" s="1"/>
  <c r="BB49" i="8"/>
  <c r="BC49" i="8" s="1"/>
  <c r="BB48" i="8"/>
  <c r="BC48" i="8" s="1"/>
  <c r="BB47" i="8"/>
  <c r="BC47" i="8" s="1"/>
  <c r="BB46" i="8"/>
  <c r="BC46" i="8" s="1"/>
  <c r="BB45" i="8"/>
  <c r="BC45" i="8" s="1"/>
  <c r="BB44" i="8"/>
  <c r="BC44" i="8" s="1"/>
  <c r="BB43" i="8"/>
  <c r="BC43" i="8" s="1"/>
  <c r="BB42" i="8"/>
  <c r="BC42" i="8" s="1"/>
  <c r="BB41" i="8"/>
  <c r="BC41" i="8" s="1"/>
  <c r="BB40" i="8"/>
  <c r="BC40" i="8" s="1"/>
  <c r="BB39" i="8"/>
  <c r="BC39" i="8" s="1"/>
  <c r="BB38" i="8"/>
  <c r="BC38" i="8" s="1"/>
  <c r="BB37" i="8"/>
  <c r="BC37" i="8" s="1"/>
  <c r="BB36" i="8"/>
  <c r="BC36" i="8" s="1"/>
  <c r="BB35" i="8"/>
  <c r="BC35" i="8" s="1"/>
  <c r="BB34" i="8"/>
  <c r="BC34" i="8" s="1"/>
  <c r="BB33" i="8"/>
  <c r="BC33" i="8" s="1"/>
  <c r="BB32" i="8"/>
  <c r="BC32" i="8" s="1"/>
  <c r="BB31" i="8"/>
  <c r="BC31" i="8" s="1"/>
  <c r="BB30" i="8"/>
  <c r="BC30" i="8" s="1"/>
  <c r="BB29" i="8"/>
  <c r="BC29" i="8" s="1"/>
  <c r="AX29" i="8"/>
  <c r="AY29" i="8" s="1"/>
  <c r="BB28" i="8"/>
  <c r="BC28" i="8" s="1"/>
  <c r="AX28" i="8"/>
  <c r="AY28" i="8" s="1"/>
  <c r="BB27" i="8"/>
  <c r="BC27" i="8" s="1"/>
  <c r="AX27" i="8"/>
  <c r="AY27" i="8" s="1"/>
  <c r="BB26" i="8"/>
  <c r="BC26" i="8" s="1"/>
  <c r="AX26" i="8"/>
  <c r="AY26" i="8" s="1"/>
  <c r="BB25" i="8"/>
  <c r="BC25" i="8" s="1"/>
  <c r="AX25" i="8"/>
  <c r="AY25" i="8" s="1"/>
  <c r="BB24" i="8"/>
  <c r="BC24" i="8" s="1"/>
  <c r="AX24" i="8"/>
  <c r="AY24" i="8" s="1"/>
  <c r="BB23" i="8"/>
  <c r="BC23" i="8" s="1"/>
  <c r="AX23" i="8"/>
  <c r="AY23" i="8" s="1"/>
  <c r="BB22" i="8"/>
  <c r="BC22" i="8" s="1"/>
  <c r="AX22" i="8"/>
  <c r="AY22" i="8" s="1"/>
  <c r="BB21" i="8"/>
  <c r="BC21" i="8" s="1"/>
  <c r="AX21" i="8"/>
  <c r="AY21" i="8" s="1"/>
  <c r="BB20" i="8"/>
  <c r="BC20" i="8" s="1"/>
  <c r="AX20" i="8"/>
  <c r="AY20" i="8" s="1"/>
  <c r="BB19" i="8"/>
  <c r="BC19" i="8" s="1"/>
  <c r="AX19" i="8"/>
  <c r="AY19" i="8" s="1"/>
  <c r="BB18" i="8"/>
  <c r="BC18" i="8" s="1"/>
  <c r="AX18" i="8"/>
  <c r="AY18" i="8" s="1"/>
  <c r="BB17" i="8"/>
  <c r="BC17" i="8" s="1"/>
  <c r="AX17" i="8"/>
  <c r="AY17" i="8" s="1"/>
  <c r="BB16" i="8"/>
  <c r="BC16" i="8" s="1"/>
  <c r="AX16" i="8"/>
  <c r="AY16" i="8" s="1"/>
  <c r="BB15" i="8"/>
  <c r="BC15" i="8" s="1"/>
  <c r="AX15" i="8"/>
  <c r="AY15" i="8" s="1"/>
  <c r="BB14" i="8"/>
  <c r="BC14" i="8" s="1"/>
  <c r="AX14" i="8"/>
  <c r="AY14" i="8" s="1"/>
  <c r="BB13" i="8"/>
  <c r="BC13" i="8" s="1"/>
  <c r="AX13" i="8"/>
  <c r="AY13" i="8" s="1"/>
  <c r="BB12" i="8"/>
  <c r="BC12" i="8" s="1"/>
  <c r="AX12" i="8"/>
  <c r="AY12" i="8" s="1"/>
  <c r="BB11" i="8"/>
  <c r="BC11" i="8" s="1"/>
  <c r="AX11" i="8"/>
  <c r="AY11" i="8" s="1"/>
  <c r="BB10" i="8"/>
  <c r="BC10" i="8" s="1"/>
  <c r="AX10" i="8"/>
  <c r="AY10" i="8" s="1"/>
  <c r="AW25" i="74"/>
  <c r="AW24" i="74"/>
  <c r="AX24" i="74" s="1"/>
  <c r="AW23" i="74"/>
  <c r="AX23" i="74" s="1"/>
  <c r="AW22" i="74"/>
  <c r="AX22" i="74" s="1"/>
  <c r="AW21" i="74"/>
  <c r="AW20" i="74"/>
  <c r="AW19" i="74"/>
  <c r="AX25" i="74"/>
  <c r="AX21" i="74"/>
  <c r="AX20" i="74"/>
  <c r="AX19" i="74"/>
  <c r="AW25" i="73"/>
  <c r="AW24" i="73"/>
  <c r="AX24" i="73" s="1"/>
  <c r="AW23" i="73"/>
  <c r="AX23" i="73" s="1"/>
  <c r="AW22" i="73"/>
  <c r="AX22" i="73" s="1"/>
  <c r="AW21" i="73"/>
  <c r="AW20" i="73"/>
  <c r="AW19" i="73"/>
  <c r="AX25" i="73"/>
  <c r="AX21" i="73"/>
  <c r="AX20" i="73"/>
  <c r="AX19" i="73"/>
  <c r="AW19" i="71"/>
  <c r="AW24" i="71"/>
  <c r="AW23" i="71"/>
  <c r="AW22" i="71"/>
  <c r="AW21" i="71"/>
  <c r="AW20" i="71"/>
  <c r="AW25" i="71"/>
  <c r="E176" i="42"/>
  <c r="B44" i="74"/>
  <c r="B43" i="74"/>
  <c r="B42" i="74"/>
  <c r="B44" i="73"/>
  <c r="B43" i="73"/>
  <c r="B42" i="73"/>
  <c r="B43" i="71"/>
  <c r="B44" i="71"/>
  <c r="B42" i="71"/>
  <c r="R9" i="40" l="1"/>
  <c r="R8" i="40"/>
  <c r="AV64" i="96" l="1"/>
  <c r="E28" i="43"/>
  <c r="E27" i="43"/>
  <c r="E26" i="43"/>
  <c r="E25" i="43"/>
  <c r="E174" i="42" l="1"/>
  <c r="J174" i="42" s="1"/>
  <c r="P168" i="42" l="1"/>
  <c r="P165" i="42"/>
  <c r="P164" i="42"/>
  <c r="Q164" i="42" s="1"/>
  <c r="AD33" i="40"/>
  <c r="V33" i="40"/>
  <c r="E96" i="42"/>
  <c r="H96" i="42"/>
  <c r="M33" i="71"/>
  <c r="D33" i="71"/>
  <c r="R33" i="71" l="1"/>
  <c r="F28" i="43"/>
  <c r="F27" i="43"/>
  <c r="F26" i="43"/>
  <c r="P136" i="42" l="1"/>
  <c r="P135" i="42"/>
  <c r="P134" i="42"/>
  <c r="P133" i="42"/>
  <c r="P132" i="42"/>
  <c r="P131" i="42"/>
  <c r="P130" i="42"/>
  <c r="P103" i="42"/>
  <c r="P102" i="42"/>
  <c r="P101" i="42"/>
  <c r="P100" i="42"/>
  <c r="P99" i="42"/>
  <c r="P98" i="42"/>
  <c r="P68" i="42"/>
  <c r="P67" i="42"/>
  <c r="P66" i="42"/>
  <c r="AO7" i="73" l="1"/>
  <c r="G44" i="74"/>
  <c r="G43" i="74"/>
  <c r="G44" i="73"/>
  <c r="G43" i="73"/>
  <c r="Q27" i="28"/>
  <c r="G44" i="71" l="1"/>
  <c r="G43" i="71"/>
  <c r="AE13" i="64" l="1"/>
  <c r="N13" i="64"/>
  <c r="AE13" i="63"/>
  <c r="N13" i="63"/>
  <c r="AE13" i="20"/>
  <c r="N13" i="20"/>
  <c r="AL7" i="64"/>
  <c r="AL7" i="63"/>
  <c r="AL7" i="20"/>
  <c r="AO7" i="74"/>
  <c r="AO7" i="71"/>
  <c r="Q135" i="42" l="1"/>
  <c r="Q134" i="42"/>
  <c r="Q133" i="42"/>
  <c r="Q132" i="42"/>
  <c r="Q131" i="42"/>
  <c r="Q130" i="42"/>
  <c r="Q103" i="42" l="1"/>
  <c r="Q102" i="42"/>
  <c r="Q101" i="42"/>
  <c r="Q100" i="42"/>
  <c r="Q99" i="42"/>
  <c r="Q98" i="42"/>
  <c r="Q71" i="42" l="1"/>
  <c r="Q69" i="42"/>
  <c r="Q68" i="42"/>
  <c r="Q67" i="42"/>
  <c r="Q66" i="42"/>
  <c r="Q70" i="42"/>
  <c r="P72" i="42"/>
  <c r="Q72" i="42" s="1"/>
  <c r="P170" i="42" l="1"/>
  <c r="P169" i="42"/>
  <c r="P37" i="42"/>
  <c r="P36" i="42"/>
  <c r="P34" i="42"/>
  <c r="P33" i="42"/>
  <c r="P32" i="42"/>
  <c r="P31" i="42"/>
  <c r="P28" i="42"/>
  <c r="P27" i="42"/>
  <c r="P26" i="42"/>
  <c r="Q26" i="42" s="1"/>
  <c r="P25" i="42"/>
  <c r="P24" i="42"/>
  <c r="P23" i="42"/>
  <c r="P22" i="42"/>
  <c r="P21" i="42"/>
  <c r="P20" i="42"/>
  <c r="P19" i="42"/>
  <c r="P18" i="42"/>
  <c r="P17" i="42"/>
  <c r="P16" i="42"/>
  <c r="P15" i="42"/>
  <c r="P14" i="42"/>
  <c r="P13" i="42"/>
  <c r="P12" i="42"/>
  <c r="AH27" i="28"/>
  <c r="AD27" i="28"/>
  <c r="Z27" i="28"/>
  <c r="W27" i="28"/>
  <c r="T27" i="28"/>
  <c r="N27" i="28"/>
  <c r="B8" i="42"/>
  <c r="B7" i="42"/>
  <c r="AX25" i="71" l="1"/>
  <c r="AX24" i="71"/>
  <c r="AX23" i="71"/>
  <c r="AX22" i="71"/>
  <c r="AX20" i="71"/>
  <c r="AX21" i="71"/>
  <c r="AX19" i="71"/>
  <c r="E24" i="43"/>
  <c r="E23" i="43" l="1"/>
  <c r="F25" i="43"/>
  <c r="BQ46" i="96"/>
  <c r="BR46" i="96" s="1"/>
  <c r="BQ41" i="96"/>
  <c r="BQ48" i="96"/>
  <c r="BR48" i="96" s="1"/>
  <c r="BQ63" i="96"/>
  <c r="BR63" i="96" s="1"/>
  <c r="BQ61" i="96"/>
  <c r="BR61" i="96" s="1"/>
  <c r="BQ59" i="96"/>
  <c r="BR59" i="96" s="1"/>
  <c r="BQ57" i="96"/>
  <c r="BR57" i="96" s="1"/>
  <c r="BQ53" i="96"/>
  <c r="BR53" i="96" s="1"/>
  <c r="BQ66" i="96"/>
  <c r="P159" i="42"/>
  <c r="P158" i="42"/>
  <c r="P157" i="42"/>
  <c r="P156" i="42"/>
  <c r="P155" i="42"/>
  <c r="P127" i="42"/>
  <c r="P126" i="42"/>
  <c r="P124" i="42"/>
  <c r="P123" i="42"/>
  <c r="P104" i="42"/>
  <c r="P95" i="42"/>
  <c r="P94" i="42"/>
  <c r="P93" i="42"/>
  <c r="P92" i="42"/>
  <c r="P91" i="42"/>
  <c r="P64" i="42"/>
  <c r="P60" i="42"/>
  <c r="P59" i="42"/>
  <c r="P54" i="42"/>
  <c r="P53" i="42"/>
  <c r="P52" i="42"/>
  <c r="P49" i="42"/>
  <c r="P48" i="42"/>
  <c r="P47" i="42"/>
  <c r="P46" i="42"/>
  <c r="P45" i="42"/>
  <c r="P43" i="42"/>
  <c r="P42" i="42"/>
  <c r="P41" i="42"/>
  <c r="P40" i="42"/>
  <c r="P39" i="42"/>
  <c r="P38" i="42"/>
  <c r="G41" i="74"/>
  <c r="G40" i="74"/>
  <c r="G41" i="73"/>
  <c r="G40" i="73"/>
  <c r="E40" i="73"/>
  <c r="G41" i="71"/>
  <c r="E41" i="71"/>
  <c r="G40" i="71"/>
  <c r="H128" i="42" l="1"/>
  <c r="E128" i="42"/>
  <c r="E139" i="42" l="1"/>
  <c r="E107" i="42"/>
  <c r="E75" i="42"/>
  <c r="P139" i="42" l="1"/>
  <c r="H166" i="42"/>
  <c r="H167" i="42"/>
  <c r="E160" i="42"/>
  <c r="AJ40" i="64" s="1"/>
  <c r="J159" i="42"/>
  <c r="J158" i="42"/>
  <c r="J157" i="42"/>
  <c r="J156" i="42"/>
  <c r="J127" i="42"/>
  <c r="J126" i="42"/>
  <c r="J125" i="42"/>
  <c r="J124" i="42"/>
  <c r="J95" i="42"/>
  <c r="J94" i="42"/>
  <c r="J93" i="42"/>
  <c r="J92" i="42"/>
  <c r="J137" i="42"/>
  <c r="P137" i="42" s="1"/>
  <c r="J138" i="42"/>
  <c r="P138" i="42" s="1"/>
  <c r="J105" i="42"/>
  <c r="P105" i="42" s="1"/>
  <c r="J106" i="42"/>
  <c r="P106" i="42" s="1"/>
  <c r="J74" i="42"/>
  <c r="P74" i="42" s="1"/>
  <c r="J73" i="42"/>
  <c r="P73" i="42" s="1"/>
  <c r="U38" i="40"/>
  <c r="U46" i="40"/>
  <c r="U45" i="40"/>
  <c r="P167" i="42" l="1"/>
  <c r="E175" i="42"/>
  <c r="AB16" i="18"/>
  <c r="AA16" i="18"/>
  <c r="AB15" i="18"/>
  <c r="AA15" i="18"/>
  <c r="AB14" i="18"/>
  <c r="AA14" i="18"/>
  <c r="Q6" i="18"/>
  <c r="O5" i="18"/>
  <c r="J1" i="18"/>
  <c r="CD22" i="15"/>
  <c r="CC22" i="15"/>
  <c r="CD21" i="15"/>
  <c r="CC21" i="15"/>
  <c r="CD20" i="15"/>
  <c r="CC20" i="15"/>
  <c r="V19" i="15"/>
  <c r="CD18" i="15"/>
  <c r="CC18" i="15"/>
  <c r="CD17" i="15"/>
  <c r="CC17" i="15"/>
  <c r="CD16" i="15"/>
  <c r="CC16" i="15"/>
  <c r="CD15" i="15"/>
  <c r="CC15" i="15"/>
  <c r="BO6" i="15"/>
  <c r="BI5" i="15"/>
  <c r="AL1" i="15"/>
  <c r="AC15" i="14"/>
  <c r="AA15" i="14"/>
  <c r="Q6" i="14"/>
  <c r="O5" i="14"/>
  <c r="K1" i="14"/>
  <c r="AF17" i="13"/>
  <c r="AE17" i="13"/>
  <c r="AF16" i="13"/>
  <c r="AE16" i="13"/>
  <c r="AF15" i="13"/>
  <c r="AE15" i="13"/>
  <c r="AF14" i="13"/>
  <c r="AE14" i="13"/>
  <c r="AF13" i="13"/>
  <c r="AE13" i="13"/>
  <c r="Q6" i="13"/>
  <c r="O5" i="13"/>
  <c r="K1" i="13"/>
  <c r="Y40" i="64"/>
  <c r="V33" i="64"/>
  <c r="V30" i="64"/>
  <c r="V24" i="64"/>
  <c r="V23" i="64"/>
  <c r="AL22" i="64"/>
  <c r="AD22" i="64"/>
  <c r="Q22" i="64"/>
  <c r="J22" i="64"/>
  <c r="AK20" i="64"/>
  <c r="X20" i="64"/>
  <c r="V19" i="64"/>
  <c r="AJ16" i="64"/>
  <c r="S16" i="64"/>
  <c r="AJ15" i="64"/>
  <c r="S15" i="64"/>
  <c r="J14" i="64"/>
  <c r="AA10" i="64"/>
  <c r="Y40" i="63"/>
  <c r="V33" i="63"/>
  <c r="V30" i="63"/>
  <c r="V24" i="63"/>
  <c r="V23" i="63"/>
  <c r="AL22" i="63"/>
  <c r="AD22" i="63"/>
  <c r="Q22" i="63"/>
  <c r="J22" i="63"/>
  <c r="AK20" i="63"/>
  <c r="Y20" i="63"/>
  <c r="V19" i="63"/>
  <c r="AJ16" i="63"/>
  <c r="S16" i="63"/>
  <c r="AJ15" i="63"/>
  <c r="S15" i="63"/>
  <c r="J14" i="63"/>
  <c r="AA10" i="63"/>
  <c r="AI6" i="63"/>
  <c r="AJ4" i="63"/>
  <c r="Y40" i="20"/>
  <c r="V33" i="20"/>
  <c r="V30" i="20"/>
  <c r="V24" i="20"/>
  <c r="V23" i="20"/>
  <c r="AL22" i="20"/>
  <c r="AD22" i="20"/>
  <c r="Q22" i="20"/>
  <c r="J22" i="20"/>
  <c r="AK20" i="20"/>
  <c r="Y20" i="20"/>
  <c r="V19" i="20"/>
  <c r="AJ16" i="20"/>
  <c r="S16" i="20"/>
  <c r="AJ15" i="20"/>
  <c r="S15" i="20"/>
  <c r="J14" i="20"/>
  <c r="AA10" i="20"/>
  <c r="AI6" i="20"/>
  <c r="AJ4" i="20"/>
  <c r="I41" i="74"/>
  <c r="E41" i="74"/>
  <c r="B41" i="74"/>
  <c r="I40" i="74"/>
  <c r="E40" i="74"/>
  <c r="B40" i="74"/>
  <c r="AH39" i="74"/>
  <c r="M37" i="74"/>
  <c r="D37" i="74"/>
  <c r="M36" i="74"/>
  <c r="D36" i="74"/>
  <c r="M35" i="74"/>
  <c r="D35" i="74"/>
  <c r="M34" i="74"/>
  <c r="D34" i="74"/>
  <c r="AH33" i="74"/>
  <c r="M33" i="74"/>
  <c r="D33" i="74"/>
  <c r="AN32" i="74"/>
  <c r="AH32" i="74"/>
  <c r="AH31" i="74"/>
  <c r="AH30" i="74"/>
  <c r="AH28" i="74"/>
  <c r="BH19" i="74"/>
  <c r="BI19" i="74" s="1"/>
  <c r="AF16" i="74"/>
  <c r="AF15" i="74"/>
  <c r="AF14" i="74"/>
  <c r="AF13" i="74"/>
  <c r="AM12" i="74"/>
  <c r="AF12" i="74"/>
  <c r="AM11" i="74"/>
  <c r="AF11" i="74"/>
  <c r="AF10" i="74"/>
  <c r="BH7" i="74"/>
  <c r="BI7" i="74" s="1"/>
  <c r="AM6" i="74"/>
  <c r="AL4" i="74"/>
  <c r="I41" i="73"/>
  <c r="E41" i="73"/>
  <c r="B41" i="73"/>
  <c r="I40" i="73"/>
  <c r="B40" i="73"/>
  <c r="AH39" i="73"/>
  <c r="M37" i="73"/>
  <c r="D37" i="73"/>
  <c r="M36" i="73"/>
  <c r="D36" i="73"/>
  <c r="M35" i="73"/>
  <c r="D35" i="73"/>
  <c r="M34" i="73"/>
  <c r="D34" i="73"/>
  <c r="AH33" i="73"/>
  <c r="M33" i="73"/>
  <c r="D33" i="73"/>
  <c r="AN32" i="73"/>
  <c r="AH32" i="73"/>
  <c r="AH31" i="73"/>
  <c r="AH30" i="73"/>
  <c r="AH28" i="73"/>
  <c r="BH19" i="73"/>
  <c r="BI19" i="73" s="1"/>
  <c r="AF16" i="73"/>
  <c r="AF15" i="73"/>
  <c r="AF14" i="73"/>
  <c r="AF13" i="73"/>
  <c r="AM12" i="73"/>
  <c r="AF12" i="73"/>
  <c r="AM11" i="73"/>
  <c r="AF11" i="73"/>
  <c r="AF10" i="73"/>
  <c r="BH7" i="73"/>
  <c r="BI7" i="73" s="1"/>
  <c r="AM6" i="73"/>
  <c r="AL4" i="73"/>
  <c r="I41" i="71"/>
  <c r="B41" i="71"/>
  <c r="I40" i="71"/>
  <c r="E40" i="71"/>
  <c r="B40" i="71"/>
  <c r="AH39" i="71"/>
  <c r="M37" i="71"/>
  <c r="D37" i="71"/>
  <c r="M36" i="71"/>
  <c r="D36" i="71"/>
  <c r="M35" i="71"/>
  <c r="D35" i="71"/>
  <c r="M34" i="71"/>
  <c r="D34" i="71"/>
  <c r="AH33" i="71"/>
  <c r="AN32" i="71"/>
  <c r="AH32" i="71"/>
  <c r="AH31" i="71"/>
  <c r="AH30" i="71"/>
  <c r="AH28" i="71"/>
  <c r="BI19" i="71"/>
  <c r="BH19" i="71"/>
  <c r="AF16" i="71"/>
  <c r="AF15" i="71"/>
  <c r="AF14" i="71"/>
  <c r="AF13" i="71"/>
  <c r="AM12" i="71"/>
  <c r="AF12" i="71"/>
  <c r="AM11" i="71"/>
  <c r="AF11" i="71"/>
  <c r="AF10" i="71"/>
  <c r="BH7" i="71"/>
  <c r="BI7" i="71" s="1"/>
  <c r="AM6" i="71"/>
  <c r="AL4" i="71"/>
  <c r="P59" i="40"/>
  <c r="BR59" i="40" s="1"/>
  <c r="BS59" i="40" s="1"/>
  <c r="H52" i="40"/>
  <c r="BR52" i="40" s="1"/>
  <c r="BS52" i="40" s="1"/>
  <c r="BR46" i="40"/>
  <c r="BS46" i="40" s="1"/>
  <c r="BR45" i="40"/>
  <c r="BS45" i="40" s="1"/>
  <c r="BR38" i="40"/>
  <c r="O34" i="40"/>
  <c r="O33" i="40"/>
  <c r="R19" i="40"/>
  <c r="BR19" i="40" s="1"/>
  <c r="AP18" i="40"/>
  <c r="R18" i="40"/>
  <c r="R17" i="40"/>
  <c r="BQ19" i="40" s="1"/>
  <c r="BR11" i="40"/>
  <c r="BS11" i="40" s="1"/>
  <c r="R10" i="40"/>
  <c r="BR10" i="40" s="1"/>
  <c r="BS10" i="40" s="1"/>
  <c r="BR9" i="40"/>
  <c r="BS9" i="40" s="1"/>
  <c r="BR8" i="40"/>
  <c r="BS8" i="40" s="1"/>
  <c r="AQ6" i="40"/>
  <c r="AP4" i="40"/>
  <c r="Z50" i="28"/>
  <c r="Z49" i="28"/>
  <c r="Z48" i="28"/>
  <c r="T47" i="28"/>
  <c r="T46" i="28"/>
  <c r="T45" i="28"/>
  <c r="T44" i="28"/>
  <c r="T43" i="28"/>
  <c r="T42" i="28"/>
  <c r="T41" i="28"/>
  <c r="T40" i="28"/>
  <c r="T39" i="28"/>
  <c r="Z38" i="28"/>
  <c r="T37" i="28"/>
  <c r="T36" i="28"/>
  <c r="T35" i="28"/>
  <c r="T34" i="28"/>
  <c r="T33" i="28"/>
  <c r="T32" i="28"/>
  <c r="T31" i="28"/>
  <c r="T30" i="28"/>
  <c r="T29" i="28"/>
  <c r="BQ38" i="40"/>
  <c r="N25" i="28"/>
  <c r="N24" i="28"/>
  <c r="N23" i="28"/>
  <c r="N22" i="28"/>
  <c r="N21" i="28"/>
  <c r="N20" i="28"/>
  <c r="X17" i="28"/>
  <c r="X16" i="28"/>
  <c r="X15" i="28"/>
  <c r="X14" i="28"/>
  <c r="X13" i="28"/>
  <c r="AD4" i="28"/>
  <c r="E131" i="97"/>
  <c r="E130" i="97"/>
  <c r="H116" i="97"/>
  <c r="E116" i="97"/>
  <c r="H93" i="97"/>
  <c r="E93" i="97"/>
  <c r="Q173" i="42"/>
  <c r="Q170" i="42"/>
  <c r="Q169" i="42"/>
  <c r="Q168" i="42"/>
  <c r="J168" i="42"/>
  <c r="Q165" i="42"/>
  <c r="Q163" i="42"/>
  <c r="H160" i="42"/>
  <c r="Q159" i="42"/>
  <c r="Q158" i="42"/>
  <c r="Q157" i="42"/>
  <c r="Q156" i="42"/>
  <c r="Q155" i="42"/>
  <c r="Q153" i="42"/>
  <c r="Q152" i="42"/>
  <c r="Q151" i="42"/>
  <c r="Q150" i="42"/>
  <c r="Q149" i="42"/>
  <c r="Q148" i="42"/>
  <c r="Q147" i="42"/>
  <c r="Q146" i="42"/>
  <c r="Q145" i="42"/>
  <c r="Q144" i="42"/>
  <c r="Q143" i="42"/>
  <c r="Q142" i="42"/>
  <c r="Q141" i="42"/>
  <c r="Q140" i="42"/>
  <c r="Q139" i="42"/>
  <c r="Q138" i="42"/>
  <c r="Q137" i="42"/>
  <c r="Q136" i="42"/>
  <c r="AJ40" i="63"/>
  <c r="Q127" i="42"/>
  <c r="Q126" i="42"/>
  <c r="P125" i="42"/>
  <c r="Q125" i="42" s="1"/>
  <c r="Q124" i="42"/>
  <c r="Q123" i="42"/>
  <c r="Q121" i="42"/>
  <c r="Q120" i="42"/>
  <c r="Q119" i="42"/>
  <c r="Q118" i="42"/>
  <c r="Q117" i="42"/>
  <c r="Q116" i="42"/>
  <c r="Q115" i="42"/>
  <c r="Q114" i="42"/>
  <c r="Q113" i="42"/>
  <c r="Q112" i="42"/>
  <c r="Q111" i="42"/>
  <c r="Q110" i="42"/>
  <c r="Q109" i="42"/>
  <c r="Q108" i="42"/>
  <c r="Q107" i="42"/>
  <c r="Q106" i="42"/>
  <c r="Q105" i="42"/>
  <c r="Q104" i="42"/>
  <c r="Q93" i="42"/>
  <c r="AJ40" i="20"/>
  <c r="Q95" i="42"/>
  <c r="Q94" i="42"/>
  <c r="Q89" i="42"/>
  <c r="Q88" i="42"/>
  <c r="Q87" i="42"/>
  <c r="Q86" i="42"/>
  <c r="Q85" i="42"/>
  <c r="Q84" i="42"/>
  <c r="Q83" i="42"/>
  <c r="Q82" i="42"/>
  <c r="Q81" i="42"/>
  <c r="Q80" i="42"/>
  <c r="Q79" i="42"/>
  <c r="Q78" i="42"/>
  <c r="Q77" i="42"/>
  <c r="Q76" i="42"/>
  <c r="Q75" i="42"/>
  <c r="Q74" i="42"/>
  <c r="Q64" i="42"/>
  <c r="Q60" i="42"/>
  <c r="Q59" i="42"/>
  <c r="Q58" i="42"/>
  <c r="Q57" i="42"/>
  <c r="Q56" i="42"/>
  <c r="Q55" i="42"/>
  <c r="Q54" i="42"/>
  <c r="Q53" i="42"/>
  <c r="Q52" i="42"/>
  <c r="Q49" i="42"/>
  <c r="Q48" i="42"/>
  <c r="Q47" i="42"/>
  <c r="Q45" i="42"/>
  <c r="P44" i="42"/>
  <c r="Q44" i="42" s="1"/>
  <c r="Q43" i="42"/>
  <c r="Q42" i="42"/>
  <c r="Q41" i="42"/>
  <c r="Q40" i="42"/>
  <c r="Q39" i="42"/>
  <c r="Q38" i="42"/>
  <c r="Q37" i="42"/>
  <c r="Q36" i="42"/>
  <c r="Q34" i="42"/>
  <c r="Q33" i="42"/>
  <c r="Q32" i="42"/>
  <c r="Q31" i="42"/>
  <c r="Q30" i="42"/>
  <c r="Q29" i="42"/>
  <c r="Q28" i="42"/>
  <c r="Q27" i="42"/>
  <c r="Q25" i="42"/>
  <c r="Q24" i="42"/>
  <c r="Q23" i="42"/>
  <c r="Q22" i="42"/>
  <c r="Q21" i="42"/>
  <c r="Q20" i="42"/>
  <c r="Q19" i="42"/>
  <c r="Q18" i="42"/>
  <c r="Q17" i="42"/>
  <c r="Q16" i="42"/>
  <c r="Q15" i="42"/>
  <c r="Q14" i="42"/>
  <c r="Q13" i="42"/>
  <c r="Q12" i="42"/>
  <c r="BR66" i="96"/>
  <c r="AV42" i="96"/>
  <c r="BR41" i="96"/>
  <c r="J171" i="42" l="1"/>
  <c r="AG1" i="96"/>
  <c r="E13" i="43" s="1"/>
  <c r="R34" i="71"/>
  <c r="BR17" i="40"/>
  <c r="BS17" i="40" s="1"/>
  <c r="BQ18" i="40"/>
  <c r="R33" i="73"/>
  <c r="R36" i="74"/>
  <c r="R35" i="74"/>
  <c r="R34" i="74"/>
  <c r="R33" i="74"/>
  <c r="R36" i="71"/>
  <c r="Q91" i="42"/>
  <c r="Q92" i="42"/>
  <c r="R35" i="71"/>
  <c r="AD34" i="40"/>
  <c r="R35" i="73"/>
  <c r="R37" i="74"/>
  <c r="BR18" i="40"/>
  <c r="BS19" i="40"/>
  <c r="BR33" i="40"/>
  <c r="R37" i="71"/>
  <c r="R34" i="73"/>
  <c r="Q167" i="42"/>
  <c r="V34" i="40"/>
  <c r="Q166" i="42"/>
  <c r="BQ33" i="40"/>
  <c r="BS38" i="40"/>
  <c r="R36" i="73"/>
  <c r="R37" i="73"/>
  <c r="Q174" i="42" l="1"/>
  <c r="Q171" i="42"/>
  <c r="R38" i="71"/>
  <c r="BS18" i="40"/>
  <c r="BS33" i="40"/>
  <c r="R38" i="74"/>
  <c r="R38" i="73"/>
  <c r="U40" i="40"/>
  <c r="Q175" i="42"/>
  <c r="J175" i="42"/>
  <c r="U39" i="40"/>
  <c r="J172" i="42"/>
  <c r="Q73" i="42"/>
  <c r="Q172" i="42" l="1"/>
  <c r="F1" i="42" s="1"/>
  <c r="E14" i="43" s="1"/>
  <c r="E19" i="43" l="1"/>
  <c r="E18" i="43"/>
  <c r="E17" i="43"/>
  <c r="F23" i="43"/>
  <c r="F24" i="43" l="1"/>
  <c r="E22" i="43" l="1"/>
  <c r="F22" i="43" s="1"/>
  <c r="E20" i="43"/>
  <c r="F20" i="43" s="1"/>
  <c r="E15" i="43"/>
  <c r="F15" i="43" s="1"/>
  <c r="E21" i="43"/>
  <c r="F21" i="43" s="1"/>
  <c r="E16" i="43"/>
  <c r="F16" i="43" s="1"/>
  <c r="F17" i="43"/>
  <c r="F18" i="43"/>
  <c r="F19" i="43"/>
</calcChain>
</file>

<file path=xl/sharedStrings.xml><?xml version="1.0" encoding="utf-8"?>
<sst xmlns="http://schemas.openxmlformats.org/spreadsheetml/2006/main" count="2200" uniqueCount="835">
  <si>
    <t>入力項目は残り</t>
    <rPh sb="0" eb="2">
      <t>ニュウリョク</t>
    </rPh>
    <rPh sb="2" eb="4">
      <t>コウモク</t>
    </rPh>
    <rPh sb="5" eb="6">
      <t>ノコ</t>
    </rPh>
    <phoneticPr fontId="2"/>
  </si>
  <si>
    <t>項目です</t>
    <rPh sb="0" eb="2">
      <t>コウモク</t>
    </rPh>
    <phoneticPr fontId="2"/>
  </si>
  <si>
    <t>はじめに</t>
    <phoneticPr fontId="2"/>
  </si>
  <si>
    <t>【本書類の概要】</t>
    <rPh sb="1" eb="2">
      <t>ホン</t>
    </rPh>
    <rPh sb="2" eb="4">
      <t>ショルイ</t>
    </rPh>
    <rPh sb="5" eb="7">
      <t>ガイヨウ</t>
    </rPh>
    <phoneticPr fontId="2"/>
  </si>
  <si>
    <t>https://www.tepco.co.jp/pg/consignment/fit/pdf/guide_2024.pdf</t>
    <phoneticPr fontId="2"/>
  </si>
  <si>
    <t>【本書類の作成手順】</t>
    <rPh sb="1" eb="2">
      <t>ホン</t>
    </rPh>
    <rPh sb="2" eb="4">
      <t>ショルイ</t>
    </rPh>
    <rPh sb="5" eb="7">
      <t>サクセイ</t>
    </rPh>
    <rPh sb="7" eb="9">
      <t>テジュン</t>
    </rPh>
    <phoneticPr fontId="2"/>
  </si>
  <si>
    <t>⑴ 本シート下部の</t>
    <rPh sb="2" eb="3">
      <t>ホン</t>
    </rPh>
    <rPh sb="6" eb="8">
      <t>カブ</t>
    </rPh>
    <phoneticPr fontId="2"/>
  </si>
  <si>
    <t xml:space="preserve">⑵ </t>
    <phoneticPr fontId="2"/>
  </si>
  <si>
    <t>「入力シート」</t>
  </si>
  <si>
    <t>⑷ 最後に、</t>
    <rPh sb="2" eb="4">
      <t>サイゴ</t>
    </rPh>
    <phoneticPr fontId="2"/>
  </si>
  <si>
    <t>「おわりに」シート</t>
    <phoneticPr fontId="2"/>
  </si>
  <si>
    <t>でお申込方法をご確認の上、指定のメールアドレスにご提出ください。</t>
    <phoneticPr fontId="2"/>
  </si>
  <si>
    <t>～各シートの見方～</t>
    <rPh sb="1" eb="2">
      <t>カク</t>
    </rPh>
    <rPh sb="6" eb="8">
      <t>ミカタ</t>
    </rPh>
    <phoneticPr fontId="2"/>
  </si>
  <si>
    <t>：</t>
    <phoneticPr fontId="2"/>
  </si>
  <si>
    <t>【事前のご確認】</t>
    <rPh sb="1" eb="3">
      <t>ジゼン</t>
    </rPh>
    <rPh sb="5" eb="7">
      <t>カクニン</t>
    </rPh>
    <phoneticPr fontId="2"/>
  </si>
  <si>
    <t>※電圧が20kVを超える場合は特別高圧用の申込書でお申込みください。</t>
    <phoneticPr fontId="2"/>
  </si>
  <si>
    <t>プルダウン用リスト</t>
    <rPh sb="5" eb="6">
      <t>ヨウ</t>
    </rPh>
    <phoneticPr fontId="2"/>
  </si>
  <si>
    <t>項目名</t>
    <rPh sb="0" eb="3">
      <t>コウモクメイ</t>
    </rPh>
    <phoneticPr fontId="2"/>
  </si>
  <si>
    <t>プルダウンリスト</t>
    <phoneticPr fontId="2"/>
  </si>
  <si>
    <t>【契約情報のご入力】</t>
    <rPh sb="1" eb="3">
      <t>ケイヤク</t>
    </rPh>
    <rPh sb="3" eb="5">
      <t>ジョウホウ</t>
    </rPh>
    <rPh sb="7" eb="9">
      <t>ニュウリョク</t>
    </rPh>
    <phoneticPr fontId="2"/>
  </si>
  <si>
    <t>契約種別（予定）</t>
    <rPh sb="5" eb="7">
      <t>ヨテイ</t>
    </rPh>
    <phoneticPr fontId="2"/>
  </si>
  <si>
    <t>一般送配電事業者又は配電事業者の同一法人又は親子法人等　該当有無</t>
    <phoneticPr fontId="2"/>
  </si>
  <si>
    <t>選択してください</t>
    <rPh sb="0" eb="2">
      <t>センタク</t>
    </rPh>
    <phoneticPr fontId="2"/>
  </si>
  <si>
    <t>有</t>
    <rPh sb="0" eb="1">
      <t>アリ</t>
    </rPh>
    <phoneticPr fontId="2"/>
  </si>
  <si>
    <t>無</t>
    <rPh sb="0" eb="1">
      <t>ナ</t>
    </rPh>
    <phoneticPr fontId="2"/>
  </si>
  <si>
    <t>有</t>
    <rPh sb="0" eb="1">
      <t>ア</t>
    </rPh>
    <phoneticPr fontId="2"/>
  </si>
  <si>
    <t>技術的事項に関する連絡先　（上記連絡先と同様の場合、「上記同様」を選択）</t>
    <phoneticPr fontId="2"/>
  </si>
  <si>
    <t>上記同様</t>
    <rPh sb="0" eb="2">
      <t>ジョウキ</t>
    </rPh>
    <rPh sb="2" eb="4">
      <t>ドウヨウ</t>
    </rPh>
    <phoneticPr fontId="2"/>
  </si>
  <si>
    <t>上記以外</t>
    <rPh sb="0" eb="4">
      <t>ジョウキイガイ</t>
    </rPh>
    <phoneticPr fontId="2"/>
  </si>
  <si>
    <t>希望する売電方法</t>
    <rPh sb="0" eb="2">
      <t>キボウ</t>
    </rPh>
    <rPh sb="4" eb="6">
      <t>バイデン</t>
    </rPh>
    <rPh sb="6" eb="8">
      <t>ホウホウ</t>
    </rPh>
    <phoneticPr fontId="2"/>
  </si>
  <si>
    <t>全量売電</t>
    <rPh sb="0" eb="4">
      <t>ゼンリョウバイデン</t>
    </rPh>
    <phoneticPr fontId="2"/>
  </si>
  <si>
    <t>余剰売電</t>
    <rPh sb="0" eb="4">
      <t>ヨジョウバイデン</t>
    </rPh>
    <phoneticPr fontId="2"/>
  </si>
  <si>
    <t>発電設置場所</t>
    <rPh sb="0" eb="6">
      <t>ハツデンセッチバショ</t>
    </rPh>
    <phoneticPr fontId="2"/>
  </si>
  <si>
    <t>都・県</t>
    <rPh sb="0" eb="1">
      <t>ト</t>
    </rPh>
    <rPh sb="2" eb="3">
      <t>ケン</t>
    </rPh>
    <phoneticPr fontId="2"/>
  </si>
  <si>
    <t>東京都</t>
    <rPh sb="0" eb="3">
      <t>トウキョウト</t>
    </rPh>
    <phoneticPr fontId="2"/>
  </si>
  <si>
    <t>神奈川県</t>
    <rPh sb="0" eb="4">
      <t>カナガワケン</t>
    </rPh>
    <phoneticPr fontId="2"/>
  </si>
  <si>
    <t>埼玉県</t>
    <rPh sb="0" eb="3">
      <t>サイタマケン</t>
    </rPh>
    <phoneticPr fontId="2"/>
  </si>
  <si>
    <t>千葉県</t>
    <rPh sb="0" eb="3">
      <t>チバケン</t>
    </rPh>
    <phoneticPr fontId="2"/>
  </si>
  <si>
    <t>茨城県</t>
    <rPh sb="0" eb="3">
      <t>イバラキケン</t>
    </rPh>
    <phoneticPr fontId="2"/>
  </si>
  <si>
    <t>栃木県</t>
    <rPh sb="0" eb="3">
      <t>トチギケン</t>
    </rPh>
    <phoneticPr fontId="2"/>
  </si>
  <si>
    <t>群馬県</t>
    <rPh sb="0" eb="3">
      <t>グンマケン</t>
    </rPh>
    <phoneticPr fontId="2"/>
  </si>
  <si>
    <t>山梨県</t>
    <rPh sb="0" eb="3">
      <t>ヤマナシケン</t>
    </rPh>
    <phoneticPr fontId="2"/>
  </si>
  <si>
    <t>静岡県</t>
    <rPh sb="0" eb="3">
      <t>シズオカケン</t>
    </rPh>
    <phoneticPr fontId="2"/>
  </si>
  <si>
    <t>蓄電池特別措置適用有無</t>
    <rPh sb="0" eb="3">
      <t>チクデンチ</t>
    </rPh>
    <rPh sb="3" eb="5">
      <t>トクベツ</t>
    </rPh>
    <rPh sb="5" eb="7">
      <t>ソチ</t>
    </rPh>
    <rPh sb="7" eb="9">
      <t>テキヨウ</t>
    </rPh>
    <rPh sb="9" eb="11">
      <t>ウム</t>
    </rPh>
    <phoneticPr fontId="2"/>
  </si>
  <si>
    <t>【発電設備概要のご記入】</t>
    <rPh sb="1" eb="5">
      <t>ハツデンセツビ</t>
    </rPh>
    <rPh sb="5" eb="7">
      <t>ガイヨウ</t>
    </rPh>
    <phoneticPr fontId="2"/>
  </si>
  <si>
    <t>予備電線路希望の有無</t>
  </si>
  <si>
    <t>無</t>
    <rPh sb="0" eb="1">
      <t>ナシ</t>
    </rPh>
    <phoneticPr fontId="2"/>
  </si>
  <si>
    <t>サイバーセキュリティ対策</t>
    <rPh sb="10" eb="12">
      <t>タイサク</t>
    </rPh>
    <phoneticPr fontId="2"/>
  </si>
  <si>
    <t>✓</t>
    <phoneticPr fontId="2"/>
  </si>
  <si>
    <t>【連絡先】の記載と同じ</t>
    <rPh sb="1" eb="4">
      <t>レンラクサキ</t>
    </rPh>
    <rPh sb="6" eb="8">
      <t>キサイ</t>
    </rPh>
    <rPh sb="9" eb="10">
      <t>オナ</t>
    </rPh>
    <phoneticPr fontId="2"/>
  </si>
  <si>
    <t>【技術的事項に関する連絡先】の記載と同じ</t>
    <rPh sb="1" eb="6">
      <t>ギジュツテキジコウ</t>
    </rPh>
    <rPh sb="7" eb="8">
      <t>カン</t>
    </rPh>
    <rPh sb="10" eb="13">
      <t>レンラクサキ</t>
    </rPh>
    <rPh sb="15" eb="17">
      <t>キサイ</t>
    </rPh>
    <rPh sb="18" eb="19">
      <t>オナ</t>
    </rPh>
    <phoneticPr fontId="2"/>
  </si>
  <si>
    <t>既設</t>
    <rPh sb="0" eb="2">
      <t>キセツ</t>
    </rPh>
    <phoneticPr fontId="2"/>
  </si>
  <si>
    <t>電気方式</t>
    <rPh sb="0" eb="4">
      <t>デンキホウシキ</t>
    </rPh>
    <phoneticPr fontId="2"/>
  </si>
  <si>
    <t>三相３線式</t>
    <phoneticPr fontId="2"/>
  </si>
  <si>
    <t>単相３線式</t>
    <phoneticPr fontId="2"/>
  </si>
  <si>
    <t>単相２線式</t>
  </si>
  <si>
    <t>主回路方式</t>
    <rPh sb="0" eb="5">
      <t>シュカイロホウシキ</t>
    </rPh>
    <phoneticPr fontId="2"/>
  </si>
  <si>
    <t>自励式（電圧形）</t>
    <rPh sb="0" eb="3">
      <t>ジレイシキ</t>
    </rPh>
    <rPh sb="4" eb="6">
      <t>デンアツ</t>
    </rPh>
    <rPh sb="6" eb="7">
      <t>ケイ</t>
    </rPh>
    <phoneticPr fontId="2"/>
  </si>
  <si>
    <t>自励式（電流形）</t>
    <rPh sb="0" eb="3">
      <t>ジレイシキ</t>
    </rPh>
    <rPh sb="4" eb="6">
      <t>デンリュウ</t>
    </rPh>
    <rPh sb="6" eb="7">
      <t>ケイ</t>
    </rPh>
    <phoneticPr fontId="2"/>
  </si>
  <si>
    <t>他励式</t>
    <rPh sb="0" eb="2">
      <t>ホカハゲ</t>
    </rPh>
    <rPh sb="2" eb="3">
      <t>シキ</t>
    </rPh>
    <phoneticPr fontId="2"/>
  </si>
  <si>
    <t>事故時運転継続（ＦＲＴ）要件適用の有無</t>
  </si>
  <si>
    <t>自動電圧調整装置（AVR）の有無</t>
    <rPh sb="0" eb="2">
      <t>ジドウ</t>
    </rPh>
    <rPh sb="2" eb="4">
      <t>デンアツ</t>
    </rPh>
    <rPh sb="4" eb="6">
      <t>チョウセイ</t>
    </rPh>
    <rPh sb="6" eb="8">
      <t>ソウチ</t>
    </rPh>
    <rPh sb="14" eb="16">
      <t>ウム</t>
    </rPh>
    <phoneticPr fontId="2"/>
  </si>
  <si>
    <t>入力シート</t>
    <phoneticPr fontId="2"/>
  </si>
  <si>
    <t>入力欄1</t>
    <rPh sb="0" eb="2">
      <t>ニュウリョク</t>
    </rPh>
    <rPh sb="2" eb="3">
      <t>ラン</t>
    </rPh>
    <phoneticPr fontId="2"/>
  </si>
  <si>
    <t>入力欄2</t>
    <rPh sb="0" eb="3">
      <t>ニュウリョクラン</t>
    </rPh>
    <phoneticPr fontId="2"/>
  </si>
  <si>
    <t>備考</t>
    <rPh sb="0" eb="2">
      <t>ビコウ</t>
    </rPh>
    <phoneticPr fontId="2"/>
  </si>
  <si>
    <t>(参考) 入力シートから各様式への自動転記先</t>
    <rPh sb="1" eb="3">
      <t>サンコウ</t>
    </rPh>
    <rPh sb="5" eb="7">
      <t>ニュウリョク</t>
    </rPh>
    <rPh sb="12" eb="13">
      <t>カク</t>
    </rPh>
    <rPh sb="13" eb="15">
      <t>ヨウシキ</t>
    </rPh>
    <rPh sb="17" eb="22">
      <t>ジドウテンキサキ</t>
    </rPh>
    <phoneticPr fontId="2"/>
  </si>
  <si>
    <t>1.  契約情報のご入力</t>
    <rPh sb="4" eb="6">
      <t>ケイヤク</t>
    </rPh>
    <rPh sb="6" eb="8">
      <t>ジョウホウ</t>
    </rPh>
    <rPh sb="10" eb="12">
      <t>ニュウリョク</t>
    </rPh>
    <phoneticPr fontId="2"/>
  </si>
  <si>
    <t>本書類の記載日</t>
    <rPh sb="0" eb="1">
      <t>ホン</t>
    </rPh>
    <rPh sb="1" eb="3">
      <t>ショルイ</t>
    </rPh>
    <rPh sb="4" eb="6">
      <t>キサイ</t>
    </rPh>
    <rPh sb="6" eb="7">
      <t>ビ</t>
    </rPh>
    <phoneticPr fontId="2"/>
  </si>
  <si>
    <t>代表者氏名</t>
    <rPh sb="0" eb="3">
      <t>ダイヒョウシャ</t>
    </rPh>
    <rPh sb="3" eb="5">
      <t>シメイ</t>
    </rPh>
    <phoneticPr fontId="2"/>
  </si>
  <si>
    <t>様式１　代表者氏名</t>
    <rPh sb="0" eb="2">
      <t>ヨウシキ</t>
    </rPh>
    <rPh sb="4" eb="7">
      <t>ダイヒョウシャ</t>
    </rPh>
    <rPh sb="7" eb="9">
      <t>シメイ</t>
    </rPh>
    <phoneticPr fontId="2"/>
  </si>
  <si>
    <t>（フリガナ）</t>
    <phoneticPr fontId="2"/>
  </si>
  <si>
    <t>様式１　代表者氏名</t>
    <phoneticPr fontId="2"/>
  </si>
  <si>
    <t>事業者名</t>
    <phoneticPr fontId="2"/>
  </si>
  <si>
    <t>申込者氏名</t>
    <rPh sb="0" eb="2">
      <t>モウシコミ</t>
    </rPh>
    <rPh sb="2" eb="3">
      <t>シャ</t>
    </rPh>
    <rPh sb="3" eb="5">
      <t>シメイ</t>
    </rPh>
    <phoneticPr fontId="2"/>
  </si>
  <si>
    <t>発電設備等設置者名</t>
    <rPh sb="0" eb="4">
      <t>ハツデンセツビ</t>
    </rPh>
    <rPh sb="4" eb="5">
      <t>ナド</t>
    </rPh>
    <rPh sb="5" eb="8">
      <t>セッチシャ</t>
    </rPh>
    <rPh sb="8" eb="9">
      <t>メイ</t>
    </rPh>
    <phoneticPr fontId="2"/>
  </si>
  <si>
    <t>発電設備等設置者名</t>
  </si>
  <si>
    <t>東京電力パワーグリッド株式会社の子会社以外の場合は「無」を、​
子会社の場合は「有」をチェックしてください</t>
    <phoneticPr fontId="2"/>
  </si>
  <si>
    <t>発電者の名称（発電所名、仮称可）</t>
    <rPh sb="0" eb="3">
      <t>ハツデンシャ</t>
    </rPh>
    <rPh sb="4" eb="6">
      <t>メイショウ</t>
    </rPh>
    <phoneticPr fontId="2"/>
  </si>
  <si>
    <t>発電者の名称</t>
    <rPh sb="0" eb="3">
      <t>ハツデンシャ</t>
    </rPh>
    <rPh sb="4" eb="6">
      <t>メイショウ</t>
    </rPh>
    <phoneticPr fontId="2"/>
  </si>
  <si>
    <t>発電設備等設置場所</t>
    <rPh sb="0" eb="2">
      <t>ハツデン</t>
    </rPh>
    <rPh sb="2" eb="4">
      <t>セツビ</t>
    </rPh>
    <rPh sb="4" eb="5">
      <t>トウ</t>
    </rPh>
    <rPh sb="5" eb="7">
      <t>セッチ</t>
    </rPh>
    <rPh sb="7" eb="9">
      <t>バショ</t>
    </rPh>
    <phoneticPr fontId="2"/>
  </si>
  <si>
    <t>東電PG管轄都県である、東京都、神奈川県、埼玉県、千葉県、茨城県、栃木県、群馬県、山梨県、静岡県以外の場合はお申込みできません</t>
    <rPh sb="48" eb="50">
      <t>イガイ</t>
    </rPh>
    <rPh sb="51" eb="53">
      <t>バアイ</t>
    </rPh>
    <rPh sb="55" eb="57">
      <t>モウシコ</t>
    </rPh>
    <phoneticPr fontId="2"/>
  </si>
  <si>
    <t>番地等、省略せずに記載ください</t>
    <rPh sb="0" eb="2">
      <t>バンチ</t>
    </rPh>
    <rPh sb="2" eb="3">
      <t>ナド</t>
    </rPh>
    <rPh sb="4" eb="6">
      <t>ショウリャク</t>
    </rPh>
    <rPh sb="9" eb="11">
      <t>キサイ</t>
    </rPh>
    <phoneticPr fontId="2"/>
  </si>
  <si>
    <t>連絡先</t>
    <rPh sb="0" eb="3">
      <t>レンラクサキ</t>
    </rPh>
    <phoneticPr fontId="2"/>
  </si>
  <si>
    <t>(発電事業者情報をご記載ください)</t>
    <rPh sb="1" eb="3">
      <t>ハツデン</t>
    </rPh>
    <rPh sb="3" eb="6">
      <t>ジギョウシャ</t>
    </rPh>
    <rPh sb="6" eb="8">
      <t>ジョウホウ</t>
    </rPh>
    <rPh sb="10" eb="12">
      <t>キサイ</t>
    </rPh>
    <phoneticPr fontId="2"/>
  </si>
  <si>
    <t>事業者名</t>
    <rPh sb="0" eb="3">
      <t>ジギョウシャ</t>
    </rPh>
    <rPh sb="3" eb="4">
      <t>メイ</t>
    </rPh>
    <phoneticPr fontId="2"/>
  </si>
  <si>
    <t>所属</t>
    <rPh sb="0" eb="2">
      <t>ショゾク</t>
    </rPh>
    <phoneticPr fontId="2"/>
  </si>
  <si>
    <t>担当者</t>
    <rPh sb="0" eb="3">
      <t>タントウシャ</t>
    </rPh>
    <phoneticPr fontId="2"/>
  </si>
  <si>
    <t>電話</t>
    <rPh sb="0" eb="2">
      <t>デンワ</t>
    </rPh>
    <phoneticPr fontId="2"/>
  </si>
  <si>
    <t>FAX</t>
    <phoneticPr fontId="2"/>
  </si>
  <si>
    <t>e-mail</t>
    <phoneticPr fontId="2"/>
  </si>
  <si>
    <t>(設置事業者もしくは申込事業者情報</t>
    <phoneticPr fontId="2"/>
  </si>
  <si>
    <t>をご記載ください)</t>
    <phoneticPr fontId="2"/>
  </si>
  <si>
    <t>最寄りの電柱番号</t>
    <rPh sb="0" eb="2">
      <t>モヨ</t>
    </rPh>
    <rPh sb="4" eb="8">
      <t>デンチュウバンゴウ</t>
    </rPh>
    <phoneticPr fontId="2"/>
  </si>
  <si>
    <t>アクセス設備の運用開始希望日　</t>
    <rPh sb="4" eb="6">
      <t>セツビ</t>
    </rPh>
    <rPh sb="7" eb="9">
      <t>ウンヨウ</t>
    </rPh>
    <rPh sb="9" eb="11">
      <t>カイシ</t>
    </rPh>
    <rPh sb="11" eb="13">
      <t>キボウ</t>
    </rPh>
    <rPh sb="13" eb="14">
      <t>ビ</t>
    </rPh>
    <phoneticPr fontId="2"/>
  </si>
  <si>
    <t>日付をご記載ください　例）YYYY年MM月DD日
※本書類記載日よりも未来日を入力ください</t>
    <phoneticPr fontId="2"/>
  </si>
  <si>
    <t>発電設備等の連系開始希望日（試運転）</t>
    <rPh sb="0" eb="2">
      <t>ハツデン</t>
    </rPh>
    <rPh sb="2" eb="4">
      <t>セツビ</t>
    </rPh>
    <rPh sb="4" eb="5">
      <t>トウ</t>
    </rPh>
    <rPh sb="6" eb="8">
      <t>レンケイ</t>
    </rPh>
    <rPh sb="8" eb="10">
      <t>カイシ</t>
    </rPh>
    <rPh sb="10" eb="12">
      <t>キボウ</t>
    </rPh>
    <rPh sb="12" eb="13">
      <t>ビ</t>
    </rPh>
    <rPh sb="14" eb="17">
      <t>シウンテン</t>
    </rPh>
    <phoneticPr fontId="2"/>
  </si>
  <si>
    <t>日付をご記載ください　例）YYYY年MM月DD日
※前設問の希望日よりも未来日、もしくは同日を入力ください</t>
    <phoneticPr fontId="2"/>
  </si>
  <si>
    <t>発電設備等の連系開始希望日（営業運転）</t>
    <rPh sb="0" eb="2">
      <t>ハツデン</t>
    </rPh>
    <rPh sb="2" eb="4">
      <t>セツビ</t>
    </rPh>
    <rPh sb="4" eb="5">
      <t>トウ</t>
    </rPh>
    <rPh sb="6" eb="8">
      <t>レンケイ</t>
    </rPh>
    <rPh sb="8" eb="10">
      <t>カイシ</t>
    </rPh>
    <rPh sb="10" eb="12">
      <t>キボウ</t>
    </rPh>
    <rPh sb="12" eb="13">
      <t>ビ</t>
    </rPh>
    <rPh sb="14" eb="16">
      <t>エイギョウ</t>
    </rPh>
    <rPh sb="16" eb="18">
      <t>ウンテン</t>
    </rPh>
    <phoneticPr fontId="2"/>
  </si>
  <si>
    <t>希望する予備送電サービス</t>
    <rPh sb="0" eb="2">
      <t>キボウ</t>
    </rPh>
    <rPh sb="4" eb="6">
      <t>ヨビ</t>
    </rPh>
    <rPh sb="6" eb="8">
      <t>ソウデン</t>
    </rPh>
    <phoneticPr fontId="2"/>
  </si>
  <si>
    <t>予備電線路希望で「有」をご選択された方は、　希望する予備送電サービス（予備線もしくは予備電源)を選択ください。</t>
    <rPh sb="5" eb="7">
      <t>キボウ</t>
    </rPh>
    <rPh sb="18" eb="19">
      <t>カタ</t>
    </rPh>
    <rPh sb="35" eb="37">
      <t>ヨビ</t>
    </rPh>
    <rPh sb="37" eb="38">
      <t>セン</t>
    </rPh>
    <rPh sb="42" eb="44">
      <t>ヨビ</t>
    </rPh>
    <rPh sb="44" eb="46">
      <t>デンゲン</t>
    </rPh>
    <rPh sb="48" eb="50">
      <t>センタク</t>
    </rPh>
    <phoneticPr fontId="2"/>
  </si>
  <si>
    <t>希望する予備送電サービスの電圧</t>
    <rPh sb="0" eb="2">
      <t>キボウ</t>
    </rPh>
    <rPh sb="4" eb="6">
      <t>ヨビ</t>
    </rPh>
    <rPh sb="6" eb="8">
      <t>ソウデン</t>
    </rPh>
    <rPh sb="13" eb="15">
      <t>デンアツ</t>
    </rPh>
    <phoneticPr fontId="2"/>
  </si>
  <si>
    <t>kV</t>
    <phoneticPr fontId="2"/>
  </si>
  <si>
    <t>予備送電サービス契約電力</t>
    <phoneticPr fontId="2"/>
  </si>
  <si>
    <t>kW</t>
    <phoneticPr fontId="2"/>
  </si>
  <si>
    <t>系統連系技術要件に基づいたサイバーセキュリティ対策を実施しますか？</t>
    <rPh sb="26" eb="28">
      <t>ジッシ</t>
    </rPh>
    <phoneticPr fontId="2"/>
  </si>
  <si>
    <t>【サイバーセキュリティ対策】
・事業用電気工作物（発電事業の用に供するものに限る。）は、電力制御システムセキュリティガイドラインに準拠すること。
・自家用電気工作物（発電事業の用に供するもの及び小規模事業用電気工作物を除く。）に係る遠隔監視システム及び制御システムは、「自家用電気工作物に係るサイバーセキュリティの確保に関するガイドライン」に準拠すること。
・上記以外の発電設備等は、以下の対策を講じること。
  １:外部ネットワークや他ネットワークを通じた発電設備等の制御に係るシステムへの影響を最小化するための対策
  ２:発電設備等の制御に係るシステムへのマルウェアの侵入防止対策</t>
    <rPh sb="11" eb="13">
      <t>タイサク</t>
    </rPh>
    <phoneticPr fontId="2"/>
  </si>
  <si>
    <t>セキュリティ管理責任者</t>
    <phoneticPr fontId="2"/>
  </si>
  <si>
    <t>台数</t>
    <rPh sb="0" eb="2">
      <t>ダイスウ</t>
    </rPh>
    <phoneticPr fontId="2"/>
  </si>
  <si>
    <t>台</t>
    <rPh sb="0" eb="1">
      <t>ダイ</t>
    </rPh>
    <phoneticPr fontId="2"/>
  </si>
  <si>
    <t>メーカ</t>
    <phoneticPr fontId="2"/>
  </si>
  <si>
    <t>様式５の４と様式５の６にも記載する場合は、同一内容を記載ください</t>
    <phoneticPr fontId="2"/>
  </si>
  <si>
    <t>型式</t>
    <rPh sb="0" eb="2">
      <t>カタシキ</t>
    </rPh>
    <phoneticPr fontId="2"/>
  </si>
  <si>
    <t>kVA</t>
    <phoneticPr fontId="2"/>
  </si>
  <si>
    <t>力率（定格）</t>
    <rPh sb="0" eb="2">
      <t>リキリツ</t>
    </rPh>
    <rPh sb="3" eb="5">
      <t>テイカク</t>
    </rPh>
    <phoneticPr fontId="2"/>
  </si>
  <si>
    <t>%</t>
    <phoneticPr fontId="2"/>
  </si>
  <si>
    <t>力率（運転可能範囲）</t>
    <rPh sb="0" eb="2">
      <t>リキリツ</t>
    </rPh>
    <rPh sb="3" eb="9">
      <t>ウンテンカノウハンイ</t>
    </rPh>
    <phoneticPr fontId="2"/>
  </si>
  <si>
    <t>％</t>
    <phoneticPr fontId="2"/>
  </si>
  <si>
    <t>～</t>
    <phoneticPr fontId="2"/>
  </si>
  <si>
    <t>運転可能周波数</t>
    <rPh sb="0" eb="7">
      <t>ウンテンカノウシュウハスウ</t>
    </rPh>
    <phoneticPr fontId="2"/>
  </si>
  <si>
    <t>Hz</t>
    <phoneticPr fontId="2"/>
  </si>
  <si>
    <t>メーカーの仕様書を確認して記載ください</t>
    <phoneticPr fontId="2"/>
  </si>
  <si>
    <t>連続運転可能周波数</t>
    <rPh sb="0" eb="6">
      <t>レンゾクウンテンカノウ</t>
    </rPh>
    <rPh sb="6" eb="9">
      <t>シュウハスウ</t>
    </rPh>
    <phoneticPr fontId="2"/>
  </si>
  <si>
    <t>周波数低下時の運転継続時間：0.97pu時</t>
    <rPh sb="0" eb="3">
      <t>シュウハスウ</t>
    </rPh>
    <rPh sb="3" eb="5">
      <t>テイカ</t>
    </rPh>
    <rPh sb="5" eb="6">
      <t>ジ</t>
    </rPh>
    <rPh sb="7" eb="9">
      <t>ウンテン</t>
    </rPh>
    <rPh sb="9" eb="11">
      <t>ケイゾク</t>
    </rPh>
    <rPh sb="11" eb="13">
      <t>ジカン</t>
    </rPh>
    <phoneticPr fontId="2"/>
  </si>
  <si>
    <t>分</t>
    <rPh sb="0" eb="1">
      <t>フン</t>
    </rPh>
    <phoneticPr fontId="2"/>
  </si>
  <si>
    <t>（50Hzエリア：48.5/60Hzエリア：58.2［Hz］）</t>
    <phoneticPr fontId="2"/>
  </si>
  <si>
    <t>周波数低下時の運転継続時間：0.96pu時</t>
    <phoneticPr fontId="2"/>
  </si>
  <si>
    <t>（50Hzエリア：48.0/60Hzエリア：57.6［Hz］）</t>
    <phoneticPr fontId="2"/>
  </si>
  <si>
    <t>自動電圧調整装置（AVR）の定数（整定値）</t>
    <rPh sb="14" eb="16">
      <t>テイスウ</t>
    </rPh>
    <rPh sb="17" eb="20">
      <t>セイテイチ</t>
    </rPh>
    <phoneticPr fontId="2"/>
  </si>
  <si>
    <t>-</t>
    <phoneticPr fontId="2"/>
  </si>
  <si>
    <t>発電設備等の定格出力合計</t>
    <phoneticPr fontId="2"/>
  </si>
  <si>
    <t>（発電に必要な所内電力を含む）</t>
    <phoneticPr fontId="2"/>
  </si>
  <si>
    <t>発電設備等の自家消費電力</t>
    <rPh sb="0" eb="5">
      <t>ハツデンセツビナド</t>
    </rPh>
    <rPh sb="6" eb="10">
      <t>ジカショウヒ</t>
    </rPh>
    <rPh sb="10" eb="12">
      <t>デンリョク</t>
    </rPh>
    <phoneticPr fontId="2"/>
  </si>
  <si>
    <t>最大自家消費電力</t>
    <rPh sb="0" eb="6">
      <t>ジカショウヒデンリョク</t>
    </rPh>
    <phoneticPr fontId="2"/>
  </si>
  <si>
    <t>最小自家消費電力</t>
    <rPh sb="0" eb="2">
      <t>サイショウ</t>
    </rPh>
    <rPh sb="2" eb="8">
      <t>ジカショウヒデンリョク</t>
    </rPh>
    <phoneticPr fontId="2"/>
  </si>
  <si>
    <t>受電地点における受電電力</t>
    <phoneticPr fontId="2"/>
  </si>
  <si>
    <t>（変更前）最大受電電力</t>
    <phoneticPr fontId="2"/>
  </si>
  <si>
    <t>（送電系統への送電電力）</t>
    <phoneticPr fontId="2"/>
  </si>
  <si>
    <r>
      <t>（変更後）最大受電電力　</t>
    </r>
    <r>
      <rPr>
        <sz val="16"/>
        <color rgb="FFC00000"/>
        <rFont val="Meiryo UI"/>
        <family val="3"/>
        <charset val="128"/>
      </rPr>
      <t>※入力不要</t>
    </r>
    <phoneticPr fontId="2"/>
  </si>
  <si>
    <r>
      <t>（変更後）最小受電電力　</t>
    </r>
    <r>
      <rPr>
        <sz val="16"/>
        <color rgb="FFC00000"/>
        <rFont val="Meiryo UI"/>
        <family val="3"/>
        <charset val="128"/>
      </rPr>
      <t>※入力不要</t>
    </r>
    <rPh sb="5" eb="7">
      <t>サイショウ</t>
    </rPh>
    <rPh sb="7" eb="11">
      <t>ジュデンデンリョク</t>
    </rPh>
    <phoneticPr fontId="2"/>
  </si>
  <si>
    <t>PCS台数</t>
    <rPh sb="3" eb="5">
      <t>ダイスウ</t>
    </rPh>
    <phoneticPr fontId="2"/>
  </si>
  <si>
    <t>おわりに</t>
    <phoneticPr fontId="2"/>
  </si>
  <si>
    <t>【提出書類対応状況のご確認】</t>
    <rPh sb="1" eb="9">
      <t>テイシュツショルイタイオウジョウキョウ</t>
    </rPh>
    <rPh sb="11" eb="13">
      <t>カクニン</t>
    </rPh>
    <phoneticPr fontId="2"/>
  </si>
  <si>
    <t>提出書類</t>
    <rPh sb="0" eb="2">
      <t>テイシュツ</t>
    </rPh>
    <rPh sb="2" eb="4">
      <t>ショルイ</t>
    </rPh>
    <phoneticPr fontId="2"/>
  </si>
  <si>
    <t>対応状況</t>
    <rPh sb="0" eb="4">
      <t>タイオウジョウキョウ</t>
    </rPh>
    <phoneticPr fontId="2"/>
  </si>
  <si>
    <t>様式５の４（単線結線図）</t>
    <phoneticPr fontId="28"/>
  </si>
  <si>
    <t>様式５の５（設備配置関連-設備レイアウト図-）</t>
    <phoneticPr fontId="28"/>
  </si>
  <si>
    <t>様式５の６（設備配置関連-敷地平面図-）</t>
    <phoneticPr fontId="28"/>
  </si>
  <si>
    <t>様式５の７（発電場所周辺地図）</t>
    <phoneticPr fontId="28"/>
  </si>
  <si>
    <t>【申込方法のご確認】</t>
    <rPh sb="1" eb="3">
      <t>モウシコミ</t>
    </rPh>
    <rPh sb="3" eb="5">
      <t>ホウホウ</t>
    </rPh>
    <rPh sb="7" eb="9">
      <t>カクニン</t>
    </rPh>
    <phoneticPr fontId="2"/>
  </si>
  <si>
    <t>■申込方法</t>
    <rPh sb="1" eb="3">
      <t>モウシコミ</t>
    </rPh>
    <rPh sb="3" eb="5">
      <t>ホウホウ</t>
    </rPh>
    <phoneticPr fontId="2"/>
  </si>
  <si>
    <t>件名</t>
    <rPh sb="0" eb="2">
      <t>ケンメイ</t>
    </rPh>
    <phoneticPr fontId="2"/>
  </si>
  <si>
    <t>＜入力シートへ</t>
    <phoneticPr fontId="2"/>
  </si>
  <si>
    <t>入力シートで記載した内容が反映されますので、情報の修正は入力シートでお願いいたします</t>
    <phoneticPr fontId="2"/>
  </si>
  <si>
    <t>おわりにへ＞</t>
    <phoneticPr fontId="2"/>
  </si>
  <si>
    <t>様式１</t>
    <rPh sb="0" eb="2">
      <t>ヨウシキ</t>
    </rPh>
    <phoneticPr fontId="2"/>
  </si>
  <si>
    <t>東京電力パワーグリッド株式会社</t>
    <rPh sb="0" eb="4">
      <t>トウキョウデンリョク</t>
    </rPh>
    <rPh sb="11" eb="15">
      <t>カブシキガイシャ</t>
    </rPh>
    <phoneticPr fontId="2"/>
  </si>
  <si>
    <t>御中</t>
    <rPh sb="0" eb="2">
      <t>オンチュウ</t>
    </rPh>
    <phoneticPr fontId="2"/>
  </si>
  <si>
    <t>〒　　　　</t>
    <phoneticPr fontId="2"/>
  </si>
  <si>
    <t>住所　　　</t>
    <phoneticPr fontId="2"/>
  </si>
  <si>
    <t>(フリガナ)</t>
    <phoneticPr fontId="2"/>
  </si>
  <si>
    <t>事業者名</t>
    <rPh sb="0" eb="1">
      <t>コト</t>
    </rPh>
    <rPh sb="1" eb="2">
      <t>ギョウ</t>
    </rPh>
    <rPh sb="2" eb="3">
      <t>シャ</t>
    </rPh>
    <rPh sb="3" eb="4">
      <t>メイ</t>
    </rPh>
    <phoneticPr fontId="2"/>
  </si>
  <si>
    <t>申込者氏名</t>
    <rPh sb="0" eb="2">
      <t>モウシコミ</t>
    </rPh>
    <phoneticPr fontId="2"/>
  </si>
  <si>
    <t>　</t>
    <phoneticPr fontId="2"/>
  </si>
  <si>
    <t>　　（フリガナ）</t>
    <phoneticPr fontId="2"/>
  </si>
  <si>
    <t>（１）発電設備等設置者名
　　 （仮称可）</t>
    <rPh sb="7" eb="8">
      <t>トウ</t>
    </rPh>
    <rPh sb="17" eb="19">
      <t>カショウ</t>
    </rPh>
    <rPh sb="19" eb="20">
      <t>カ</t>
    </rPh>
    <phoneticPr fontId="2"/>
  </si>
  <si>
    <t>一般送配電事業者又は配電事業者の
同一法人又は親子法人等 該当有無</t>
    <rPh sb="8" eb="9">
      <t>マタ</t>
    </rPh>
    <rPh sb="10" eb="12">
      <t>ハイデン</t>
    </rPh>
    <rPh sb="12" eb="15">
      <t>ジギョウシャ</t>
    </rPh>
    <rPh sb="17" eb="22">
      <t>ドウイツホウジンマタ</t>
    </rPh>
    <phoneticPr fontId="2"/>
  </si>
  <si>
    <t>（２）発電者の名称
　　 （発電所名、仮称可）</t>
    <rPh sb="3" eb="5">
      <t>ハツデン</t>
    </rPh>
    <rPh sb="5" eb="6">
      <t>モノ</t>
    </rPh>
    <rPh sb="7" eb="9">
      <t>メイショウ</t>
    </rPh>
    <rPh sb="14" eb="16">
      <t>ハツデン</t>
    </rPh>
    <rPh sb="16" eb="17">
      <t>ショ</t>
    </rPh>
    <rPh sb="17" eb="18">
      <t>メイ</t>
    </rPh>
    <rPh sb="19" eb="21">
      <t>カショウ</t>
    </rPh>
    <rPh sb="21" eb="22">
      <t>カ</t>
    </rPh>
    <phoneticPr fontId="2"/>
  </si>
  <si>
    <t>（３）発電設備等設置場所</t>
    <rPh sb="3" eb="5">
      <t>ハツデン</t>
    </rPh>
    <rPh sb="5" eb="7">
      <t>セツビ</t>
    </rPh>
    <rPh sb="7" eb="8">
      <t>ナド</t>
    </rPh>
    <rPh sb="8" eb="10">
      <t>セッチ</t>
    </rPh>
    <rPh sb="10" eb="12">
      <t>バショ</t>
    </rPh>
    <phoneticPr fontId="2"/>
  </si>
  <si>
    <t>（４）連系先一般送配電事業者
　　　又は配電事業者</t>
    <rPh sb="3" eb="4">
      <t>レン</t>
    </rPh>
    <rPh sb="4" eb="5">
      <t>ケイ</t>
    </rPh>
    <rPh sb="5" eb="6">
      <t>サキ</t>
    </rPh>
    <rPh sb="6" eb="8">
      <t>イッパン</t>
    </rPh>
    <rPh sb="8" eb="9">
      <t>ソウ</t>
    </rPh>
    <rPh sb="9" eb="11">
      <t>ハイデン</t>
    </rPh>
    <rPh sb="11" eb="14">
      <t>ジギョウシャ</t>
    </rPh>
    <rPh sb="18" eb="19">
      <t>マタ</t>
    </rPh>
    <rPh sb="20" eb="22">
      <t>ハイデン</t>
    </rPh>
    <rPh sb="22" eb="25">
      <t>ジギョウシャ</t>
    </rPh>
    <phoneticPr fontId="2"/>
  </si>
  <si>
    <t>東京電力パワーグリッド株式会社</t>
    <phoneticPr fontId="2"/>
  </si>
  <si>
    <t>（８）連絡先</t>
    <rPh sb="3" eb="5">
      <t>レンラク</t>
    </rPh>
    <rPh sb="5" eb="6">
      <t>サキ</t>
    </rPh>
    <phoneticPr fontId="2"/>
  </si>
  <si>
    <t>【連絡先】</t>
    <phoneticPr fontId="2"/>
  </si>
  <si>
    <t>〒</t>
    <phoneticPr fontId="2"/>
  </si>
  <si>
    <t xml:space="preserve">住所 </t>
    <rPh sb="0" eb="2">
      <t>ジュウショ</t>
    </rPh>
    <phoneticPr fontId="2"/>
  </si>
  <si>
    <t>担当者名</t>
  </si>
  <si>
    <t>【技術的事項に関する連絡先】</t>
    <rPh sb="1" eb="3">
      <t>ギジュツ</t>
    </rPh>
    <rPh sb="3" eb="4">
      <t>テキ</t>
    </rPh>
    <rPh sb="4" eb="6">
      <t>ジコウ</t>
    </rPh>
    <rPh sb="7" eb="8">
      <t>カン</t>
    </rPh>
    <rPh sb="10" eb="13">
      <t>レンラクサキ</t>
    </rPh>
    <phoneticPr fontId="2"/>
  </si>
  <si>
    <t xml:space="preserve">住所 </t>
    <phoneticPr fontId="2"/>
  </si>
  <si>
    <t>（９）特記事項</t>
    <rPh sb="3" eb="5">
      <t>トッキ</t>
    </rPh>
    <rPh sb="5" eb="7">
      <t>ジコウ</t>
    </rPh>
    <phoneticPr fontId="2"/>
  </si>
  <si>
    <t>最寄りの電柱番号</t>
    <rPh sb="0" eb="2">
      <t>モヨ</t>
    </rPh>
    <rPh sb="4" eb="6">
      <t>デンチュウ</t>
    </rPh>
    <rPh sb="6" eb="8">
      <t>バンゴウ</t>
    </rPh>
    <phoneticPr fontId="2"/>
  </si>
  <si>
    <t>希望する売電方法</t>
    <rPh sb="0" eb="2">
      <t>キボウ</t>
    </rPh>
    <rPh sb="4" eb="8">
      <t>バイデンホウホウ</t>
    </rPh>
    <phoneticPr fontId="2"/>
  </si>
  <si>
    <t>蓄電池特別措置適用有無</t>
    <rPh sb="0" eb="3">
      <t>チクデンチ</t>
    </rPh>
    <rPh sb="3" eb="7">
      <t>トクベツソチ</t>
    </rPh>
    <rPh sb="7" eb="11">
      <t>テキヨウウム</t>
    </rPh>
    <phoneticPr fontId="2"/>
  </si>
  <si>
    <t>※電力広域的運営推進機関、一般送配電事業者又は配電事業者は、本申込書の情報を系統アクセス業務の実施のために使用します。</t>
    <rPh sb="21" eb="22">
      <t>マタ</t>
    </rPh>
    <rPh sb="23" eb="25">
      <t>ハイデン</t>
    </rPh>
    <rPh sb="25" eb="28">
      <t>ジギョウシャ</t>
    </rPh>
    <phoneticPr fontId="2"/>
  </si>
  <si>
    <t>様式 2</t>
    <rPh sb="0" eb="2">
      <t>ヨウシキ</t>
    </rPh>
    <phoneticPr fontId="2"/>
  </si>
  <si>
    <t>発電設備等の概要</t>
    <rPh sb="0" eb="5">
      <t>ハツデンセツビトウ</t>
    </rPh>
    <rPh sb="6" eb="8">
      <t>ガイヨウ</t>
    </rPh>
    <phoneticPr fontId="2"/>
  </si>
  <si>
    <t>発電設備等設置者名</t>
    <rPh sb="0" eb="5">
      <t>ハツデンセツビトウ</t>
    </rPh>
    <rPh sb="5" eb="9">
      <t>セッチシャメイ</t>
    </rPh>
    <phoneticPr fontId="2"/>
  </si>
  <si>
    <t>１．希望時期</t>
    <rPh sb="2" eb="4">
      <t>キボウ</t>
    </rPh>
    <rPh sb="4" eb="6">
      <t>ジキ</t>
    </rPh>
    <phoneticPr fontId="2"/>
  </si>
  <si>
    <t>項目数</t>
    <rPh sb="0" eb="3">
      <t>コウモクスウ</t>
    </rPh>
    <phoneticPr fontId="2"/>
  </si>
  <si>
    <t>入力済項目数</t>
    <rPh sb="0" eb="3">
      <t>ニュウリョクズミ</t>
    </rPh>
    <rPh sb="3" eb="6">
      <t>コウモクスウ</t>
    </rPh>
    <phoneticPr fontId="2"/>
  </si>
  <si>
    <r>
      <t>（１）アクセス設備</t>
    </r>
    <r>
      <rPr>
        <vertAlign val="superscript"/>
        <sz val="9"/>
        <rFont val="ＭＳ 明朝"/>
        <family val="1"/>
        <charset val="128"/>
      </rPr>
      <t>※３</t>
    </r>
    <r>
      <rPr>
        <sz val="9"/>
        <rFont val="ＭＳ 明朝"/>
        <family val="1"/>
        <charset val="128"/>
      </rPr>
      <t>の運用開始希望日</t>
    </r>
    <rPh sb="7" eb="9">
      <t>セツビ</t>
    </rPh>
    <rPh sb="12" eb="14">
      <t>ウンヨウ</t>
    </rPh>
    <rPh sb="14" eb="16">
      <t>カイシ</t>
    </rPh>
    <rPh sb="16" eb="19">
      <t>キボウビ</t>
    </rPh>
    <phoneticPr fontId="2"/>
  </si>
  <si>
    <r>
      <t>（２）発電設備等の連系開始希望日（試運転）</t>
    </r>
    <r>
      <rPr>
        <vertAlign val="superscript"/>
        <sz val="9"/>
        <rFont val="ＭＳ 明朝"/>
        <family val="1"/>
        <charset val="128"/>
      </rPr>
      <t>※４</t>
    </r>
    <rPh sb="3" eb="5">
      <t>ハツデン</t>
    </rPh>
    <rPh sb="5" eb="7">
      <t>セツビ</t>
    </rPh>
    <rPh sb="7" eb="8">
      <t>トウ</t>
    </rPh>
    <rPh sb="9" eb="10">
      <t>レン</t>
    </rPh>
    <rPh sb="10" eb="11">
      <t>ケイ</t>
    </rPh>
    <rPh sb="11" eb="13">
      <t>カイシ</t>
    </rPh>
    <rPh sb="13" eb="16">
      <t>キボウビ</t>
    </rPh>
    <rPh sb="17" eb="20">
      <t>シウンテン</t>
    </rPh>
    <phoneticPr fontId="2"/>
  </si>
  <si>
    <t>（３）発電設備等の連系開始希望日（営業運転）</t>
    <rPh sb="17" eb="19">
      <t>エイギョウ</t>
    </rPh>
    <rPh sb="19" eb="21">
      <t>ウンテン</t>
    </rPh>
    <phoneticPr fontId="2"/>
  </si>
  <si>
    <t>（４）発電量調整供給又は振替供給の終了希望日     〔発電量調整供給又は振替供給の希望契約期間〕</t>
    <phoneticPr fontId="2"/>
  </si>
  <si>
    <t>希望日
有無</t>
    <rPh sb="0" eb="3">
      <t>キボウビ</t>
    </rPh>
    <rPh sb="4" eb="6">
      <t>ウム</t>
    </rPh>
    <phoneticPr fontId="2"/>
  </si>
  <si>
    <t>終了
希望日</t>
    <rPh sb="0" eb="2">
      <t>シュウリョウ</t>
    </rPh>
    <rPh sb="3" eb="6">
      <t>キボウビ</t>
    </rPh>
    <phoneticPr fontId="2"/>
  </si>
  <si>
    <t>年間</t>
    <rPh sb="0" eb="2">
      <t>ネンカン</t>
    </rPh>
    <phoneticPr fontId="2"/>
  </si>
  <si>
    <t>※３：アクセス設備：発電場所と送電系統を接続する設備　※４：運転開始前の試運転など、送電系統への送電電力を初めて発生させる希望日を記載してください。</t>
    <rPh sb="15" eb="17">
      <t>ソウデン</t>
    </rPh>
    <phoneticPr fontId="2"/>
  </si>
  <si>
    <t>２．希望受電電圧・予備電線路希望の有無</t>
    <rPh sb="2" eb="4">
      <t>キボウ</t>
    </rPh>
    <rPh sb="4" eb="6">
      <t>ジュデン</t>
    </rPh>
    <rPh sb="6" eb="8">
      <t>デンアツ</t>
    </rPh>
    <rPh sb="9" eb="11">
      <t>ヨビ</t>
    </rPh>
    <rPh sb="11" eb="13">
      <t>デンセン</t>
    </rPh>
    <rPh sb="13" eb="14">
      <t>ロ</t>
    </rPh>
    <rPh sb="14" eb="16">
      <t>キボウ</t>
    </rPh>
    <rPh sb="17" eb="19">
      <t>ウム</t>
    </rPh>
    <phoneticPr fontId="2"/>
  </si>
  <si>
    <r>
      <t>（１）希望受電電圧</t>
    </r>
    <r>
      <rPr>
        <vertAlign val="superscript"/>
        <sz val="9"/>
        <rFont val="ＭＳ 明朝"/>
        <family val="1"/>
        <charset val="128"/>
      </rPr>
      <t>※５</t>
    </r>
    <rPh sb="3" eb="5">
      <t>キボウ</t>
    </rPh>
    <rPh sb="5" eb="7">
      <t>ジュデン</t>
    </rPh>
    <rPh sb="7" eb="9">
      <t>デンアツ</t>
    </rPh>
    <phoneticPr fontId="2"/>
  </si>
  <si>
    <t>（２）予備電線路希望の有無</t>
    <rPh sb="3" eb="5">
      <t>ヨビ</t>
    </rPh>
    <rPh sb="5" eb="7">
      <t>デンセン</t>
    </rPh>
    <rPh sb="7" eb="8">
      <t>ロ</t>
    </rPh>
    <rPh sb="8" eb="10">
      <t>キボウ</t>
    </rPh>
    <rPh sb="11" eb="13">
      <t>ウム</t>
    </rPh>
    <phoneticPr fontId="2"/>
  </si>
  <si>
    <t>予備送電サービス契約電力</t>
    <rPh sb="0" eb="4">
      <t>ヨビソウデン</t>
    </rPh>
    <rPh sb="8" eb="12">
      <t>ケイヤクデンリョク</t>
    </rPh>
    <phoneticPr fontId="2"/>
  </si>
  <si>
    <t>※５：接続検討の結果、希望受電電圧以外となる場合もございます。</t>
    <rPh sb="3" eb="5">
      <t>セツゾク</t>
    </rPh>
    <rPh sb="5" eb="7">
      <t>ケントウ</t>
    </rPh>
    <rPh sb="8" eb="10">
      <t>ケッカ</t>
    </rPh>
    <rPh sb="11" eb="13">
      <t>キボウ</t>
    </rPh>
    <rPh sb="13" eb="15">
      <t>ジュデン</t>
    </rPh>
    <phoneticPr fontId="2"/>
  </si>
  <si>
    <t>３．電源種別</t>
    <rPh sb="2" eb="4">
      <t>デンゲン</t>
    </rPh>
    <rPh sb="4" eb="6">
      <t>シュベツ</t>
    </rPh>
    <phoneticPr fontId="2"/>
  </si>
  <si>
    <t>※６：発電機定格出力1,000kWを超えるもの。　      ※７：発電機定格出力1,000kW以下のもの。</t>
    <rPh sb="3" eb="6">
      <t>ハツデンキ</t>
    </rPh>
    <rPh sb="6" eb="8">
      <t>テイカク</t>
    </rPh>
    <rPh sb="8" eb="10">
      <t>シュツリョク</t>
    </rPh>
    <rPh sb="18" eb="19">
      <t>コ</t>
    </rPh>
    <phoneticPr fontId="2"/>
  </si>
  <si>
    <t>※８：バイオマスに該当する廃棄物のみを燃焼するものを含みます。</t>
    <rPh sb="9" eb="11">
      <t>ガイトウ</t>
    </rPh>
    <rPh sb="13" eb="16">
      <t>ハイキブツ</t>
    </rPh>
    <rPh sb="19" eb="21">
      <t>ネンショウ</t>
    </rPh>
    <rPh sb="26" eb="27">
      <t>フク</t>
    </rPh>
    <phoneticPr fontId="2"/>
  </si>
  <si>
    <t>※９：地域資源バイオマスに該当する場合は、様式１「（9）特記事項」にその旨記載願います。なお、その場合で燃料貯蔵や技術に</t>
    <rPh sb="3" eb="5">
      <t>チイキ</t>
    </rPh>
    <rPh sb="5" eb="7">
      <t>シゲン</t>
    </rPh>
    <rPh sb="13" eb="15">
      <t>ガイトウ</t>
    </rPh>
    <rPh sb="17" eb="19">
      <t>バアイ</t>
    </rPh>
    <phoneticPr fontId="2"/>
  </si>
  <si>
    <t>　　由来する制御等により出力抑制が困難となる見込みである場合も様式１「（9）特記事項」にその旨記載願います。</t>
    <phoneticPr fontId="2"/>
  </si>
  <si>
    <r>
      <t>４．発電設備等の定格出力合計</t>
    </r>
    <r>
      <rPr>
        <vertAlign val="superscript"/>
        <sz val="9"/>
        <rFont val="ＭＳ 明朝"/>
        <family val="1"/>
        <charset val="128"/>
      </rPr>
      <t>※10</t>
    </r>
    <rPh sb="2" eb="4">
      <t>ハツデン</t>
    </rPh>
    <rPh sb="4" eb="6">
      <t>セツビ</t>
    </rPh>
    <rPh sb="6" eb="7">
      <t>トウ</t>
    </rPh>
    <rPh sb="8" eb="10">
      <t>テイカク</t>
    </rPh>
    <rPh sb="10" eb="12">
      <t>シュツリョク</t>
    </rPh>
    <rPh sb="12" eb="14">
      <t>ゴウケイ</t>
    </rPh>
    <phoneticPr fontId="2"/>
  </si>
  <si>
    <t>（１）変更前</t>
    <rPh sb="3" eb="5">
      <t>ヘンコウ</t>
    </rPh>
    <rPh sb="5" eb="6">
      <t>マエ</t>
    </rPh>
    <phoneticPr fontId="2"/>
  </si>
  <si>
    <t>kW （℃）</t>
    <phoneticPr fontId="2"/>
  </si>
  <si>
    <t>（２）変更後　</t>
    <rPh sb="3" eb="5">
      <t>ヘンコウ</t>
    </rPh>
    <rPh sb="5" eb="6">
      <t>ゴ</t>
    </rPh>
    <phoneticPr fontId="2"/>
  </si>
  <si>
    <t>※10：ガスタービン等、外気温により発電出力が変化する場合には、各温度における発電出力を記載してください。</t>
    <rPh sb="10" eb="11">
      <t>トウ</t>
    </rPh>
    <rPh sb="12" eb="15">
      <t>ガイキオン</t>
    </rPh>
    <rPh sb="18" eb="20">
      <t>ハツデン</t>
    </rPh>
    <rPh sb="20" eb="22">
      <t>シュツリョク</t>
    </rPh>
    <rPh sb="23" eb="25">
      <t>ヘンカ</t>
    </rPh>
    <rPh sb="27" eb="29">
      <t>バアイ</t>
    </rPh>
    <rPh sb="32" eb="33">
      <t>カク</t>
    </rPh>
    <rPh sb="33" eb="35">
      <t>オンド</t>
    </rPh>
    <rPh sb="39" eb="41">
      <t>ハツデン</t>
    </rPh>
    <rPh sb="41" eb="43">
      <t>シュツリョク</t>
    </rPh>
    <rPh sb="44" eb="46">
      <t>キサイ</t>
    </rPh>
    <phoneticPr fontId="2"/>
  </si>
  <si>
    <r>
      <t>５．受電地点における受電電力（送電系統への送電電力）</t>
    </r>
    <r>
      <rPr>
        <vertAlign val="superscript"/>
        <sz val="9"/>
        <rFont val="ＭＳ 明朝"/>
        <family val="1"/>
        <charset val="128"/>
      </rPr>
      <t>※11</t>
    </r>
    <rPh sb="2" eb="4">
      <t>ジュデン</t>
    </rPh>
    <rPh sb="4" eb="6">
      <t>チテン</t>
    </rPh>
    <rPh sb="10" eb="12">
      <t>ジュデン</t>
    </rPh>
    <rPh sb="12" eb="14">
      <t>デンリョク</t>
    </rPh>
    <rPh sb="15" eb="17">
      <t>ソウデン</t>
    </rPh>
    <rPh sb="17" eb="19">
      <t>ケイトウ</t>
    </rPh>
    <rPh sb="21" eb="23">
      <t>ソウデン</t>
    </rPh>
    <rPh sb="23" eb="25">
      <t>デンリョク</t>
    </rPh>
    <phoneticPr fontId="2"/>
  </si>
  <si>
    <r>
      <t>最大</t>
    </r>
    <r>
      <rPr>
        <vertAlign val="superscript"/>
        <sz val="9"/>
        <rFont val="ＭＳ 明朝"/>
        <family val="1"/>
        <charset val="128"/>
      </rPr>
      <t>※12</t>
    </r>
    <rPh sb="0" eb="2">
      <t>サイダイ</t>
    </rPh>
    <phoneticPr fontId="2"/>
  </si>
  <si>
    <t>（２）変更後</t>
    <rPh sb="3" eb="5">
      <t>ヘンコウ</t>
    </rPh>
    <rPh sb="5" eb="6">
      <t>ゴ</t>
    </rPh>
    <phoneticPr fontId="2"/>
  </si>
  <si>
    <t>最大</t>
    <rPh sb="0" eb="2">
      <t>サイダイ</t>
    </rPh>
    <phoneticPr fontId="2"/>
  </si>
  <si>
    <t>最小</t>
    <rPh sb="0" eb="2">
      <t>サイショウ</t>
    </rPh>
    <phoneticPr fontId="2"/>
  </si>
  <si>
    <t>※11：ガスタービン等、外気温により発電出力が変化する場合には、各温度における受電電力を記載してください。</t>
    <rPh sb="10" eb="11">
      <t>トウ</t>
    </rPh>
    <rPh sb="12" eb="15">
      <t>ガイキオン</t>
    </rPh>
    <rPh sb="18" eb="20">
      <t>ハツデン</t>
    </rPh>
    <rPh sb="20" eb="22">
      <t>シュツリョク</t>
    </rPh>
    <rPh sb="23" eb="25">
      <t>ヘンカ</t>
    </rPh>
    <rPh sb="27" eb="29">
      <t>バアイ</t>
    </rPh>
    <rPh sb="32" eb="33">
      <t>カク</t>
    </rPh>
    <rPh sb="33" eb="35">
      <t>オンド</t>
    </rPh>
    <rPh sb="39" eb="41">
      <t>ジュデン</t>
    </rPh>
    <rPh sb="41" eb="43">
      <t>デンリョク</t>
    </rPh>
    <rPh sb="44" eb="46">
      <t>キサイ</t>
    </rPh>
    <phoneticPr fontId="2"/>
  </si>
  <si>
    <t>※12：連系地点において、受電電力がない（連系地点からの需要供給のみ）場合は、０を記載してください。</t>
    <rPh sb="4" eb="5">
      <t>レン</t>
    </rPh>
    <rPh sb="5" eb="6">
      <t>ケイ</t>
    </rPh>
    <rPh sb="6" eb="8">
      <t>チテン</t>
    </rPh>
    <rPh sb="13" eb="15">
      <t>ジュデン</t>
    </rPh>
    <rPh sb="15" eb="17">
      <t>デンリョク</t>
    </rPh>
    <rPh sb="21" eb="23">
      <t>レ</t>
    </rPh>
    <rPh sb="23" eb="25">
      <t>チテン</t>
    </rPh>
    <rPh sb="28" eb="30">
      <t>ジュヨウ</t>
    </rPh>
    <rPh sb="30" eb="32">
      <t>キ</t>
    </rPh>
    <rPh sb="35" eb="37">
      <t>バアイ</t>
    </rPh>
    <rPh sb="41" eb="43">
      <t>キサイ</t>
    </rPh>
    <phoneticPr fontId="2"/>
  </si>
  <si>
    <t xml:space="preserve"> </t>
    <phoneticPr fontId="2"/>
  </si>
  <si>
    <t>６．自家消費電力（発電に必要な所内電力を含む）</t>
    <rPh sb="2" eb="4">
      <t>ジカ</t>
    </rPh>
    <rPh sb="4" eb="6">
      <t>ショウヒ</t>
    </rPh>
    <rPh sb="6" eb="8">
      <t>デンリョク</t>
    </rPh>
    <rPh sb="9" eb="11">
      <t>ハツデン</t>
    </rPh>
    <rPh sb="12" eb="14">
      <t>ヒツヨウ</t>
    </rPh>
    <rPh sb="15" eb="17">
      <t>ショナイ</t>
    </rPh>
    <rPh sb="17" eb="19">
      <t>デンリョク</t>
    </rPh>
    <rPh sb="20" eb="21">
      <t>フク</t>
    </rPh>
    <phoneticPr fontId="2"/>
  </si>
  <si>
    <t xml:space="preserve">kW </t>
    <phoneticPr fontId="2"/>
  </si>
  <si>
    <t>（力率</t>
    <rPh sb="1" eb="2">
      <t>リキ</t>
    </rPh>
    <rPh sb="2" eb="3">
      <t>リツ</t>
    </rPh>
    <phoneticPr fontId="2"/>
  </si>
  <si>
    <t>%）</t>
    <phoneticPr fontId="2"/>
  </si>
  <si>
    <r>
      <t>最小</t>
    </r>
    <r>
      <rPr>
        <vertAlign val="superscript"/>
        <sz val="9"/>
        <rFont val="ＭＳ 明朝"/>
        <family val="1"/>
        <charset val="128"/>
      </rPr>
      <t>※13</t>
    </r>
    <rPh sb="0" eb="2">
      <t>サイショウ</t>
    </rPh>
    <phoneticPr fontId="2"/>
  </si>
  <si>
    <t>※13：発電の有無に拘わらず必要となる負荷設備の容量を記載してください。</t>
    <rPh sb="4" eb="6">
      <t>ハツデン</t>
    </rPh>
    <rPh sb="7" eb="9">
      <t>ウム</t>
    </rPh>
    <rPh sb="10" eb="11">
      <t>カカ</t>
    </rPh>
    <rPh sb="14" eb="16">
      <t>ヒツヨウ</t>
    </rPh>
    <rPh sb="19" eb="21">
      <t>フカ</t>
    </rPh>
    <rPh sb="21" eb="23">
      <t>セツビ</t>
    </rPh>
    <rPh sb="24" eb="26">
      <t>ヨウリョウ</t>
    </rPh>
    <rPh sb="27" eb="29">
      <t>キサイ</t>
    </rPh>
    <phoneticPr fontId="2"/>
  </si>
  <si>
    <t>７．サイバーセキュリティ対策</t>
    <rPh sb="12" eb="14">
      <t>タイサク</t>
    </rPh>
    <phoneticPr fontId="2"/>
  </si>
  <si>
    <t>【留意事項】系統連系に際して、サイバーセキュリティ対策の実施、セキュリティ管理責任者を通知いただく必要があるため、</t>
    <rPh sb="1" eb="3">
      <t>リュウイ</t>
    </rPh>
    <rPh sb="3" eb="5">
      <t>ジコウ</t>
    </rPh>
    <rPh sb="6" eb="10">
      <t>ケイトウレンケイ</t>
    </rPh>
    <rPh sb="11" eb="12">
      <t>サイ</t>
    </rPh>
    <rPh sb="25" eb="27">
      <t>タイサク</t>
    </rPh>
    <rPh sb="28" eb="30">
      <t>ジッシ</t>
    </rPh>
    <rPh sb="37" eb="39">
      <t>カンリ</t>
    </rPh>
    <rPh sb="39" eb="41">
      <t>セキニン</t>
    </rPh>
    <rPh sb="41" eb="42">
      <t>シャ</t>
    </rPh>
    <rPh sb="43" eb="45">
      <t>ツウチ</t>
    </rPh>
    <rPh sb="49" eb="51">
      <t>ヒツヨウ</t>
    </rPh>
    <phoneticPr fontId="2"/>
  </si>
  <si>
    <t>　　　　　　その確認をさせていただきます。</t>
    <rPh sb="8" eb="10">
      <t>カクニン</t>
    </rPh>
    <phoneticPr fontId="2"/>
  </si>
  <si>
    <t>対策</t>
    <rPh sb="0" eb="2">
      <t>タイサク</t>
    </rPh>
    <phoneticPr fontId="2"/>
  </si>
  <si>
    <t>　系統連系技術要件に基づいた以下のサイバーセキュリティ対策を実施します。</t>
    <phoneticPr fontId="2"/>
  </si>
  <si>
    <t>・事業用電気工作物（発電事業の用に供するものに限る。）は、電力制御システムセキュリティガイドラインに
　準拠すること。
・自家用電気工作物（発電事業の用に供するもの及び小規模事業用電気工作物を除く。）に係る遠隔監視システム及び
　制御システムは、「自家用電気工作物に係るサイバーセキュリティの確保に関するガイドライン」に準拠すること。
・上記以外の発電設備等は、以下の対策を講じること。
  １:外部ネットワークや他ネットワークを通じた発電設備等の制御に係るシステムへの影響を最小化するための対策
  ２:発電設備等の制御に係るシステムへのマルウェアの侵入防止対策</t>
    <phoneticPr fontId="2"/>
  </si>
  <si>
    <t>セキュリティ管理責任者：  　</t>
    <phoneticPr fontId="2"/>
  </si>
  <si>
    <t>様式３</t>
    <rPh sb="0" eb="2">
      <t>ヨウシキ</t>
    </rPh>
    <phoneticPr fontId="2"/>
  </si>
  <si>
    <t>主要設備仕様（直流発電設備等）</t>
    <phoneticPr fontId="2"/>
  </si>
  <si>
    <t>発電設備等設置者名</t>
    <rPh sb="0" eb="2">
      <t>ハツデン</t>
    </rPh>
    <rPh sb="2" eb="4">
      <t>セツビ</t>
    </rPh>
    <rPh sb="4" eb="5">
      <t>トウ</t>
    </rPh>
    <rPh sb="5" eb="7">
      <t>セッチ</t>
    </rPh>
    <rPh sb="7" eb="8">
      <t>シャ</t>
    </rPh>
    <phoneticPr fontId="2"/>
  </si>
  <si>
    <t>入力項目数</t>
    <rPh sb="0" eb="5">
      <t>ニュウリョクコウモクスウ</t>
    </rPh>
    <phoneticPr fontId="2"/>
  </si>
  <si>
    <t>残項目数</t>
    <rPh sb="0" eb="4">
      <t>ザンコウモクスウ</t>
    </rPh>
    <phoneticPr fontId="2"/>
  </si>
  <si>
    <t>号発電機</t>
    <rPh sb="0" eb="1">
      <t>ゴウ</t>
    </rPh>
    <rPh sb="1" eb="4">
      <t>ハツデンキ</t>
    </rPh>
    <phoneticPr fontId="2"/>
  </si>
  <si>
    <t>１．一般</t>
    <rPh sb="2" eb="4">
      <t>イッパン</t>
    </rPh>
    <phoneticPr fontId="2"/>
  </si>
  <si>
    <t>（１）原動機の種類（内燃機関、風力、太陽光など）</t>
    <rPh sb="3" eb="6">
      <t>ゲンドウキ</t>
    </rPh>
    <rPh sb="7" eb="9">
      <t>シュルイ</t>
    </rPh>
    <rPh sb="10" eb="12">
      <t>ナイネン</t>
    </rPh>
    <rPh sb="12" eb="14">
      <t>キカン</t>
    </rPh>
    <rPh sb="15" eb="17">
      <t>フウリョク</t>
    </rPh>
    <rPh sb="18" eb="21">
      <t>タイヨウコウ</t>
    </rPh>
    <phoneticPr fontId="2"/>
  </si>
  <si>
    <t>（２）発電機台数（PCSまたは逆変換装置の台数）</t>
    <rPh sb="3" eb="6">
      <t>ハツデンキ</t>
    </rPh>
    <rPh sb="6" eb="8">
      <t>ダイスウ</t>
    </rPh>
    <rPh sb="15" eb="18">
      <t>ギャクヘンカン</t>
    </rPh>
    <rPh sb="18" eb="20">
      <t>ソウチ</t>
    </rPh>
    <rPh sb="21" eb="23">
      <t>ダイスウ</t>
    </rPh>
    <phoneticPr fontId="2"/>
  </si>
  <si>
    <t>（３）運転可能周波数</t>
    <rPh sb="3" eb="5">
      <t>ウンテン</t>
    </rPh>
    <rPh sb="5" eb="7">
      <t>カノウ</t>
    </rPh>
    <rPh sb="7" eb="10">
      <t>シュウハスウ</t>
    </rPh>
    <phoneticPr fontId="2"/>
  </si>
  <si>
    <t>（４）連続運転可能周波数</t>
    <rPh sb="3" eb="5">
      <t>レンゾク</t>
    </rPh>
    <rPh sb="5" eb="7">
      <t>ウンテン</t>
    </rPh>
    <rPh sb="7" eb="9">
      <t>カノウ</t>
    </rPh>
    <rPh sb="9" eb="12">
      <t>シュウハスウ</t>
    </rPh>
    <phoneticPr fontId="2"/>
  </si>
  <si>
    <t>（５）周波数低下時の
　　　運転継続時間</t>
    <rPh sb="3" eb="9">
      <t>シュウハスウテイカジ</t>
    </rPh>
    <phoneticPr fontId="2"/>
  </si>
  <si>
    <t>0.97pu時（50Hzエリア：48.5/60Hzエリア：58.2［Hz］）</t>
  </si>
  <si>
    <t>[分]</t>
    <rPh sb="1" eb="2">
      <t>フン</t>
    </rPh>
    <phoneticPr fontId="2"/>
  </si>
  <si>
    <t>0.96pu時（50Hzエリア：48.0/60Hzエリア：57.6［Hz］）</t>
  </si>
  <si>
    <t>（６）自動電圧調整装置（AVR）の有無</t>
    <rPh sb="3" eb="5">
      <t>ジドウ</t>
    </rPh>
    <rPh sb="5" eb="7">
      <t>デンアツ</t>
    </rPh>
    <rPh sb="7" eb="9">
      <t>チョウセイ</t>
    </rPh>
    <rPh sb="9" eb="11">
      <t>ソウチ</t>
    </rPh>
    <rPh sb="17" eb="19">
      <t>ウム</t>
    </rPh>
    <phoneticPr fontId="2"/>
  </si>
  <si>
    <t>（７）自動電圧調整装置（AVR）の定数（整定値）</t>
    <rPh sb="3" eb="5">
      <t>ジドウ</t>
    </rPh>
    <rPh sb="5" eb="7">
      <t>デンアツ</t>
    </rPh>
    <rPh sb="7" eb="9">
      <t>チョウセイ</t>
    </rPh>
    <rPh sb="9" eb="11">
      <t>ソウチ</t>
    </rPh>
    <rPh sb="17" eb="19">
      <t>テイスウ</t>
    </rPh>
    <rPh sb="20" eb="22">
      <t>セイテイ</t>
    </rPh>
    <rPh sb="22" eb="23">
      <t>チ</t>
    </rPh>
    <phoneticPr fontId="2"/>
  </si>
  <si>
    <t>※１：北海道エリアの場合は、「0.97pu時」は「連続」が要件となるほか、「0.96pu時」欄の記載は不要</t>
    <phoneticPr fontId="2"/>
  </si>
  <si>
    <t>２．昇圧用変圧器</t>
    <rPh sb="2" eb="3">
      <t>ショウ</t>
    </rPh>
    <rPh sb="3" eb="4">
      <t>アツ</t>
    </rPh>
    <rPh sb="4" eb="5">
      <t>ヨウ</t>
    </rPh>
    <rPh sb="5" eb="8">
      <t>ヘンアツキ</t>
    </rPh>
    <phoneticPr fontId="2"/>
  </si>
  <si>
    <t>（１）定格容量</t>
    <rPh sb="3" eb="5">
      <t>テイカク</t>
    </rPh>
    <rPh sb="5" eb="7">
      <t>ヨウリョウ</t>
    </rPh>
    <phoneticPr fontId="2"/>
  </si>
  <si>
    <t>（２）定格１次電圧／２次電圧</t>
    <rPh sb="3" eb="5">
      <t>テイカク</t>
    </rPh>
    <rPh sb="6" eb="7">
      <t>ジ</t>
    </rPh>
    <rPh sb="7" eb="9">
      <t>デンアツ</t>
    </rPh>
    <rPh sb="11" eb="12">
      <t>ジ</t>
    </rPh>
    <rPh sb="12" eb="14">
      <t>デンアツ</t>
    </rPh>
    <phoneticPr fontId="2"/>
  </si>
  <si>
    <t>V</t>
    <phoneticPr fontId="2"/>
  </si>
  <si>
    <t>/</t>
    <phoneticPr fontId="2"/>
  </si>
  <si>
    <t>（３）タップ切替器仕様</t>
    <rPh sb="6" eb="8">
      <t>キリカエ</t>
    </rPh>
    <rPh sb="8" eb="9">
      <t>キ</t>
    </rPh>
    <rPh sb="9" eb="11">
      <t>シヨウ</t>
    </rPh>
    <phoneticPr fontId="2"/>
  </si>
  <si>
    <t>タップ切り替え機能有無</t>
    <phoneticPr fontId="2"/>
  </si>
  <si>
    <t>タップ数</t>
    <rPh sb="3" eb="4">
      <t>スウ</t>
    </rPh>
    <phoneticPr fontId="2"/>
  </si>
  <si>
    <t>電圧調整範囲</t>
    <rPh sb="0" eb="2">
      <t>デンアツ</t>
    </rPh>
    <rPh sb="2" eb="4">
      <t>チョウセイ</t>
    </rPh>
    <rPh sb="4" eb="6">
      <t>ハンイ</t>
    </rPh>
    <phoneticPr fontId="2"/>
  </si>
  <si>
    <t>（４）％インピーダンス（変圧器定格容量ベース）</t>
    <rPh sb="12" eb="15">
      <t>ヘンアツキ</t>
    </rPh>
    <rPh sb="15" eb="17">
      <t>テイカク</t>
    </rPh>
    <rPh sb="17" eb="19">
      <t>ヨウリョウ</t>
    </rPh>
    <phoneticPr fontId="2"/>
  </si>
  <si>
    <t>３．直流発電機</t>
    <rPh sb="2" eb="4">
      <t>チョクリュウ</t>
    </rPh>
    <rPh sb="4" eb="7">
      <t>ハツデンキ</t>
    </rPh>
    <phoneticPr fontId="2"/>
  </si>
  <si>
    <t>直流発電装置</t>
    <rPh sb="0" eb="2">
      <t>チョクリュウ</t>
    </rPh>
    <rPh sb="2" eb="4">
      <t>ハツデン</t>
    </rPh>
    <rPh sb="4" eb="6">
      <t>ソウチ</t>
    </rPh>
    <phoneticPr fontId="2"/>
  </si>
  <si>
    <t>逆変換装置（インバータ）</t>
    <phoneticPr fontId="2"/>
  </si>
  <si>
    <t>直流最大出力</t>
    <rPh sb="0" eb="2">
      <t>チョクリュウ</t>
    </rPh>
    <rPh sb="2" eb="4">
      <t>サイダイ</t>
    </rPh>
    <rPh sb="4" eb="6">
      <t>シュツリョク</t>
    </rPh>
    <phoneticPr fontId="2"/>
  </si>
  <si>
    <t>電気方式</t>
    <rPh sb="0" eb="2">
      <t>デンキ</t>
    </rPh>
    <rPh sb="2" eb="4">
      <t>ホウシキ</t>
    </rPh>
    <phoneticPr fontId="2"/>
  </si>
  <si>
    <t>最高使用電圧</t>
    <rPh sb="0" eb="2">
      <t>サイコウ</t>
    </rPh>
    <rPh sb="2" eb="4">
      <t>シヨウ</t>
    </rPh>
    <rPh sb="4" eb="6">
      <t>デンアツ</t>
    </rPh>
    <phoneticPr fontId="2"/>
  </si>
  <si>
    <t>定格電圧</t>
    <rPh sb="0" eb="2">
      <t>テイカク</t>
    </rPh>
    <rPh sb="2" eb="4">
      <t>デンアツ</t>
    </rPh>
    <phoneticPr fontId="2"/>
  </si>
  <si>
    <t>通電電流制限値</t>
    <rPh sb="0" eb="2">
      <t>ツウデン</t>
    </rPh>
    <rPh sb="2" eb="4">
      <t>デンリュウ</t>
    </rPh>
    <rPh sb="4" eb="7">
      <t>セイゲンチ</t>
    </rPh>
    <phoneticPr fontId="2"/>
  </si>
  <si>
    <t>定格出力</t>
    <rPh sb="0" eb="2">
      <t>テイカク</t>
    </rPh>
    <rPh sb="2" eb="4">
      <t>シュツリョク</t>
    </rPh>
    <phoneticPr fontId="2"/>
  </si>
  <si>
    <t>その他特記事項</t>
    <rPh sb="2" eb="3">
      <t>タ</t>
    </rPh>
    <rPh sb="3" eb="5">
      <t>トッキ</t>
    </rPh>
    <rPh sb="5" eb="7">
      <t>ジコウ</t>
    </rPh>
    <phoneticPr fontId="2"/>
  </si>
  <si>
    <t>力率（定格）</t>
    <rPh sb="0" eb="1">
      <t>リキ</t>
    </rPh>
    <rPh sb="1" eb="2">
      <t>リツ</t>
    </rPh>
    <rPh sb="3" eb="5">
      <t>テイカク</t>
    </rPh>
    <phoneticPr fontId="2"/>
  </si>
  <si>
    <t>力率（運転可能範囲）</t>
    <rPh sb="0" eb="1">
      <t>リキ</t>
    </rPh>
    <rPh sb="1" eb="2">
      <t>リツ</t>
    </rPh>
    <rPh sb="3" eb="5">
      <t>ウンテン</t>
    </rPh>
    <rPh sb="5" eb="7">
      <t>カノウ</t>
    </rPh>
    <rPh sb="7" eb="9">
      <t>ハンイ</t>
    </rPh>
    <phoneticPr fontId="2"/>
  </si>
  <si>
    <t>主回路方式</t>
    <rPh sb="0" eb="1">
      <t>シュ</t>
    </rPh>
    <rPh sb="1" eb="3">
      <t>カイロ</t>
    </rPh>
    <rPh sb="3" eb="5">
      <t>ホウシキ</t>
    </rPh>
    <phoneticPr fontId="2"/>
  </si>
  <si>
    <t>出力制御方式</t>
    <rPh sb="0" eb="2">
      <t>シュツリョク</t>
    </rPh>
    <rPh sb="2" eb="4">
      <t>セイギョ</t>
    </rPh>
    <rPh sb="4" eb="6">
      <t>ホウシキ</t>
    </rPh>
    <phoneticPr fontId="2"/>
  </si>
  <si>
    <t>絶縁変圧器</t>
    <rPh sb="0" eb="2">
      <t>ゼツエン</t>
    </rPh>
    <rPh sb="2" eb="5">
      <t>ヘンアツキ</t>
    </rPh>
    <phoneticPr fontId="2"/>
  </si>
  <si>
    <t>直流分子検出
レベル</t>
    <rPh sb="0" eb="6">
      <t>チョクリュウブンシケンシュツ</t>
    </rPh>
    <phoneticPr fontId="2"/>
  </si>
  <si>
    <t>A</t>
    <phoneticPr fontId="2"/>
  </si>
  <si>
    <t>最大短絡電流・遮断時間</t>
    <rPh sb="0" eb="2">
      <t>サイダイ</t>
    </rPh>
    <rPh sb="2" eb="4">
      <t>タンラク</t>
    </rPh>
    <rPh sb="4" eb="6">
      <t>デンリュウ</t>
    </rPh>
    <rPh sb="7" eb="9">
      <t>シャダン</t>
    </rPh>
    <rPh sb="9" eb="11">
      <t>ジカン</t>
    </rPh>
    <phoneticPr fontId="2"/>
  </si>
  <si>
    <t>ＦＲＴ要件適用の有無</t>
  </si>
  <si>
    <t>（測定データ）</t>
    <rPh sb="1" eb="3">
      <t>ソクテイ</t>
    </rPh>
    <phoneticPr fontId="2"/>
  </si>
  <si>
    <t>高周波</t>
    <rPh sb="0" eb="3">
      <t>コウシュウハ</t>
    </rPh>
    <phoneticPr fontId="2"/>
  </si>
  <si>
    <r>
      <t>（電波障害</t>
    </r>
    <r>
      <rPr>
        <sz val="9"/>
        <color indexed="17"/>
        <rFont val="ＭＳ 明朝"/>
        <family val="1"/>
        <charset val="128"/>
      </rPr>
      <t>、</t>
    </r>
    <r>
      <rPr>
        <sz val="9"/>
        <rFont val="ＭＳ 明朝"/>
        <family val="1"/>
        <charset val="128"/>
      </rPr>
      <t>伝導障害）対策</t>
    </r>
    <rPh sb="1" eb="3">
      <t>デンパ</t>
    </rPh>
    <rPh sb="3" eb="5">
      <t>ショウガイ</t>
    </rPh>
    <rPh sb="6" eb="8">
      <t>デンドウ</t>
    </rPh>
    <rPh sb="8" eb="10">
      <t>ショウガイ</t>
    </rPh>
    <rPh sb="11" eb="13">
      <t>タイサク</t>
    </rPh>
    <phoneticPr fontId="2"/>
  </si>
  <si>
    <t>自由記述欄</t>
    <rPh sb="0" eb="5">
      <t>ジユウキジュツラン</t>
    </rPh>
    <phoneticPr fontId="2"/>
  </si>
  <si>
    <t>高調波電流歪率</t>
    <rPh sb="0" eb="3">
      <t>コウチョウハ</t>
    </rPh>
    <rPh sb="3" eb="5">
      <t>デンリュウ</t>
    </rPh>
    <rPh sb="5" eb="6">
      <t>ユガ</t>
    </rPh>
    <rPh sb="6" eb="7">
      <t>リツ</t>
    </rPh>
    <phoneticPr fontId="2"/>
  </si>
  <si>
    <t>（総合）</t>
    <rPh sb="1" eb="3">
      <t>ソウゴウ</t>
    </rPh>
    <phoneticPr fontId="2"/>
  </si>
  <si>
    <t xml:space="preserve">% </t>
    <phoneticPr fontId="2"/>
  </si>
  <si>
    <t>以下</t>
    <rPh sb="0" eb="2">
      <t>イカ</t>
    </rPh>
    <phoneticPr fontId="2"/>
  </si>
  <si>
    <t>（各次最大）</t>
    <rPh sb="1" eb="2">
      <t>カク</t>
    </rPh>
    <rPh sb="2" eb="3">
      <t>ツギ</t>
    </rPh>
    <rPh sb="3" eb="5">
      <t>サイダイ</t>
    </rPh>
    <phoneticPr fontId="2"/>
  </si>
  <si>
    <t>第</t>
    <rPh sb="0" eb="1">
      <t>ダイ</t>
    </rPh>
    <phoneticPr fontId="2"/>
  </si>
  <si>
    <t>次</t>
    <rPh sb="0" eb="1">
      <t>ツギ</t>
    </rPh>
    <phoneticPr fontId="2"/>
  </si>
  <si>
    <t>その他</t>
    <rPh sb="2" eb="3">
      <t>タ</t>
    </rPh>
    <phoneticPr fontId="2"/>
  </si>
  <si>
    <t>※１：北海道エリアの場合は、「0.97pu時」は「連続」が要件となるほか、「0.96pu時」欄の記載は不要</t>
  </si>
  <si>
    <t>発電設備仕様（逆変換装置）</t>
    <rPh sb="0" eb="2">
      <t>ハツデン</t>
    </rPh>
    <rPh sb="2" eb="4">
      <t>セツビ</t>
    </rPh>
    <rPh sb="4" eb="6">
      <t>シヨウ</t>
    </rPh>
    <rPh sb="7" eb="8">
      <t>ギャク</t>
    </rPh>
    <rPh sb="8" eb="10">
      <t>ヘンカン</t>
    </rPh>
    <rPh sb="10" eb="12">
      <t>ソウチ</t>
    </rPh>
    <phoneticPr fontId="2"/>
  </si>
  <si>
    <t>発電設備等設置者名</t>
    <rPh sb="0" eb="2">
      <t>ハツデン</t>
    </rPh>
    <rPh sb="2" eb="4">
      <t>セツビ</t>
    </rPh>
    <rPh sb="4" eb="5">
      <t>トウ</t>
    </rPh>
    <rPh sb="5" eb="7">
      <t>セッチ</t>
    </rPh>
    <rPh sb="7" eb="8">
      <t>シャ</t>
    </rPh>
    <rPh sb="8" eb="9">
      <t>メイ</t>
    </rPh>
    <phoneticPr fontId="2"/>
  </si>
  <si>
    <t>１．全般</t>
    <rPh sb="2" eb="4">
      <t>ゼンパン</t>
    </rPh>
    <phoneticPr fontId="2"/>
  </si>
  <si>
    <r>
      <t>（１）原動機の種類（風力</t>
    </r>
    <r>
      <rPr>
        <sz val="9"/>
        <color indexed="17"/>
        <rFont val="ＭＳ 明朝"/>
        <family val="1"/>
        <charset val="128"/>
      </rPr>
      <t>、</t>
    </r>
    <r>
      <rPr>
        <sz val="9"/>
        <rFont val="ＭＳ 明朝"/>
        <family val="1"/>
        <charset val="128"/>
      </rPr>
      <t>太陽光など）</t>
    </r>
    <rPh sb="3" eb="6">
      <t>ゲンドウキ</t>
    </rPh>
    <rPh sb="7" eb="9">
      <t>シュルイ</t>
    </rPh>
    <rPh sb="10" eb="12">
      <t>フウリョク</t>
    </rPh>
    <rPh sb="13" eb="16">
      <t>タイヨウコウ</t>
    </rPh>
    <phoneticPr fontId="2"/>
  </si>
  <si>
    <t>（２）台数（逆変換装置またはＰＣＳの台数）</t>
    <rPh sb="3" eb="5">
      <t>ダイスウ</t>
    </rPh>
    <rPh sb="6" eb="9">
      <t>ギャクヘンカン</t>
    </rPh>
    <rPh sb="9" eb="11">
      <t>ソウチ</t>
    </rPh>
    <rPh sb="18" eb="20">
      <t>ダイスウ</t>
    </rPh>
    <phoneticPr fontId="2"/>
  </si>
  <si>
    <t>[台]</t>
    <rPh sb="1" eb="2">
      <t>ダイ</t>
    </rPh>
    <phoneticPr fontId="2"/>
  </si>
  <si>
    <t>２．逆変換装置</t>
    <rPh sb="2" eb="3">
      <t>ギャク</t>
    </rPh>
    <rPh sb="3" eb="5">
      <t>ヘンカン</t>
    </rPh>
    <rPh sb="5" eb="7">
      <t>ソウチ</t>
    </rPh>
    <phoneticPr fontId="2"/>
  </si>
  <si>
    <t>（１）メーカ･型式</t>
    <rPh sb="7" eb="9">
      <t>カタシキ</t>
    </rPh>
    <phoneticPr fontId="2"/>
  </si>
  <si>
    <t>[ﾒｰｶ]</t>
    <phoneticPr fontId="2"/>
  </si>
  <si>
    <t>[型式]</t>
    <rPh sb="1" eb="3">
      <t>カタシキ</t>
    </rPh>
    <phoneticPr fontId="2"/>
  </si>
  <si>
    <t>（２）電気方式</t>
    <rPh sb="3" eb="5">
      <t>デンキ</t>
    </rPh>
    <rPh sb="5" eb="7">
      <t>ホウシキ</t>
    </rPh>
    <phoneticPr fontId="2"/>
  </si>
  <si>
    <t>（３）定格容量</t>
    <rPh sb="3" eb="5">
      <t>テイカク</t>
    </rPh>
    <rPh sb="5" eb="6">
      <t>カタチ</t>
    </rPh>
    <rPh sb="6" eb="7">
      <t>リョウ</t>
    </rPh>
    <phoneticPr fontId="2"/>
  </si>
  <si>
    <t>[kVA]</t>
    <phoneticPr fontId="2"/>
  </si>
  <si>
    <t>（４）定格出力</t>
    <rPh sb="3" eb="5">
      <t>テイカク</t>
    </rPh>
    <rPh sb="5" eb="7">
      <t>シュツリョク</t>
    </rPh>
    <phoneticPr fontId="2"/>
  </si>
  <si>
    <t>[kW]</t>
    <phoneticPr fontId="2"/>
  </si>
  <si>
    <r>
      <t>（５）出力</t>
    </r>
    <r>
      <rPr>
        <sz val="8"/>
        <rFont val="ＭＳ 明朝"/>
        <family val="1"/>
        <charset val="128"/>
      </rPr>
      <t>変化範囲</t>
    </r>
    <rPh sb="3" eb="5">
      <t>シュツリョク</t>
    </rPh>
    <rPh sb="5" eb="7">
      <t>ヘンカ</t>
    </rPh>
    <rPh sb="7" eb="9">
      <t>ハンイ</t>
    </rPh>
    <phoneticPr fontId="2"/>
  </si>
  <si>
    <t>[kW]～</t>
    <phoneticPr fontId="2"/>
  </si>
  <si>
    <t>（６）定格電圧</t>
    <rPh sb="3" eb="5">
      <t>テイカク</t>
    </rPh>
    <rPh sb="5" eb="7">
      <t>デンアツ</t>
    </rPh>
    <phoneticPr fontId="2"/>
  </si>
  <si>
    <t>[kV]</t>
    <phoneticPr fontId="2"/>
  </si>
  <si>
    <t>（７）力率（定格）</t>
    <rPh sb="3" eb="4">
      <t>リキ</t>
    </rPh>
    <rPh sb="4" eb="5">
      <t>リツ</t>
    </rPh>
    <rPh sb="6" eb="8">
      <t>テイカク</t>
    </rPh>
    <phoneticPr fontId="2"/>
  </si>
  <si>
    <t>［%］</t>
  </si>
  <si>
    <t>（８）力率（運転可能範囲）</t>
    <rPh sb="3" eb="4">
      <t>リキ</t>
    </rPh>
    <rPh sb="4" eb="5">
      <t>リツ</t>
    </rPh>
    <rPh sb="6" eb="8">
      <t>ウンテン</t>
    </rPh>
    <rPh sb="8" eb="10">
      <t>カノウ</t>
    </rPh>
    <rPh sb="10" eb="12">
      <t>ハンイ</t>
    </rPh>
    <phoneticPr fontId="2"/>
  </si>
  <si>
    <t>（９）定格周波数</t>
    <rPh sb="3" eb="5">
      <t>テイカク</t>
    </rPh>
    <rPh sb="5" eb="8">
      <t>シュウハスウ</t>
    </rPh>
    <phoneticPr fontId="2"/>
  </si>
  <si>
    <t>[Hz]</t>
    <phoneticPr fontId="2"/>
  </si>
  <si>
    <t>（10）連続運転可能周波数</t>
    <rPh sb="4" eb="6">
      <t>レンゾク</t>
    </rPh>
    <rPh sb="6" eb="8">
      <t>ウンテン</t>
    </rPh>
    <rPh sb="8" eb="10">
      <t>カノウ</t>
    </rPh>
    <rPh sb="10" eb="13">
      <t>シュウハスウ</t>
    </rPh>
    <phoneticPr fontId="2"/>
  </si>
  <si>
    <t>［Hz］～　　</t>
    <phoneticPr fontId="2"/>
  </si>
  <si>
    <r>
      <t>運転可能周波数</t>
    </r>
    <r>
      <rPr>
        <vertAlign val="superscript"/>
        <sz val="9"/>
        <rFont val="ＭＳ 明朝"/>
        <family val="1"/>
        <charset val="128"/>
      </rPr>
      <t>※1</t>
    </r>
    <phoneticPr fontId="2"/>
  </si>
  <si>
    <t>[Hz]～</t>
    <phoneticPr fontId="2"/>
  </si>
  <si>
    <r>
      <t>（11）周波数低下時
　の運転継続時間</t>
    </r>
    <r>
      <rPr>
        <vertAlign val="superscript"/>
        <sz val="9"/>
        <rFont val="ＭＳ 明朝"/>
        <family val="1"/>
        <charset val="128"/>
      </rPr>
      <t>※1</t>
    </r>
    <rPh sb="4" eb="7">
      <t>シュウハスウ</t>
    </rPh>
    <rPh sb="7" eb="9">
      <t>テイカ</t>
    </rPh>
    <rPh sb="9" eb="10">
      <t>ジ</t>
    </rPh>
    <rPh sb="13" eb="15">
      <t>ウンテン</t>
    </rPh>
    <rPh sb="15" eb="17">
      <t>ケイゾク</t>
    </rPh>
    <rPh sb="17" eb="19">
      <t>ジカン</t>
    </rPh>
    <phoneticPr fontId="2"/>
  </si>
  <si>
    <t>0.97pu時（50Hzエリア：48.5/60Hzエリア：58.2［Hz］）</t>
    <rPh sb="6" eb="7">
      <t>ジ</t>
    </rPh>
    <phoneticPr fontId="2"/>
  </si>
  <si>
    <t>［分］ 　</t>
  </si>
  <si>
    <t>0.96pu時（50Hzエリア：48.0/60Hzエリア：57.6［Hz］）</t>
    <rPh sb="6" eb="7">
      <t>ジ</t>
    </rPh>
    <phoneticPr fontId="2"/>
  </si>
  <si>
    <t>（12）自動電圧調整機能</t>
    <rPh sb="4" eb="6">
      <t>ジドウ</t>
    </rPh>
    <rPh sb="6" eb="8">
      <t>デンアツ</t>
    </rPh>
    <rPh sb="8" eb="10">
      <t>チョウセイ</t>
    </rPh>
    <rPh sb="10" eb="12">
      <t>キノウ</t>
    </rPh>
    <phoneticPr fontId="2"/>
  </si>
  <si>
    <t>（13）自動同期検定機能（自励式の場合）</t>
    <rPh sb="4" eb="6">
      <t>ジドウ</t>
    </rPh>
    <rPh sb="6" eb="8">
      <t>ドウキ</t>
    </rPh>
    <rPh sb="8" eb="10">
      <t>ケンテイ</t>
    </rPh>
    <rPh sb="10" eb="12">
      <t>キノウ</t>
    </rPh>
    <rPh sb="13" eb="15">
      <t>ジレイ</t>
    </rPh>
    <rPh sb="15" eb="16">
      <t>シキ</t>
    </rPh>
    <rPh sb="17" eb="19">
      <t>バアイ</t>
    </rPh>
    <phoneticPr fontId="2"/>
  </si>
  <si>
    <t>（14）系統並解列箇所</t>
    <rPh sb="4" eb="6">
      <t>ケイトウ</t>
    </rPh>
    <rPh sb="6" eb="7">
      <t>ナミ</t>
    </rPh>
    <rPh sb="7" eb="8">
      <t>カイ</t>
    </rPh>
    <rPh sb="8" eb="9">
      <t>レツ</t>
    </rPh>
    <rPh sb="9" eb="11">
      <t>カショ</t>
    </rPh>
    <phoneticPr fontId="2"/>
  </si>
  <si>
    <t>添付　様式５の４　参照</t>
  </si>
  <si>
    <t>（15）通電電流制限値</t>
    <phoneticPr fontId="2"/>
  </si>
  <si>
    <t>［s］</t>
  </si>
  <si>
    <t>（16）主回路方式</t>
    <rPh sb="4" eb="5">
      <t>シュ</t>
    </rPh>
    <rPh sb="5" eb="7">
      <t>カイロ</t>
    </rPh>
    <rPh sb="7" eb="9">
      <t>ホウシキ</t>
    </rPh>
    <phoneticPr fontId="2"/>
  </si>
  <si>
    <t>（17）出力制御方式</t>
    <rPh sb="4" eb="6">
      <t>シュツリョク</t>
    </rPh>
    <rPh sb="6" eb="8">
      <t>セイギョ</t>
    </rPh>
    <rPh sb="8" eb="10">
      <t>ホウシキ</t>
    </rPh>
    <phoneticPr fontId="2"/>
  </si>
  <si>
    <t>（18）事故時運転継続（ＦＲＴ）要件適用の有無</t>
    <rPh sb="4" eb="6">
      <t>ジコ</t>
    </rPh>
    <rPh sb="6" eb="7">
      <t>ジ</t>
    </rPh>
    <rPh sb="7" eb="9">
      <t>ウンテン</t>
    </rPh>
    <rPh sb="9" eb="11">
      <t>ケイゾク</t>
    </rPh>
    <rPh sb="16" eb="18">
      <t>ヨウケン</t>
    </rPh>
    <rPh sb="18" eb="20">
      <t>テキヨウ</t>
    </rPh>
    <rPh sb="21" eb="23">
      <t>ウム</t>
    </rPh>
    <phoneticPr fontId="2"/>
  </si>
  <si>
    <t>（19）高調波電流歪率</t>
    <rPh sb="4" eb="7">
      <t>コウチョウハ</t>
    </rPh>
    <rPh sb="7" eb="9">
      <t>デンリュウ</t>
    </rPh>
    <rPh sb="9" eb="10">
      <t>ヒズ</t>
    </rPh>
    <rPh sb="10" eb="11">
      <t>リツ</t>
    </rPh>
    <phoneticPr fontId="2"/>
  </si>
  <si>
    <t>総合</t>
    <rPh sb="0" eb="2">
      <t>ソウゴウ</t>
    </rPh>
    <phoneticPr fontId="2"/>
  </si>
  <si>
    <t>各次最大</t>
    <rPh sb="0" eb="2">
      <t>カクジ</t>
    </rPh>
    <rPh sb="2" eb="4">
      <t>サイダイ</t>
    </rPh>
    <phoneticPr fontId="2"/>
  </si>
  <si>
    <t>次</t>
    <rPh sb="0" eb="1">
      <t>ジ</t>
    </rPh>
    <phoneticPr fontId="2"/>
  </si>
  <si>
    <t>（20）発電機の出力特性　（風力の場合）</t>
    <phoneticPr fontId="2"/>
  </si>
  <si>
    <t>（21）出力変動対策の方法　（風力の場合）</t>
    <phoneticPr fontId="2"/>
  </si>
  <si>
    <t>（22）蓄電池設置（出力変動対策）の有無　（風力の場合）</t>
    <rPh sb="22" eb="24">
      <t>フウリョク</t>
    </rPh>
    <rPh sb="25" eb="27">
      <t>バアイ</t>
    </rPh>
    <phoneticPr fontId="2"/>
  </si>
  <si>
    <t>（23）ウィンドファームコントローラーの有無（風力の場合）</t>
    <rPh sb="23" eb="25">
      <t>フウリョク</t>
    </rPh>
    <rPh sb="26" eb="28">
      <t>バアイ</t>
    </rPh>
    <phoneticPr fontId="2"/>
  </si>
  <si>
    <t>（24）蓄電容量</t>
    <rPh sb="4" eb="6">
      <t>チクデン</t>
    </rPh>
    <rPh sb="6" eb="8">
      <t>ヨウリョウ</t>
    </rPh>
    <phoneticPr fontId="2"/>
  </si>
  <si>
    <t>出力</t>
    <rPh sb="0" eb="2">
      <t>シュツリョク</t>
    </rPh>
    <phoneticPr fontId="2"/>
  </si>
  <si>
    <t>[kW]</t>
  </si>
  <si>
    <t>時間</t>
    <rPh sb="0" eb="2">
      <t>ジカン</t>
    </rPh>
    <phoneticPr fontId="2"/>
  </si>
  <si>
    <t>　[h]</t>
    <phoneticPr fontId="2"/>
  </si>
  <si>
    <t>※１：逆変換装置を用いた発電設備等でFRT要件非適用の設備は記載不要</t>
    <phoneticPr fontId="2"/>
  </si>
  <si>
    <t>※２：「有」の場合、蓄電池設備仕様および蓄電池システムの諸元を算定するためのシミュレーションに使用した
　　　発電データ等の提出が必要となります。（任意様式）</t>
    <phoneticPr fontId="2"/>
  </si>
  <si>
    <t>【留意事項】</t>
    <rPh sb="1" eb="3">
      <t>リュウイ</t>
    </rPh>
    <rPh sb="3" eb="5">
      <t>ジコウ</t>
    </rPh>
    <phoneticPr fontId="2"/>
  </si>
  <si>
    <t>○</t>
    <phoneticPr fontId="2"/>
  </si>
  <si>
    <t>異なる仕様の逆変換装置がある場合は、本様式を複写し、仕様毎にご記載ください。</t>
    <rPh sb="0" eb="1">
      <t>コト</t>
    </rPh>
    <rPh sb="3" eb="5">
      <t>シヨウ</t>
    </rPh>
    <rPh sb="6" eb="7">
      <t>ギャク</t>
    </rPh>
    <rPh sb="7" eb="9">
      <t>ヘンカン</t>
    </rPh>
    <rPh sb="9" eb="11">
      <t>ソウチ</t>
    </rPh>
    <rPh sb="26" eb="28">
      <t>シヨウ</t>
    </rPh>
    <rPh sb="31" eb="33">
      <t>キサイ</t>
    </rPh>
    <phoneticPr fontId="2"/>
  </si>
  <si>
    <t>電圧変動の検討などで、さらに詳細な資料を確認させていただく場合があります。</t>
    <rPh sb="0" eb="2">
      <t>デンアツ</t>
    </rPh>
    <rPh sb="2" eb="4">
      <t>ヘンドウ</t>
    </rPh>
    <rPh sb="5" eb="7">
      <t>ケントウ</t>
    </rPh>
    <phoneticPr fontId="2"/>
  </si>
  <si>
    <t>（13）自動同期検定機能（自励式の場合）</t>
    <rPh sb="4" eb="6">
      <t>ジドウ</t>
    </rPh>
    <rPh sb="6" eb="8">
      <t>ドウキ</t>
    </rPh>
    <rPh sb="8" eb="10">
      <t>ケンテイ</t>
    </rPh>
    <rPh sb="10" eb="12">
      <t>キノウ</t>
    </rPh>
    <rPh sb="13" eb="14">
      <t>ジ</t>
    </rPh>
    <rPh sb="14" eb="15">
      <t>ツトム</t>
    </rPh>
    <rPh sb="15" eb="16">
      <t>シキ</t>
    </rPh>
    <rPh sb="17" eb="19">
      <t>バアイ</t>
    </rPh>
    <phoneticPr fontId="2"/>
  </si>
  <si>
    <t>４．保護リレー等</t>
    <rPh sb="2" eb="4">
      <t>ホゴ</t>
    </rPh>
    <rPh sb="7" eb="8">
      <t>ナド</t>
    </rPh>
    <phoneticPr fontId="2"/>
  </si>
  <si>
    <t>機 器 名 称</t>
    <rPh sb="0" eb="1">
      <t>キ</t>
    </rPh>
    <rPh sb="2" eb="3">
      <t>ウツワ</t>
    </rPh>
    <rPh sb="4" eb="5">
      <t>メイ</t>
    </rPh>
    <rPh sb="6" eb="7">
      <t>ショウ</t>
    </rPh>
    <phoneticPr fontId="2"/>
  </si>
  <si>
    <t>系</t>
    <rPh sb="0" eb="1">
      <t>ケイ</t>
    </rPh>
    <phoneticPr fontId="2"/>
  </si>
  <si>
    <t>製 造 者</t>
    <rPh sb="0" eb="1">
      <t>セイ</t>
    </rPh>
    <rPh sb="2" eb="3">
      <t>ヅクリ</t>
    </rPh>
    <rPh sb="4" eb="5">
      <t>シャ</t>
    </rPh>
    <phoneticPr fontId="2"/>
  </si>
  <si>
    <t>型 　式</t>
    <rPh sb="0" eb="1">
      <t>カタ</t>
    </rPh>
    <rPh sb="3" eb="4">
      <t>シキ</t>
    </rPh>
    <phoneticPr fontId="2"/>
  </si>
  <si>
    <t>定 格 容 量</t>
    <rPh sb="0" eb="1">
      <t>サダム</t>
    </rPh>
    <rPh sb="2" eb="3">
      <t>カク</t>
    </rPh>
    <rPh sb="4" eb="5">
      <t>カタチ</t>
    </rPh>
    <rPh sb="6" eb="7">
      <t>リョウ</t>
    </rPh>
    <phoneticPr fontId="2"/>
  </si>
  <si>
    <t>遮 断 容 量</t>
    <rPh sb="0" eb="1">
      <t>サエギ</t>
    </rPh>
    <rPh sb="2" eb="3">
      <t>ダン</t>
    </rPh>
    <rPh sb="4" eb="5">
      <t>カタチ</t>
    </rPh>
    <rPh sb="6" eb="7">
      <t>リョウ</t>
    </rPh>
    <phoneticPr fontId="2"/>
  </si>
  <si>
    <t>動 作 時 間</t>
    <rPh sb="0" eb="1">
      <t>ドウ</t>
    </rPh>
    <rPh sb="2" eb="3">
      <t>サク</t>
    </rPh>
    <rPh sb="4" eb="5">
      <t>トキ</t>
    </rPh>
    <rPh sb="6" eb="7">
      <t>アイダ</t>
    </rPh>
    <phoneticPr fontId="2"/>
  </si>
  <si>
    <t>備　　考</t>
    <rPh sb="0" eb="1">
      <t>ソナエ</t>
    </rPh>
    <rPh sb="3" eb="4">
      <t>コウ</t>
    </rPh>
    <phoneticPr fontId="2"/>
  </si>
  <si>
    <t>遮断器</t>
    <rPh sb="0" eb="1">
      <t>サエギ</t>
    </rPh>
    <rPh sb="1" eb="2">
      <t>ダン</t>
    </rPh>
    <rPh sb="2" eb="3">
      <t>ウツワ</t>
    </rPh>
    <phoneticPr fontId="2"/>
  </si>
  <si>
    <t>ｻｲｸﾙ</t>
    <phoneticPr fontId="2"/>
  </si>
  <si>
    <t>連系用遮断器</t>
  </si>
  <si>
    <t>V    T</t>
    <phoneticPr fontId="2"/>
  </si>
  <si>
    <t>V/</t>
    <phoneticPr fontId="2"/>
  </si>
  <si>
    <t>－</t>
  </si>
  <si>
    <t>負担：</t>
    <rPh sb="0" eb="2">
      <t>フタン</t>
    </rPh>
    <phoneticPr fontId="2"/>
  </si>
  <si>
    <t>VA</t>
    <phoneticPr fontId="2"/>
  </si>
  <si>
    <t>その他機器</t>
  </si>
  <si>
    <t>C    T</t>
    <phoneticPr fontId="2"/>
  </si>
  <si>
    <t>A/5A</t>
    <phoneticPr fontId="2"/>
  </si>
  <si>
    <t>過電流強度</t>
    <rPh sb="0" eb="1">
      <t>カ</t>
    </rPh>
    <rPh sb="1" eb="3">
      <t>デンリュウ</t>
    </rPh>
    <rPh sb="3" eb="5">
      <t>キョウド</t>
    </rPh>
    <phoneticPr fontId="2"/>
  </si>
  <si>
    <t>過電流定数</t>
    <rPh sb="0" eb="1">
      <t>カ</t>
    </rPh>
    <rPh sb="1" eb="3">
      <t>デンリュウ</t>
    </rPh>
    <rPh sb="3" eb="5">
      <t>テイスウ</t>
    </rPh>
    <phoneticPr fontId="2"/>
  </si>
  <si>
    <t>機械的耐電流</t>
    <rPh sb="0" eb="3">
      <t>キカイテキ</t>
    </rPh>
    <rPh sb="3" eb="4">
      <t>タイ</t>
    </rPh>
    <rPh sb="4" eb="6">
      <t>デンリュウ</t>
    </rPh>
    <phoneticPr fontId="2"/>
  </si>
  <si>
    <t>P    D</t>
    <phoneticPr fontId="2"/>
  </si>
  <si>
    <t>pF</t>
    <phoneticPr fontId="2"/>
  </si>
  <si>
    <t>Z P D</t>
    <phoneticPr fontId="2"/>
  </si>
  <si>
    <t>Z  C  T</t>
    <phoneticPr fontId="2"/>
  </si>
  <si>
    <t>保護リレー諸元</t>
    <rPh sb="0" eb="2">
      <t>ホゴ</t>
    </rPh>
    <rPh sb="5" eb="6">
      <t>ショ</t>
    </rPh>
    <rPh sb="6" eb="7">
      <t>ゲン</t>
    </rPh>
    <phoneticPr fontId="2"/>
  </si>
  <si>
    <t>記号</t>
    <rPh sb="0" eb="2">
      <t>キゴウ</t>
    </rPh>
    <phoneticPr fontId="2"/>
  </si>
  <si>
    <t>リレー名称</t>
    <rPh sb="3" eb="5">
      <t>メイショウ</t>
    </rPh>
    <phoneticPr fontId="2"/>
  </si>
  <si>
    <t>製造者</t>
    <rPh sb="0" eb="3">
      <t>セイゾウシャ</t>
    </rPh>
    <phoneticPr fontId="2"/>
  </si>
  <si>
    <t>型　式</t>
    <rPh sb="0" eb="1">
      <t>カタ</t>
    </rPh>
    <rPh sb="2" eb="3">
      <t>シキ</t>
    </rPh>
    <phoneticPr fontId="2"/>
  </si>
  <si>
    <t>相数</t>
    <rPh sb="0" eb="1">
      <t>ソウ</t>
    </rPh>
    <rPh sb="1" eb="2">
      <t>カズ</t>
    </rPh>
    <phoneticPr fontId="2"/>
  </si>
  <si>
    <t>整定範囲</t>
    <rPh sb="0" eb="1">
      <t>セイ</t>
    </rPh>
    <rPh sb="1" eb="2">
      <t>テイ</t>
    </rPh>
    <rPh sb="2" eb="4">
      <t>ハンイ</t>
    </rPh>
    <phoneticPr fontId="2"/>
  </si>
  <si>
    <t>ＯＣＲ－Ｈ</t>
    <phoneticPr fontId="2"/>
  </si>
  <si>
    <t>過電流</t>
    <rPh sb="0" eb="3">
      <t>カデンリュウ</t>
    </rPh>
    <phoneticPr fontId="2"/>
  </si>
  <si>
    <t>主</t>
    <rPh sb="0" eb="1">
      <t>シュ</t>
    </rPh>
    <phoneticPr fontId="2"/>
  </si>
  <si>
    <t>電流：</t>
    <rPh sb="0" eb="2">
      <t>デンリュウ</t>
    </rPh>
    <phoneticPr fontId="2"/>
  </si>
  <si>
    <t>瞬時：</t>
    <rPh sb="0" eb="2">
      <t>シュンジ</t>
    </rPh>
    <phoneticPr fontId="2"/>
  </si>
  <si>
    <t>（５１Ｒ）</t>
    <phoneticPr fontId="2"/>
  </si>
  <si>
    <t>時限：</t>
    <rPh sb="0" eb="2">
      <t>ジゲン</t>
    </rPh>
    <phoneticPr fontId="2"/>
  </si>
  <si>
    <t>ＤＧＲ</t>
    <phoneticPr fontId="2"/>
  </si>
  <si>
    <t>地絡方向</t>
    <rPh sb="0" eb="4">
      <t>チラクホウコウ</t>
    </rPh>
    <phoneticPr fontId="2"/>
  </si>
  <si>
    <t>電圧：</t>
    <rPh sb="0" eb="2">
      <t>デンアツ</t>
    </rPh>
    <phoneticPr fontId="2"/>
  </si>
  <si>
    <t>（６７ＧＲ）</t>
    <phoneticPr fontId="2"/>
  </si>
  <si>
    <t>ＯＶＧＲ</t>
  </si>
  <si>
    <t>地絡過電圧</t>
    <rPh sb="0" eb="5">
      <t>チラクカデンアツ</t>
    </rPh>
    <phoneticPr fontId="2"/>
  </si>
  <si>
    <t>（６４Ｒ）</t>
    <phoneticPr fontId="2"/>
  </si>
  <si>
    <t>ＤＳＲ</t>
  </si>
  <si>
    <t>方向短絡</t>
    <rPh sb="0" eb="4">
      <t>ホウコウタンラク</t>
    </rPh>
    <phoneticPr fontId="2"/>
  </si>
  <si>
    <t>（６７Ｓ）</t>
    <phoneticPr fontId="2"/>
  </si>
  <si>
    <t>ＯＶＲ</t>
  </si>
  <si>
    <t>過電圧</t>
    <rPh sb="0" eb="3">
      <t>カデンアツ</t>
    </rPh>
    <phoneticPr fontId="2"/>
  </si>
  <si>
    <t>（５９Ｒ）</t>
    <phoneticPr fontId="2"/>
  </si>
  <si>
    <t>ＵＶＲ</t>
  </si>
  <si>
    <t>不足電圧</t>
    <rPh sb="0" eb="4">
      <t>フソクデンアツ</t>
    </rPh>
    <phoneticPr fontId="2"/>
  </si>
  <si>
    <t>（２７Ｒ）</t>
    <phoneticPr fontId="2"/>
  </si>
  <si>
    <t>ＯＦＲ</t>
    <phoneticPr fontId="2"/>
  </si>
  <si>
    <t>周波数上昇</t>
    <rPh sb="0" eb="5">
      <t>シュウハスウジョウショウ</t>
    </rPh>
    <phoneticPr fontId="2"/>
  </si>
  <si>
    <t>（９５Ｈ）</t>
    <phoneticPr fontId="2"/>
  </si>
  <si>
    <t>周波数低下</t>
    <rPh sb="0" eb="3">
      <t>シュウハスウ</t>
    </rPh>
    <rPh sb="3" eb="5">
      <t>テイカ</t>
    </rPh>
    <phoneticPr fontId="2"/>
  </si>
  <si>
    <t>ＵＦＲ</t>
    <phoneticPr fontId="2"/>
  </si>
  <si>
    <t>（９５Ｌ）</t>
    <phoneticPr fontId="2"/>
  </si>
  <si>
    <t>逆電力</t>
    <rPh sb="0" eb="3">
      <t>ギャクデンリョク</t>
    </rPh>
    <phoneticPr fontId="2"/>
  </si>
  <si>
    <t>電力：</t>
    <rPh sb="0" eb="2">
      <t>デンリョク</t>
    </rPh>
    <phoneticPr fontId="2"/>
  </si>
  <si>
    <t>ＲＰＲ</t>
    <phoneticPr fontId="2"/>
  </si>
  <si>
    <t>※</t>
    <phoneticPr fontId="2"/>
  </si>
  <si>
    <t>（６７Ｐ）</t>
    <phoneticPr fontId="2"/>
  </si>
  <si>
    <t>不足電力</t>
    <rPh sb="0" eb="4">
      <t>フソクデンリョク</t>
    </rPh>
    <phoneticPr fontId="2"/>
  </si>
  <si>
    <t>ＵＰＲ</t>
    <phoneticPr fontId="2"/>
  </si>
  <si>
    <t>（９１Ｌ）</t>
    <phoneticPr fontId="2"/>
  </si>
  <si>
    <t>単独運転検出要素</t>
    <rPh sb="0" eb="2">
      <t>タンドク</t>
    </rPh>
    <rPh sb="2" eb="4">
      <t>ウンテン</t>
    </rPh>
    <rPh sb="4" eb="6">
      <t>ケンシュツ</t>
    </rPh>
    <rPh sb="6" eb="8">
      <t>ヨウソ</t>
    </rPh>
    <phoneticPr fontId="2"/>
  </si>
  <si>
    <t>整定値：</t>
    <rPh sb="0" eb="2">
      <t>セイテイ</t>
    </rPh>
    <rPh sb="2" eb="3">
      <t>チ</t>
    </rPh>
    <phoneticPr fontId="2"/>
  </si>
  <si>
    <t>時限：</t>
    <phoneticPr fontId="2"/>
  </si>
  <si>
    <t>（受動：　　　　　　　）</t>
    <rPh sb="1" eb="3">
      <t>ジュドウ</t>
    </rPh>
    <phoneticPr fontId="2"/>
  </si>
  <si>
    <t>)</t>
    <phoneticPr fontId="2"/>
  </si>
  <si>
    <t>（能動：　　　　　　　）</t>
    <rPh sb="1" eb="3">
      <t>ノウドウ</t>
    </rPh>
    <phoneticPr fontId="2"/>
  </si>
  <si>
    <t>※逆潮流なしの場合</t>
    <rPh sb="1" eb="2">
      <t>ギャク</t>
    </rPh>
    <rPh sb="2" eb="4">
      <t>チョウリュウ</t>
    </rPh>
    <rPh sb="7" eb="9">
      <t>バアイ</t>
    </rPh>
    <phoneticPr fontId="2"/>
  </si>
  <si>
    <t>付加機能に関する事項</t>
    <rPh sb="0" eb="2">
      <t>フカ</t>
    </rPh>
    <rPh sb="2" eb="4">
      <t>キノウ</t>
    </rPh>
    <rPh sb="5" eb="6">
      <t>カン</t>
    </rPh>
    <rPh sb="8" eb="10">
      <t>ジコウ</t>
    </rPh>
    <phoneticPr fontId="2"/>
  </si>
  <si>
    <t>・電圧上昇抑制機能</t>
    <rPh sb="1" eb="3">
      <t>デンアツ</t>
    </rPh>
    <rPh sb="3" eb="5">
      <t>ジョウショウ</t>
    </rPh>
    <rPh sb="5" eb="7">
      <t>ヨクセイ</t>
    </rPh>
    <rPh sb="7" eb="9">
      <t>キノウ</t>
    </rPh>
    <phoneticPr fontId="2"/>
  </si>
  <si>
    <t>・発電機並列時・脱落時の電圧変動抑制機能</t>
    <rPh sb="1" eb="3">
      <t>ハツデン</t>
    </rPh>
    <rPh sb="3" eb="4">
      <t>キ</t>
    </rPh>
    <rPh sb="4" eb="6">
      <t>ヘイレツ</t>
    </rPh>
    <rPh sb="6" eb="7">
      <t>ジ</t>
    </rPh>
    <rPh sb="8" eb="10">
      <t>ダツラク</t>
    </rPh>
    <rPh sb="10" eb="11">
      <t>ジ</t>
    </rPh>
    <rPh sb="12" eb="14">
      <t>デンアツ</t>
    </rPh>
    <rPh sb="14" eb="16">
      <t>ヘンドウ</t>
    </rPh>
    <rPh sb="16" eb="18">
      <t>ヨクセイ</t>
    </rPh>
    <rPh sb="18" eb="20">
      <t>キノウ</t>
    </rPh>
    <phoneticPr fontId="2"/>
  </si>
  <si>
    <t>・自動負荷遮断装置</t>
    <rPh sb="1" eb="3">
      <t>ジドウ</t>
    </rPh>
    <rPh sb="3" eb="5">
      <t>フカ</t>
    </rPh>
    <rPh sb="5" eb="7">
      <t>シャダン</t>
    </rPh>
    <rPh sb="7" eb="9">
      <t>ソウチ</t>
    </rPh>
    <phoneticPr fontId="2"/>
  </si>
  <si>
    <t>・自動同期検定装置</t>
    <rPh sb="1" eb="3">
      <t>ジドウ</t>
    </rPh>
    <rPh sb="3" eb="5">
      <t>ドウキ</t>
    </rPh>
    <rPh sb="5" eb="7">
      <t>ケンテイ</t>
    </rPh>
    <rPh sb="7" eb="9">
      <t>ソウチ</t>
    </rPh>
    <phoneticPr fontId="2"/>
  </si>
  <si>
    <t>電圧</t>
    <rPh sb="0" eb="2">
      <t>デンアツ</t>
    </rPh>
    <phoneticPr fontId="2"/>
  </si>
  <si>
    <t>周波数差</t>
    <rPh sb="0" eb="3">
      <t>シュウハスウ</t>
    </rPh>
    <rPh sb="3" eb="4">
      <t>サ</t>
    </rPh>
    <phoneticPr fontId="2"/>
  </si>
  <si>
    <t>Mz</t>
    <phoneticPr fontId="2"/>
  </si>
  <si>
    <t>相違差</t>
    <rPh sb="0" eb="2">
      <t>ソウイ</t>
    </rPh>
    <rPh sb="2" eb="3">
      <t>サ</t>
    </rPh>
    <phoneticPr fontId="2"/>
  </si>
  <si>
    <t>度</t>
    <rPh sb="0" eb="1">
      <t>ド</t>
    </rPh>
    <phoneticPr fontId="2"/>
  </si>
  <si>
    <t>前進時間</t>
    <rPh sb="0" eb="2">
      <t>ゼンシン</t>
    </rPh>
    <rPh sb="2" eb="4">
      <t>ジカン</t>
    </rPh>
    <phoneticPr fontId="2"/>
  </si>
  <si>
    <t>ｓ</t>
    <phoneticPr fontId="2"/>
  </si>
  <si>
    <t>・その他</t>
    <rPh sb="3" eb="4">
      <t>タ</t>
    </rPh>
    <phoneticPr fontId="2"/>
  </si>
  <si>
    <t>おわりにへ＞</t>
  </si>
  <si>
    <t>※用紙の大きさは、日本産業規格Ａ３サイズとしてください。</t>
    <phoneticPr fontId="2"/>
  </si>
  <si>
    <t>発電設備等設置者名</t>
    <phoneticPr fontId="2"/>
  </si>
  <si>
    <t>入力済み項目数</t>
    <rPh sb="0" eb="3">
      <t>ニュウリョクズ</t>
    </rPh>
    <rPh sb="4" eb="7">
      <t>コウモクスウ</t>
    </rPh>
    <phoneticPr fontId="2"/>
  </si>
  <si>
    <t>様式５の４</t>
    <rPh sb="0" eb="2">
      <t>ヨウシキ</t>
    </rPh>
    <phoneticPr fontId="2"/>
  </si>
  <si>
    <t>単　線　結　線　図</t>
    <rPh sb="0" eb="1">
      <t>タン</t>
    </rPh>
    <rPh sb="2" eb="3">
      <t>セン</t>
    </rPh>
    <rPh sb="4" eb="5">
      <t>ムスブ</t>
    </rPh>
    <rPh sb="6" eb="7">
      <t>セン</t>
    </rPh>
    <rPh sb="8" eb="9">
      <t>ズ</t>
    </rPh>
    <phoneticPr fontId="2"/>
  </si>
  <si>
    <t>■単線結線図の各情報を添付ください</t>
    <rPh sb="1" eb="6">
      <t>タンセンケッセンズ</t>
    </rPh>
    <rPh sb="7" eb="10">
      <t>カクジョウホウ</t>
    </rPh>
    <rPh sb="11" eb="13">
      <t>テンプ</t>
    </rPh>
    <phoneticPr fontId="2"/>
  </si>
  <si>
    <t>入力シートの【1.  契約情報のご入力-発電設備等設置場所】にご記載の住所と相違はありませんか？（単線結線図に住所が記載されている場合）</t>
    <rPh sb="0" eb="2">
      <t>ニュウリョク</t>
    </rPh>
    <rPh sb="32" eb="34">
      <t>キサイ</t>
    </rPh>
    <rPh sb="35" eb="37">
      <t>ジュウショ</t>
    </rPh>
    <rPh sb="38" eb="40">
      <t>ソウイ</t>
    </rPh>
    <rPh sb="49" eb="51">
      <t>タンセン</t>
    </rPh>
    <rPh sb="51" eb="54">
      <t>ケッセンズ</t>
    </rPh>
    <rPh sb="55" eb="57">
      <t>ジュウショ</t>
    </rPh>
    <rPh sb="58" eb="60">
      <t>キサイ</t>
    </rPh>
    <rPh sb="65" eb="67">
      <t>バアイ</t>
    </rPh>
    <phoneticPr fontId="2"/>
  </si>
  <si>
    <t>電力会社の名前は東京電力パワーグリッド株式会社になっていますか？（単線結線図に電力会社名が記載されている場合）</t>
    <rPh sb="0" eb="4">
      <t>デンリョクガイシャ</t>
    </rPh>
    <rPh sb="5" eb="7">
      <t>ナマエ</t>
    </rPh>
    <rPh sb="8" eb="12">
      <t>トウキョウデンリョク</t>
    </rPh>
    <rPh sb="19" eb="23">
      <t>カブシキガイシャ</t>
    </rPh>
    <rPh sb="33" eb="35">
      <t>タンセン</t>
    </rPh>
    <rPh sb="35" eb="38">
      <t>ケッセンズ</t>
    </rPh>
    <rPh sb="39" eb="43">
      <t>デンリョクガイシャ</t>
    </rPh>
    <rPh sb="43" eb="44">
      <t>メイ</t>
    </rPh>
    <rPh sb="45" eb="47">
      <t>キサイ</t>
    </rPh>
    <rPh sb="52" eb="54">
      <t>バアイ</t>
    </rPh>
    <phoneticPr fontId="2"/>
  </si>
  <si>
    <t>VCTは1台、計量器は2台になっていますか？</t>
    <rPh sb="5" eb="6">
      <t>ダイ</t>
    </rPh>
    <rPh sb="7" eb="10">
      <t>ケイリョウキ</t>
    </rPh>
    <rPh sb="12" eb="13">
      <t>ダイ</t>
    </rPh>
    <phoneticPr fontId="2"/>
  </si>
  <si>
    <t>商用電源周波数は6（6.6）kV、50Hzになっていますか？</t>
    <rPh sb="0" eb="4">
      <t>ショウヨウデンゲン</t>
    </rPh>
    <rPh sb="4" eb="7">
      <t>シュウハスウ</t>
    </rPh>
    <phoneticPr fontId="2"/>
  </si>
  <si>
    <t>※添付する場合はこちらの枠内にお願いします。</t>
    <rPh sb="1" eb="3">
      <t>テンプ</t>
    </rPh>
    <rPh sb="5" eb="7">
      <t>バアイ</t>
    </rPh>
    <rPh sb="12" eb="14">
      <t>ワクナイ</t>
    </rPh>
    <rPh sb="16" eb="17">
      <t>ネガ</t>
    </rPh>
    <phoneticPr fontId="2"/>
  </si>
  <si>
    <t>様式５の５</t>
    <rPh sb="0" eb="2">
      <t>ヨウシキ</t>
    </rPh>
    <phoneticPr fontId="2"/>
  </si>
  <si>
    <t>設　備　配　置　関　連</t>
    <rPh sb="0" eb="1">
      <t>セツ</t>
    </rPh>
    <rPh sb="2" eb="3">
      <t>ソナエ</t>
    </rPh>
    <rPh sb="4" eb="5">
      <t>クバ</t>
    </rPh>
    <rPh sb="6" eb="7">
      <t>オキ</t>
    </rPh>
    <rPh sb="8" eb="9">
      <t>セキ</t>
    </rPh>
    <rPh sb="10" eb="11">
      <t>レン</t>
    </rPh>
    <phoneticPr fontId="2"/>
  </si>
  <si>
    <t>－　主要設備レイアウト図　－</t>
    <rPh sb="2" eb="4">
      <t>シュヨウ</t>
    </rPh>
    <rPh sb="4" eb="6">
      <t>セツビ</t>
    </rPh>
    <rPh sb="11" eb="12">
      <t>ズ</t>
    </rPh>
    <phoneticPr fontId="2"/>
  </si>
  <si>
    <t>■計量器、VCT、通信端末、受変電設備等の設置場所がわかる図面、装柱図、キュービクル等の図面を添付ください</t>
    <rPh sb="1" eb="4">
      <t>ケイリョウキ</t>
    </rPh>
    <rPh sb="9" eb="13">
      <t>ツウシンタンマツ</t>
    </rPh>
    <rPh sb="14" eb="20">
      <t>ジュヘンデンセツビトウ</t>
    </rPh>
    <rPh sb="21" eb="25">
      <t>セッチバショ</t>
    </rPh>
    <rPh sb="29" eb="31">
      <t>ズメン</t>
    </rPh>
    <rPh sb="32" eb="35">
      <t>ソウチュウズ</t>
    </rPh>
    <rPh sb="42" eb="43">
      <t>トウ</t>
    </rPh>
    <rPh sb="44" eb="46">
      <t>ズメン</t>
    </rPh>
    <rPh sb="47" eb="49">
      <t>テンプ</t>
    </rPh>
    <phoneticPr fontId="2"/>
  </si>
  <si>
    <t>計量器・VCT・通信端末並びに受電設備の設置場所がわかるように記載がありますか？</t>
    <rPh sb="0" eb="3">
      <t>ケイリョウキ</t>
    </rPh>
    <rPh sb="8" eb="10">
      <t>ツウシン</t>
    </rPh>
    <rPh sb="10" eb="12">
      <t>タンマツ</t>
    </rPh>
    <rPh sb="12" eb="13">
      <t>ナラ</t>
    </rPh>
    <rPh sb="15" eb="17">
      <t>ジュデン</t>
    </rPh>
    <rPh sb="17" eb="19">
      <t>セツビ</t>
    </rPh>
    <rPh sb="20" eb="22">
      <t>セッチ</t>
    </rPh>
    <rPh sb="22" eb="24">
      <t>バショ</t>
    </rPh>
    <rPh sb="31" eb="33">
      <t>キサイ</t>
    </rPh>
    <phoneticPr fontId="2"/>
  </si>
  <si>
    <t>※添付の場合はこちらの枠内にお願いします。</t>
    <rPh sb="1" eb="3">
      <t>テンプ</t>
    </rPh>
    <rPh sb="4" eb="6">
      <t>バアイ</t>
    </rPh>
    <rPh sb="11" eb="13">
      <t>ワクナイ</t>
    </rPh>
    <rPh sb="15" eb="16">
      <t>ネガ</t>
    </rPh>
    <phoneticPr fontId="2"/>
  </si>
  <si>
    <t>／</t>
    <phoneticPr fontId="2"/>
  </si>
  <si>
    <t>※計量器・ＶＣＴ・通信端末ならびに受電設備の設置場所がわかるよう記載</t>
    <rPh sb="1" eb="4">
      <t>ケイリョウキ</t>
    </rPh>
    <rPh sb="9" eb="11">
      <t>ツウシン</t>
    </rPh>
    <rPh sb="11" eb="13">
      <t>タンマツ</t>
    </rPh>
    <rPh sb="17" eb="19">
      <t>ジュデン</t>
    </rPh>
    <rPh sb="19" eb="21">
      <t>セツビ</t>
    </rPh>
    <rPh sb="22" eb="24">
      <t>セッチ</t>
    </rPh>
    <rPh sb="24" eb="26">
      <t>バショ</t>
    </rPh>
    <rPh sb="32" eb="34">
      <t>キサイ</t>
    </rPh>
    <phoneticPr fontId="2"/>
  </si>
  <si>
    <t>縮　　　尺</t>
    <rPh sb="0" eb="1">
      <t>チヂミ</t>
    </rPh>
    <rPh sb="4" eb="5">
      <t>シャク</t>
    </rPh>
    <phoneticPr fontId="2"/>
  </si>
  <si>
    <t>※計量器・通信端末設備の設置仕様（壁掛け・自立盤）が決まっていれば記載</t>
    <rPh sb="1" eb="4">
      <t>ケイリョウキ</t>
    </rPh>
    <rPh sb="5" eb="7">
      <t>ツウシン</t>
    </rPh>
    <rPh sb="7" eb="9">
      <t>タンマツ</t>
    </rPh>
    <rPh sb="9" eb="11">
      <t>セツビ</t>
    </rPh>
    <rPh sb="12" eb="14">
      <t>セッチ</t>
    </rPh>
    <rPh sb="14" eb="16">
      <t>シヨウ</t>
    </rPh>
    <rPh sb="17" eb="18">
      <t>カベ</t>
    </rPh>
    <rPh sb="18" eb="19">
      <t>カ</t>
    </rPh>
    <rPh sb="21" eb="23">
      <t>ジリツ</t>
    </rPh>
    <rPh sb="23" eb="24">
      <t>バン</t>
    </rPh>
    <rPh sb="26" eb="27">
      <t>キ</t>
    </rPh>
    <rPh sb="33" eb="35">
      <t>キサイ</t>
    </rPh>
    <phoneticPr fontId="2"/>
  </si>
  <si>
    <t>※通信ケーブルの引込ルートの指定があればわかるよう記載</t>
    <rPh sb="1" eb="3">
      <t>ツウシン</t>
    </rPh>
    <rPh sb="8" eb="10">
      <t>ヒキコミ</t>
    </rPh>
    <rPh sb="14" eb="16">
      <t>シテイ</t>
    </rPh>
    <rPh sb="25" eb="27">
      <t>キサイ</t>
    </rPh>
    <phoneticPr fontId="2"/>
  </si>
  <si>
    <t>縮尺は1/25,000か1/50,000としてください。</t>
    <phoneticPr fontId="2"/>
  </si>
  <si>
    <t>＜入力シートへ</t>
  </si>
  <si>
    <t>様式５の６</t>
    <rPh sb="0" eb="2">
      <t>ヨウシキ</t>
    </rPh>
    <phoneticPr fontId="2"/>
  </si>
  <si>
    <t>－　敷　地　平　面　図　－</t>
    <rPh sb="2" eb="3">
      <t>シキ</t>
    </rPh>
    <rPh sb="4" eb="5">
      <t>チ</t>
    </rPh>
    <rPh sb="6" eb="7">
      <t>タイラ</t>
    </rPh>
    <rPh sb="8" eb="9">
      <t>メン</t>
    </rPh>
    <rPh sb="10" eb="11">
      <t>ズ</t>
    </rPh>
    <phoneticPr fontId="2"/>
  </si>
  <si>
    <t>■接道（公道）の位置、連系柱（東電柱）の位置、構内受電柱、受電設備、発電設備の設置場所の情報がわかる地図を添付ください</t>
    <rPh sb="1" eb="3">
      <t>セツドウ</t>
    </rPh>
    <rPh sb="4" eb="6">
      <t>コウドウ</t>
    </rPh>
    <rPh sb="8" eb="10">
      <t>イチ</t>
    </rPh>
    <rPh sb="11" eb="13">
      <t>レンケイ</t>
    </rPh>
    <rPh sb="13" eb="14">
      <t>ハシラ</t>
    </rPh>
    <rPh sb="15" eb="18">
      <t>トウデンチュウ</t>
    </rPh>
    <rPh sb="20" eb="22">
      <t>イチ</t>
    </rPh>
    <rPh sb="23" eb="25">
      <t>コウナイ</t>
    </rPh>
    <rPh sb="25" eb="27">
      <t>ジュデン</t>
    </rPh>
    <rPh sb="27" eb="28">
      <t>ハシラ</t>
    </rPh>
    <rPh sb="29" eb="31">
      <t>ジュデン</t>
    </rPh>
    <rPh sb="31" eb="33">
      <t>セツビ</t>
    </rPh>
    <rPh sb="34" eb="36">
      <t>ハツデン</t>
    </rPh>
    <rPh sb="36" eb="38">
      <t>セツビ</t>
    </rPh>
    <rPh sb="39" eb="41">
      <t>セッチ</t>
    </rPh>
    <rPh sb="41" eb="43">
      <t>バショ</t>
    </rPh>
    <rPh sb="44" eb="46">
      <t>ジョウホウ</t>
    </rPh>
    <rPh sb="50" eb="52">
      <t>チズ</t>
    </rPh>
    <rPh sb="53" eb="55">
      <t>テンプ</t>
    </rPh>
    <phoneticPr fontId="2"/>
  </si>
  <si>
    <t>発電設備の設置場所がわかるように記載されていますか？</t>
    <rPh sb="0" eb="4">
      <t>ハツデンセツビ</t>
    </rPh>
    <rPh sb="5" eb="7">
      <t>セッチ</t>
    </rPh>
    <rPh sb="7" eb="9">
      <t>バショ</t>
    </rPh>
    <rPh sb="16" eb="18">
      <t>キサイ</t>
    </rPh>
    <phoneticPr fontId="2"/>
  </si>
  <si>
    <t>連系柱(東電電柱)の位置が正確に記載されていますか？</t>
    <rPh sb="0" eb="2">
      <t>レンケイ</t>
    </rPh>
    <rPh sb="1" eb="2">
      <t>デンチュウ</t>
    </rPh>
    <rPh sb="2" eb="3">
      <t>チュウ</t>
    </rPh>
    <rPh sb="4" eb="6">
      <t>トウデン</t>
    </rPh>
    <rPh sb="6" eb="8">
      <t>デンチュウ</t>
    </rPh>
    <rPh sb="10" eb="12">
      <t>イチ</t>
    </rPh>
    <rPh sb="13" eb="15">
      <t>セイカク</t>
    </rPh>
    <rPh sb="16" eb="18">
      <t>キサイ</t>
    </rPh>
    <phoneticPr fontId="2"/>
  </si>
  <si>
    <t>構内受電柱(引込柱)の記載がありますか？</t>
    <rPh sb="0" eb="2">
      <t>コウナイ</t>
    </rPh>
    <rPh sb="2" eb="5">
      <t>ジュデンチュウ</t>
    </rPh>
    <rPh sb="6" eb="7">
      <t>ヒ</t>
    </rPh>
    <rPh sb="7" eb="8">
      <t>コ</t>
    </rPh>
    <rPh sb="8" eb="9">
      <t>ハシラ</t>
    </rPh>
    <rPh sb="11" eb="13">
      <t>キサイ</t>
    </rPh>
    <phoneticPr fontId="2"/>
  </si>
  <si>
    <t>受電設備(キュービクル)の記載がありますか？</t>
    <rPh sb="0" eb="4">
      <t>ジュデンセツビ</t>
    </rPh>
    <rPh sb="13" eb="15">
      <t>キサイ</t>
    </rPh>
    <phoneticPr fontId="2"/>
  </si>
  <si>
    <t>※添付の場合こちらの枠内にお願いします。</t>
    <rPh sb="1" eb="3">
      <t>テンプ</t>
    </rPh>
    <rPh sb="4" eb="6">
      <t>バアイ</t>
    </rPh>
    <rPh sb="10" eb="12">
      <t>ワクナイ</t>
    </rPh>
    <rPh sb="14" eb="15">
      <t>ネガ</t>
    </rPh>
    <phoneticPr fontId="2"/>
  </si>
  <si>
    <t>縮　　　　　尺</t>
    <rPh sb="0" eb="1">
      <t>チヂミ</t>
    </rPh>
    <rPh sb="6" eb="7">
      <t>シャク</t>
    </rPh>
    <phoneticPr fontId="2"/>
  </si>
  <si>
    <t>※計量器・ＶＣＴ・通信端末ならびに受電設備の設置場所がわかるように記載</t>
    <rPh sb="1" eb="4">
      <t>ケイリョウキ</t>
    </rPh>
    <rPh sb="9" eb="11">
      <t>ツウシン</t>
    </rPh>
    <rPh sb="11" eb="13">
      <t>タンマツ</t>
    </rPh>
    <rPh sb="17" eb="19">
      <t>ジュデン</t>
    </rPh>
    <rPh sb="19" eb="21">
      <t>セツビ</t>
    </rPh>
    <rPh sb="22" eb="24">
      <t>セッチ</t>
    </rPh>
    <rPh sb="24" eb="26">
      <t>バショ</t>
    </rPh>
    <rPh sb="33" eb="35">
      <t>キサイ</t>
    </rPh>
    <phoneticPr fontId="2"/>
  </si>
  <si>
    <t>縮尺は1/25,000か1/50,000としてください。</t>
    <rPh sb="0" eb="2">
      <t>シュクシャク</t>
    </rPh>
    <phoneticPr fontId="2"/>
  </si>
  <si>
    <t>※通信ケーブルの引込ルートの指定があればわかるように記載</t>
    <rPh sb="1" eb="3">
      <t>ツウシン</t>
    </rPh>
    <rPh sb="8" eb="10">
      <t>ヒキコミ</t>
    </rPh>
    <rPh sb="14" eb="16">
      <t>シテイ</t>
    </rPh>
    <rPh sb="26" eb="28">
      <t>キサイ</t>
    </rPh>
    <phoneticPr fontId="2"/>
  </si>
  <si>
    <t>様式５の７</t>
    <rPh sb="0" eb="2">
      <t>ヨウシキ</t>
    </rPh>
    <phoneticPr fontId="2"/>
  </si>
  <si>
    <t>発　電　場　所　周　辺　地　図</t>
    <rPh sb="0" eb="1">
      <t>ハツ</t>
    </rPh>
    <rPh sb="2" eb="3">
      <t>デン</t>
    </rPh>
    <rPh sb="4" eb="5">
      <t>バ</t>
    </rPh>
    <rPh sb="6" eb="7">
      <t>ショ</t>
    </rPh>
    <rPh sb="8" eb="9">
      <t>シュウ</t>
    </rPh>
    <rPh sb="10" eb="11">
      <t>ヘン</t>
    </rPh>
    <rPh sb="12" eb="13">
      <t>チ</t>
    </rPh>
    <rPh sb="14" eb="15">
      <t>ズ</t>
    </rPh>
    <phoneticPr fontId="2"/>
  </si>
  <si>
    <t>■周辺の建物名が明記されている地図を添付ください</t>
    <rPh sb="1" eb="3">
      <t>シュウヘン</t>
    </rPh>
    <rPh sb="4" eb="7">
      <t>タテモノメイ</t>
    </rPh>
    <rPh sb="8" eb="10">
      <t>メイキ</t>
    </rPh>
    <rPh sb="15" eb="17">
      <t>チズ</t>
    </rPh>
    <rPh sb="18" eb="20">
      <t>テンプ</t>
    </rPh>
    <phoneticPr fontId="2"/>
  </si>
  <si>
    <t>入力済項目数</t>
    <rPh sb="0" eb="3">
      <t>ニュウリョクズ</t>
    </rPh>
    <rPh sb="3" eb="6">
      <t>コウモクスウ</t>
    </rPh>
    <phoneticPr fontId="2"/>
  </si>
  <si>
    <t>周辺の建物名が明記されていますか？</t>
  </si>
  <si>
    <t>　　縮尺は1/25,000か1/50,000としてください。</t>
    <rPh sb="2" eb="4">
      <t>シュクシャク</t>
    </rPh>
    <phoneticPr fontId="2"/>
  </si>
  <si>
    <t>2.  発電設備概要のご入力</t>
    <rPh sb="4" eb="8">
      <t>ハツデンセツビ</t>
    </rPh>
    <rPh sb="8" eb="10">
      <t>ガイヨウ</t>
    </rPh>
    <rPh sb="12" eb="14">
      <t>ニュウリョク</t>
    </rPh>
    <phoneticPr fontId="2"/>
  </si>
  <si>
    <t>　　　　　　　　　　　　入力項目は残り</t>
    <rPh sb="12" eb="14">
      <t>ニュウリョク</t>
    </rPh>
    <rPh sb="14" eb="16">
      <t>コウモク</t>
    </rPh>
    <rPh sb="17" eb="18">
      <t>ノコ</t>
    </rPh>
    <phoneticPr fontId="2"/>
  </si>
  <si>
    <t>　※主要設備レイアウト図が下図と同じ場合はそのままご提出することも可能です。レイアウト図が異なる場合は下図を削除し、記載をお願いします</t>
    <rPh sb="2" eb="6">
      <t>シュヨウセツビ</t>
    </rPh>
    <rPh sb="11" eb="12">
      <t>ズ</t>
    </rPh>
    <rPh sb="13" eb="15">
      <t>シタズ</t>
    </rPh>
    <rPh sb="16" eb="17">
      <t>オナ</t>
    </rPh>
    <rPh sb="18" eb="20">
      <t>バアイ</t>
    </rPh>
    <rPh sb="26" eb="28">
      <t>テイシュツ</t>
    </rPh>
    <rPh sb="33" eb="35">
      <t>カノウ</t>
    </rPh>
    <rPh sb="43" eb="44">
      <t>ズ</t>
    </rPh>
    <rPh sb="45" eb="46">
      <t>コト</t>
    </rPh>
    <rPh sb="48" eb="50">
      <t>バアイ</t>
    </rPh>
    <rPh sb="51" eb="53">
      <t>カズ</t>
    </rPh>
    <rPh sb="54" eb="56">
      <t>サクジョ</t>
    </rPh>
    <rPh sb="58" eb="60">
      <t>キサイ</t>
    </rPh>
    <rPh sb="62" eb="63">
      <t>ネガ</t>
    </rPh>
    <phoneticPr fontId="2"/>
  </si>
  <si>
    <t>　・シート右側に記載例を載せておりますのでご参考ください。</t>
    <phoneticPr fontId="2"/>
  </si>
  <si>
    <t>　　入力項目は残り</t>
    <rPh sb="2" eb="4">
      <t>ニュウリョク</t>
    </rPh>
    <rPh sb="4" eb="6">
      <t>コウモク</t>
    </rPh>
    <rPh sb="7" eb="8">
      <t>ノコ</t>
    </rPh>
    <phoneticPr fontId="2"/>
  </si>
  <si>
    <t>入力項目は残り</t>
    <phoneticPr fontId="2"/>
  </si>
  <si>
    <t>■こちらは高圧用の申込書です。高圧-蓄電池のお申込みでお間違いないですか？　</t>
    <rPh sb="5" eb="7">
      <t>コウアツ</t>
    </rPh>
    <rPh sb="7" eb="8">
      <t>ヨウ</t>
    </rPh>
    <rPh sb="9" eb="12">
      <t>モウシコミショ</t>
    </rPh>
    <rPh sb="15" eb="17">
      <t>コウアツ</t>
    </rPh>
    <rPh sb="18" eb="21">
      <t>チクデンチ</t>
    </rPh>
    <rPh sb="23" eb="25">
      <t>モウシコ</t>
    </rPh>
    <rPh sb="28" eb="30">
      <t>マチガ</t>
    </rPh>
    <phoneticPr fontId="2"/>
  </si>
  <si>
    <t>蓄電池特別措置適用有無</t>
    <phoneticPr fontId="2"/>
  </si>
  <si>
    <r>
      <t>蓄電池特別措置適用有無（予定）に関して、「有」か「無」いずれかで記載ください。
※詳細は託送供給等約款、「附則4 揚水発電設備等が設置された需要場所に接続供給を行なう
場合の特別措置」をご確認ください</t>
    </r>
    <r>
      <rPr>
        <sz val="16"/>
        <color rgb="FF0070C0"/>
        <rFont val="Meiryo UI"/>
        <family val="3"/>
        <charset val="128"/>
      </rPr>
      <t>（</t>
    </r>
    <r>
      <rPr>
        <u/>
        <sz val="16"/>
        <color rgb="FF0070C0"/>
        <rFont val="Meiryo UI"/>
        <family val="3"/>
        <charset val="128"/>
      </rPr>
      <t>Link</t>
    </r>
    <r>
      <rPr>
        <sz val="16"/>
        <color rgb="FF0070C0"/>
        <rFont val="Meiryo UI"/>
        <family val="3"/>
        <charset val="128"/>
      </rPr>
      <t>）</t>
    </r>
    <phoneticPr fontId="2"/>
  </si>
  <si>
    <t>【PCS1台あたりの蓄電池容量】</t>
    <rPh sb="10" eb="15">
      <t>チクデンチヨウリョウ</t>
    </rPh>
    <phoneticPr fontId="2"/>
  </si>
  <si>
    <t>kWh</t>
  </si>
  <si>
    <t>kWh</t>
    <phoneticPr fontId="2"/>
  </si>
  <si>
    <r>
      <t>（変更後）定格出力合計　放電側　</t>
    </r>
    <r>
      <rPr>
        <sz val="16"/>
        <color rgb="FFC00000"/>
        <rFont val="Meiryo UI"/>
        <family val="3"/>
        <charset val="128"/>
      </rPr>
      <t>※入力不要</t>
    </r>
    <rPh sb="12" eb="15">
      <t>ホウデンガワ</t>
    </rPh>
    <rPh sb="17" eb="21">
      <t>ニュウリョクフヨウ</t>
    </rPh>
    <phoneticPr fontId="2"/>
  </si>
  <si>
    <r>
      <t>（変更後）定格出力合計　充電側　</t>
    </r>
    <r>
      <rPr>
        <sz val="16"/>
        <color rgb="FFC00000"/>
        <rFont val="Meiryo UI"/>
        <family val="3"/>
        <charset val="128"/>
      </rPr>
      <t>※入力不要</t>
    </r>
    <rPh sb="12" eb="15">
      <t>ジュウデンガワ</t>
    </rPh>
    <rPh sb="17" eb="21">
      <t>ニュウリョクフヨウ</t>
    </rPh>
    <phoneticPr fontId="2"/>
  </si>
  <si>
    <t>蓄電池合計容量</t>
    <rPh sb="0" eb="3">
      <t>チクデンチ</t>
    </rPh>
    <rPh sb="3" eb="5">
      <t>ゴウケイ</t>
    </rPh>
    <rPh sb="5" eb="7">
      <t>ヨウリョウ</t>
    </rPh>
    <phoneticPr fontId="2"/>
  </si>
  <si>
    <t>蓄電池総容量</t>
    <rPh sb="0" eb="3">
      <t>チクデンチ</t>
    </rPh>
    <rPh sb="3" eb="4">
      <t>ソウ</t>
    </rPh>
    <rPh sb="4" eb="6">
      <t>ヨウリョウ</t>
    </rPh>
    <phoneticPr fontId="2"/>
  </si>
  <si>
    <t>PCS1台あたりの蓄電池容量</t>
    <rPh sb="4" eb="5">
      <t>ダイ</t>
    </rPh>
    <rPh sb="9" eb="12">
      <t>チクデンチ</t>
    </rPh>
    <rPh sb="12" eb="14">
      <t>ヨウリョウ</t>
    </rPh>
    <phoneticPr fontId="2"/>
  </si>
  <si>
    <t>蓄電池</t>
    <rPh sb="0" eb="3">
      <t>チクデンチ</t>
    </rPh>
    <phoneticPr fontId="2"/>
  </si>
  <si>
    <t>kwh</t>
    <phoneticPr fontId="2"/>
  </si>
  <si>
    <t xml:space="preserve">充電側 </t>
    <rPh sb="0" eb="3">
      <t>ジュウデンガワ</t>
    </rPh>
    <phoneticPr fontId="2"/>
  </si>
  <si>
    <t>[kVA]</t>
  </si>
  <si>
    <t xml:space="preserve">放電側 </t>
    <rPh sb="0" eb="3">
      <t>ホウデンガワ</t>
    </rPh>
    <phoneticPr fontId="2"/>
  </si>
  <si>
    <t>kW （℃）
(放電側)</t>
    <rPh sb="8" eb="11">
      <t>ホウデンガワ</t>
    </rPh>
    <phoneticPr fontId="2"/>
  </si>
  <si>
    <t>kW（℃）
(充電側)</t>
    <rPh sb="7" eb="9">
      <t>ジュウデン</t>
    </rPh>
    <rPh sb="9" eb="10">
      <t>ガワ</t>
    </rPh>
    <phoneticPr fontId="2"/>
  </si>
  <si>
    <t>自動電圧調整装置(AVR)「有」の場合は、「整定値、整定可能範囲、刻み」を記載ください</t>
    <phoneticPr fontId="2"/>
  </si>
  <si>
    <t>%～</t>
    <phoneticPr fontId="2"/>
  </si>
  <si>
    <t>入力シートで記載した【電柱番号】</t>
    <rPh sb="0" eb="2">
      <t>ニュウリョク</t>
    </rPh>
    <rPh sb="6" eb="8">
      <t>キサイ</t>
    </rPh>
    <phoneticPr fontId="2"/>
  </si>
  <si>
    <t>入力シートで記載した【1.  契約情報のご入力-発電設備等設置場所】の住所と地図(設置位置)が相違ありませんか？</t>
    <rPh sb="6" eb="8">
      <t>キサイ</t>
    </rPh>
    <rPh sb="35" eb="37">
      <t>ジュウショ</t>
    </rPh>
    <rPh sb="38" eb="40">
      <t>チズ</t>
    </rPh>
    <rPh sb="41" eb="45">
      <t>セッチイチ</t>
    </rPh>
    <rPh sb="47" eb="49">
      <t>ソウイ</t>
    </rPh>
    <phoneticPr fontId="2"/>
  </si>
  <si>
    <t>セット</t>
  </si>
  <si>
    <t>セット</t>
    <phoneticPr fontId="2"/>
  </si>
  <si>
    <t>　【蓄電池の情報】</t>
    <rPh sb="2" eb="5">
      <t>チクデンチ</t>
    </rPh>
    <rPh sb="6" eb="8">
      <t>ジョウホウ</t>
    </rPh>
    <phoneticPr fontId="2"/>
  </si>
  <si>
    <t>　【蓄電池の情報】</t>
    <rPh sb="2" eb="5">
      <t>チクデンチ</t>
    </rPh>
    <phoneticPr fontId="2"/>
  </si>
  <si>
    <t>実施しない</t>
    <rPh sb="0" eb="2">
      <t>ジッシ</t>
    </rPh>
    <phoneticPr fontId="2"/>
  </si>
  <si>
    <t>✓</t>
  </si>
  <si>
    <t>種類</t>
    <rPh sb="0" eb="2">
      <t>シュルイ</t>
    </rPh>
    <phoneticPr fontId="2"/>
  </si>
  <si>
    <t>4.  定格出力合計等のご入力</t>
    <rPh sb="4" eb="6">
      <t>テイカク</t>
    </rPh>
    <rPh sb="5" eb="7">
      <t>シュツリョク</t>
    </rPh>
    <rPh sb="7" eb="9">
      <t>ゴウケイ</t>
    </rPh>
    <rPh sb="9" eb="10">
      <t>ナド</t>
    </rPh>
    <phoneticPr fontId="2"/>
  </si>
  <si>
    <t>【セット数】</t>
    <phoneticPr fontId="2"/>
  </si>
  <si>
    <t>【セット数】</t>
    <rPh sb="4" eb="5">
      <t>スウ</t>
    </rPh>
    <phoneticPr fontId="2"/>
  </si>
  <si>
    <t>　蓄電池容量1種類目</t>
    <rPh sb="7" eb="9">
      <t>シュルイ</t>
    </rPh>
    <rPh sb="9" eb="10">
      <t>メ</t>
    </rPh>
    <phoneticPr fontId="2"/>
  </si>
  <si>
    <t>　蓄電池容量2種類目</t>
    <rPh sb="7" eb="9">
      <t>シュルイ</t>
    </rPh>
    <rPh sb="9" eb="10">
      <t>メ</t>
    </rPh>
    <phoneticPr fontId="2"/>
  </si>
  <si>
    <t>　蓄電池容量3種類目</t>
    <rPh sb="7" eb="9">
      <t>シュルイ</t>
    </rPh>
    <rPh sb="9" eb="10">
      <t>メ</t>
    </rPh>
    <phoneticPr fontId="2"/>
  </si>
  <si>
    <t>　蓄電池容量4種類目</t>
    <rPh sb="7" eb="9">
      <t>シュルイ</t>
    </rPh>
    <rPh sb="9" eb="10">
      <t>メ</t>
    </rPh>
    <phoneticPr fontId="2"/>
  </si>
  <si>
    <t>　蓄電池容量5種類目</t>
    <rPh sb="7" eb="9">
      <t>シュルイ</t>
    </rPh>
    <rPh sb="9" eb="10">
      <t>メ</t>
    </rPh>
    <phoneticPr fontId="2"/>
  </si>
  <si>
    <r>
      <t xml:space="preserve">蓄電池総容量/セット数合計
</t>
    </r>
    <r>
      <rPr>
        <sz val="16"/>
        <color rgb="FFC00000"/>
        <rFont val="Meiryo UI"/>
        <family val="3"/>
        <charset val="128"/>
      </rPr>
      <t>※入力不要</t>
    </r>
    <rPh sb="0" eb="6">
      <t>チクデンチソウヨウリョウ</t>
    </rPh>
    <rPh sb="10" eb="11">
      <t>スウ</t>
    </rPh>
    <rPh sb="11" eb="13">
      <t>ゴウケイ</t>
    </rPh>
    <phoneticPr fontId="2"/>
  </si>
  <si>
    <t>- 申請ガイドにて、他電源種別のお申込み書類等の記載がございますので、ご確認ください。</t>
    <rPh sb="2" eb="4">
      <t>シンセイ</t>
    </rPh>
    <rPh sb="10" eb="15">
      <t>ホカデンゲンシュベツ</t>
    </rPh>
    <rPh sb="17" eb="19">
      <t>モウシコ</t>
    </rPh>
    <rPh sb="20" eb="22">
      <t>ショルイ</t>
    </rPh>
    <rPh sb="22" eb="23">
      <t>ナド</t>
    </rPh>
    <rPh sb="24" eb="26">
      <t>キサイ</t>
    </rPh>
    <rPh sb="36" eb="38">
      <t>カクニン</t>
    </rPh>
    <phoneticPr fontId="2"/>
  </si>
  <si>
    <t>についてご回答ください。</t>
    <phoneticPr fontId="2"/>
  </si>
  <si>
    <t>にて契約者情報や設置する装置の情報をご入力ください。</t>
    <phoneticPr fontId="2"/>
  </si>
  <si>
    <t>入力必須項目です</t>
    <rPh sb="0" eb="2">
      <t>ニュウリョク</t>
    </rPh>
    <rPh sb="2" eb="4">
      <t>ヒッス</t>
    </rPh>
    <rPh sb="4" eb="6">
      <t>コウモク</t>
    </rPh>
    <phoneticPr fontId="2"/>
  </si>
  <si>
    <t>入力不要項目です</t>
    <rPh sb="0" eb="2">
      <t>ニュウリョク</t>
    </rPh>
    <rPh sb="2" eb="4">
      <t>フヨウ</t>
    </rPh>
    <rPh sb="4" eb="6">
      <t>コウモク</t>
    </rPh>
    <phoneticPr fontId="2"/>
  </si>
  <si>
    <t>■下記の【定格出力合計・契約受電電力の求め方】をご確認のうえ、入力シートをご記載ください。</t>
    <rPh sb="1" eb="3">
      <t>カキ</t>
    </rPh>
    <rPh sb="5" eb="9">
      <t>テイカクシュツリョク</t>
    </rPh>
    <rPh sb="9" eb="11">
      <t>ゴウケイ</t>
    </rPh>
    <rPh sb="12" eb="14">
      <t>ケイヤク</t>
    </rPh>
    <rPh sb="14" eb="16">
      <t>ジュデン</t>
    </rPh>
    <rPh sb="16" eb="18">
      <t>デンリョク</t>
    </rPh>
    <rPh sb="19" eb="20">
      <t>モト</t>
    </rPh>
    <rPh sb="21" eb="22">
      <t>カタ</t>
    </rPh>
    <rPh sb="25" eb="27">
      <t>カクニン</t>
    </rPh>
    <rPh sb="31" eb="33">
      <t>ニュウリョク</t>
    </rPh>
    <rPh sb="38" eb="40">
      <t>キサイ</t>
    </rPh>
    <phoneticPr fontId="2"/>
  </si>
  <si>
    <t>【定格出力合計・契約受電電力の求め方】</t>
    <rPh sb="1" eb="5">
      <t>テイカクシュツリョク</t>
    </rPh>
    <rPh sb="5" eb="7">
      <t>ゴウケイ</t>
    </rPh>
    <rPh sb="8" eb="10">
      <t>ケイヤク</t>
    </rPh>
    <rPh sb="10" eb="14">
      <t>ジュデンデンリョク</t>
    </rPh>
    <rPh sb="15" eb="16">
      <t>モト</t>
    </rPh>
    <rPh sb="17" eb="18">
      <t>カタ</t>
    </rPh>
    <phoneticPr fontId="2"/>
  </si>
  <si>
    <t>イメージ例</t>
    <rPh sb="4" eb="5">
      <t>レイ</t>
    </rPh>
    <phoneticPr fontId="2"/>
  </si>
  <si>
    <t>単相2線式は定格出力合計が10kW以上の場合は、受付できない場合がございますのでご了承ください</t>
    <rPh sb="0" eb="2">
      <t>タンソウ</t>
    </rPh>
    <rPh sb="3" eb="5">
      <t>センシキ</t>
    </rPh>
    <rPh sb="6" eb="12">
      <t>テイカクシュツリョクゴウケイ</t>
    </rPh>
    <rPh sb="17" eb="19">
      <t>イジョウ</t>
    </rPh>
    <rPh sb="20" eb="22">
      <t>バアイ</t>
    </rPh>
    <rPh sb="24" eb="26">
      <t>ウケツケ</t>
    </rPh>
    <rPh sb="30" eb="32">
      <t>バアイ</t>
    </rPh>
    <rPh sb="41" eb="43">
      <t>リョウショウ</t>
    </rPh>
    <phoneticPr fontId="2"/>
  </si>
  <si>
    <t>単相2線式は定格出力合計が10kW以上の場合は、受付できない場合がございますのでご了承ください</t>
    <phoneticPr fontId="2"/>
  </si>
  <si>
    <r>
      <rPr>
        <b/>
        <sz val="12"/>
        <color theme="1" tint="0.249977111117893"/>
        <rFont val="Meiryo UI"/>
        <family val="3"/>
        <charset val="128"/>
      </rPr>
      <t xml:space="preserve">  </t>
    </r>
    <r>
      <rPr>
        <b/>
        <u/>
        <sz val="12"/>
        <color theme="1" tint="0.249977111117893"/>
        <rFont val="Meiryo UI"/>
        <family val="3"/>
        <charset val="128"/>
      </rPr>
      <t xml:space="preserve">出力の異なるPCSごとの設備情報をご準備ください。  </t>
    </r>
    <rPh sb="20" eb="22">
      <t>ジュンビ</t>
    </rPh>
    <phoneticPr fontId="2"/>
  </si>
  <si>
    <t>※¹以降、逆変換装置(PCS)はPCSとして表記を統一いたします</t>
    <rPh sb="2" eb="4">
      <t>イコウ</t>
    </rPh>
    <rPh sb="5" eb="10">
      <t>ギャクヘンカンソウチ</t>
    </rPh>
    <rPh sb="22" eb="24">
      <t>ヒョウキ</t>
    </rPh>
    <rPh sb="25" eb="27">
      <t>トウイツ</t>
    </rPh>
    <phoneticPr fontId="2"/>
  </si>
  <si>
    <t>- 当社は、蓄電池用逆変換装置(PCS)※¹の定格出力合計から自家消費電力を差し引いた数値を、契約電力（受電電力）として設定します。</t>
    <rPh sb="6" eb="10">
      <t>チクデンチヨウ</t>
    </rPh>
    <rPh sb="10" eb="15">
      <t>ギャクヘンカンソウチ</t>
    </rPh>
    <rPh sb="27" eb="29">
      <t>ゴウケイ</t>
    </rPh>
    <phoneticPr fontId="2"/>
  </si>
  <si>
    <t>3.  発電設備仕様のご入力（PCS/蓄電池に関して）</t>
    <rPh sb="4" eb="6">
      <t>ハツデン</t>
    </rPh>
    <rPh sb="6" eb="8">
      <t>セツビ</t>
    </rPh>
    <rPh sb="8" eb="10">
      <t>シヨウ</t>
    </rPh>
    <rPh sb="12" eb="14">
      <t>ニュウリョク</t>
    </rPh>
    <rPh sb="19" eb="22">
      <t>チクデンチ</t>
    </rPh>
    <rPh sb="23" eb="24">
      <t>カン</t>
    </rPh>
    <phoneticPr fontId="2"/>
  </si>
  <si>
    <t>　・PCS/蓄電池の情報について、定格出力合計および受電電力を正確に把握するため、出力の異なるPCSごとの情報が必要になります。出力の異なるPCSごとに設備情報を記載ください。</t>
    <rPh sb="6" eb="9">
      <t>チクデンチ</t>
    </rPh>
    <phoneticPr fontId="2"/>
  </si>
  <si>
    <t>定格出力が異なる設備（PCS/蓄電池)は何種類ありますか？</t>
    <rPh sb="0" eb="2">
      <t>テイカク</t>
    </rPh>
    <rPh sb="2" eb="4">
      <t>シュツリョク</t>
    </rPh>
    <rPh sb="5" eb="6">
      <t>コト</t>
    </rPh>
    <rPh sb="8" eb="10">
      <t>セツビ</t>
    </rPh>
    <rPh sb="15" eb="18">
      <t>チクデンチ</t>
    </rPh>
    <rPh sb="20" eb="23">
      <t>ナンシュルイ</t>
    </rPh>
    <phoneticPr fontId="2"/>
  </si>
  <si>
    <t>PCSの定格出力：放電側</t>
    <rPh sb="4" eb="6">
      <t>テイカク</t>
    </rPh>
    <rPh sb="6" eb="8">
      <t>シュツリョク</t>
    </rPh>
    <rPh sb="9" eb="12">
      <t>ホウデンガワ</t>
    </rPh>
    <phoneticPr fontId="2"/>
  </si>
  <si>
    <t>PCSの定格出力：充電側</t>
    <rPh sb="4" eb="6">
      <t>テイカク</t>
    </rPh>
    <rPh sb="6" eb="8">
      <t>シュツリョク</t>
    </rPh>
    <rPh sb="9" eb="12">
      <t>ジュウデンガワ</t>
    </rPh>
    <phoneticPr fontId="2"/>
  </si>
  <si>
    <t>PCSの定格容量：放電側</t>
    <rPh sb="4" eb="8">
      <t>テイカクヨウリョウ</t>
    </rPh>
    <phoneticPr fontId="2"/>
  </si>
  <si>
    <t>PCSの定格容量：充電側</t>
    <rPh sb="9" eb="11">
      <t>ジュウデン</t>
    </rPh>
    <rPh sb="11" eb="12">
      <t>ガワ</t>
    </rPh>
    <phoneticPr fontId="2"/>
  </si>
  <si>
    <t>定格出力1種類目の設備の中で、PCS1台当たりの蓄電池容量の構成は何種類ありますか？</t>
    <rPh sb="0" eb="2">
      <t>テイカク</t>
    </rPh>
    <rPh sb="2" eb="4">
      <t>シュツリョク</t>
    </rPh>
    <rPh sb="5" eb="8">
      <t>シュルイメ</t>
    </rPh>
    <rPh sb="9" eb="11">
      <t>セツビ</t>
    </rPh>
    <rPh sb="12" eb="13">
      <t>ナカ</t>
    </rPh>
    <rPh sb="19" eb="20">
      <t>ダイ</t>
    </rPh>
    <rPh sb="20" eb="21">
      <t>ア</t>
    </rPh>
    <rPh sb="24" eb="27">
      <t>チクデンチ</t>
    </rPh>
    <rPh sb="27" eb="29">
      <t>ヨウリョウ</t>
    </rPh>
    <rPh sb="30" eb="32">
      <t>コウセイ</t>
    </rPh>
    <rPh sb="33" eb="34">
      <t>ナン</t>
    </rPh>
    <rPh sb="34" eb="36">
      <t>シュルイ</t>
    </rPh>
    <phoneticPr fontId="2"/>
  </si>
  <si>
    <t>PCS1台当たりの蓄電池容量構成の内訳</t>
    <rPh sb="5" eb="6">
      <t>ア</t>
    </rPh>
    <rPh sb="14" eb="16">
      <t>コウセイ</t>
    </rPh>
    <rPh sb="17" eb="19">
      <t>ウチワケ</t>
    </rPh>
    <phoneticPr fontId="2"/>
  </si>
  <si>
    <t>定格出力2種類目の設備の中で、PCS1台当たりの蓄電池容量の構成は何種類ありますか？</t>
    <rPh sb="0" eb="2">
      <t>テイカク</t>
    </rPh>
    <rPh sb="2" eb="4">
      <t>シュツリョク</t>
    </rPh>
    <rPh sb="5" eb="8">
      <t>シュルイメ</t>
    </rPh>
    <rPh sb="9" eb="11">
      <t>セツビ</t>
    </rPh>
    <rPh sb="12" eb="13">
      <t>ナカ</t>
    </rPh>
    <rPh sb="19" eb="20">
      <t>ダイ</t>
    </rPh>
    <rPh sb="20" eb="21">
      <t>ア</t>
    </rPh>
    <rPh sb="24" eb="27">
      <t>チクデンチ</t>
    </rPh>
    <rPh sb="27" eb="29">
      <t>ヨウリョウ</t>
    </rPh>
    <rPh sb="30" eb="32">
      <t>コウセイ</t>
    </rPh>
    <rPh sb="33" eb="34">
      <t>ナン</t>
    </rPh>
    <rPh sb="34" eb="36">
      <t>シュルイ</t>
    </rPh>
    <phoneticPr fontId="2"/>
  </si>
  <si>
    <t>PCSの定格出力 放電側の合計値が自動で表示されます
【入力方法】シートご参考</t>
    <rPh sb="8" eb="9">
      <t>ズ</t>
    </rPh>
    <rPh sb="9" eb="11">
      <t>サンコウ</t>
    </rPh>
    <rPh sb="17" eb="19">
      <t>ジドウ</t>
    </rPh>
    <rPh sb="37" eb="39">
      <t>サンコウ</t>
    </rPh>
    <phoneticPr fontId="2"/>
  </si>
  <si>
    <t>事故時運転継続（FRT）要件適用の有無</t>
  </si>
  <si>
    <t>EMSによる出力制御有無</t>
    <rPh sb="6" eb="8">
      <t>シュツリョク</t>
    </rPh>
    <rPh sb="8" eb="10">
      <t>セイギョ</t>
    </rPh>
    <rPh sb="10" eb="12">
      <t>ウム</t>
    </rPh>
    <phoneticPr fontId="2"/>
  </si>
  <si>
    <t>様式３（直流発電設備）の３．自由記述欄</t>
    <rPh sb="14" eb="19">
      <t>ジユウキジュツラン</t>
    </rPh>
    <phoneticPr fontId="2"/>
  </si>
  <si>
    <t>【発電設備仕様のご入力（PCS/パネルに関して）】</t>
    <phoneticPr fontId="2"/>
  </si>
  <si>
    <t>　【PCSの情報】</t>
    <phoneticPr fontId="2"/>
  </si>
  <si>
    <t>出力制限の有無</t>
    <rPh sb="0" eb="2">
      <t>シュツリョク</t>
    </rPh>
    <rPh sb="2" eb="4">
      <t>セイゲン</t>
    </rPh>
    <rPh sb="5" eb="6">
      <t>アリ</t>
    </rPh>
    <rPh sb="6" eb="7">
      <t>ナシ</t>
    </rPh>
    <phoneticPr fontId="2"/>
  </si>
  <si>
    <t>出力制限の有無</t>
    <rPh sb="0" eb="2">
      <t>シュツリョク</t>
    </rPh>
    <rPh sb="2" eb="4">
      <t>セイゲン</t>
    </rPh>
    <rPh sb="5" eb="7">
      <t>ウム</t>
    </rPh>
    <phoneticPr fontId="2"/>
  </si>
  <si>
    <t>（変更前）台数</t>
    <rPh sb="5" eb="7">
      <t>ダイスウ</t>
    </rPh>
    <phoneticPr fontId="2"/>
  </si>
  <si>
    <t>（EMS制御後）定格出力合計　放電側</t>
    <rPh sb="4" eb="6">
      <t>セイギョ</t>
    </rPh>
    <rPh sb="6" eb="7">
      <t>ゴ</t>
    </rPh>
    <rPh sb="15" eb="18">
      <t>ホウデンガワ</t>
    </rPh>
    <phoneticPr fontId="2"/>
  </si>
  <si>
    <t>（EMS制御後）定格出力合計　充電側</t>
    <rPh sb="4" eb="6">
      <t>セイギョ</t>
    </rPh>
    <rPh sb="6" eb="7">
      <t>ゴ</t>
    </rPh>
    <rPh sb="15" eb="18">
      <t>ジュウデンガワ</t>
    </rPh>
    <phoneticPr fontId="2"/>
  </si>
  <si>
    <t>PCSの定格出力 1種類目の設備</t>
    <rPh sb="4" eb="8">
      <t>テイカクシュツリョク</t>
    </rPh>
    <rPh sb="10" eb="12">
      <t>シュルイ</t>
    </rPh>
    <rPh sb="12" eb="13">
      <t>メ</t>
    </rPh>
    <rPh sb="14" eb="16">
      <t>セツビ</t>
    </rPh>
    <phoneticPr fontId="2"/>
  </si>
  <si>
    <t>PCSの定格出力 2種類目の設備</t>
    <rPh sb="4" eb="8">
      <t>テイカクシュツリョク</t>
    </rPh>
    <rPh sb="10" eb="12">
      <t>シュルイ</t>
    </rPh>
    <rPh sb="12" eb="13">
      <t>メ</t>
    </rPh>
    <rPh sb="14" eb="16">
      <t>セツビ</t>
    </rPh>
    <phoneticPr fontId="2"/>
  </si>
  <si>
    <t>PCSの定格出力3種類目の設備</t>
    <rPh sb="4" eb="8">
      <t>テイカクシュツリョク</t>
    </rPh>
    <rPh sb="9" eb="11">
      <t>シュルイ</t>
    </rPh>
    <rPh sb="11" eb="12">
      <t>モク</t>
    </rPh>
    <rPh sb="13" eb="15">
      <t>セツビ</t>
    </rPh>
    <phoneticPr fontId="2"/>
  </si>
  <si>
    <t>+</t>
    <phoneticPr fontId="2"/>
  </si>
  <si>
    <t>＋</t>
    <phoneticPr fontId="2"/>
  </si>
  <si>
    <t>※放電側とは系統への売電電力のことを指し、様式3該当箇所に＋表記で自動転記されます</t>
    <phoneticPr fontId="2"/>
  </si>
  <si>
    <t>※充電側とは系統からの買電電力のことを指し、様式3該当箇所に－表記で自動転記されます</t>
    <phoneticPr fontId="2"/>
  </si>
  <si>
    <t>※放電側とは系統への売電電力のことを指し、様式2該当箇所に＋表記で自動転記されます</t>
    <phoneticPr fontId="2"/>
  </si>
  <si>
    <t>※充電側とは系統からの買電電力のことを指し、様式2該当箇所に－表記で自動転記されます</t>
    <phoneticPr fontId="2"/>
  </si>
  <si>
    <t>EMSにて出力制御時の放電側定格出力合計を入力ください</t>
    <rPh sb="5" eb="7">
      <t>シュツリョク</t>
    </rPh>
    <rPh sb="7" eb="9">
      <t>セイギョ</t>
    </rPh>
    <rPh sb="9" eb="10">
      <t>ジ</t>
    </rPh>
    <rPh sb="11" eb="14">
      <t>ホウデンガワ</t>
    </rPh>
    <rPh sb="14" eb="16">
      <t>テイカク</t>
    </rPh>
    <rPh sb="16" eb="18">
      <t>シュツリョク</t>
    </rPh>
    <rPh sb="18" eb="20">
      <t>ゴウケイ</t>
    </rPh>
    <rPh sb="21" eb="23">
      <t>ニュウリョク</t>
    </rPh>
    <phoneticPr fontId="2"/>
  </si>
  <si>
    <t>EMSにて出力制御時の充電側定格出力合計を入力ください</t>
    <rPh sb="5" eb="7">
      <t>シュツリョク</t>
    </rPh>
    <rPh sb="7" eb="9">
      <t>セイギョ</t>
    </rPh>
    <rPh sb="9" eb="10">
      <t>ジ</t>
    </rPh>
    <rPh sb="11" eb="14">
      <t>ジュウデンガワ</t>
    </rPh>
    <rPh sb="14" eb="16">
      <t>テイカク</t>
    </rPh>
    <rPh sb="16" eb="18">
      <t>シュツリョク</t>
    </rPh>
    <rPh sb="18" eb="20">
      <t>ゴウケイ</t>
    </rPh>
    <rPh sb="21" eb="23">
      <t>ニュウリョク</t>
    </rPh>
    <phoneticPr fontId="2"/>
  </si>
  <si>
    <t>需要場所(発電設備を含めた敷地)がわかるように枠などが記載されていますか？</t>
    <rPh sb="23" eb="24">
      <t>ワク</t>
    </rPh>
    <rPh sb="27" eb="29">
      <t>キサイ</t>
    </rPh>
    <phoneticPr fontId="2"/>
  </si>
  <si>
    <t>PCSの台数は、入力シートの【3.  発電設備仕様のご入力（PCS/蓄電池に関して）】にご記載のPCS台数と相違はありませんか？</t>
    <rPh sb="4" eb="6">
      <t>ダイスウ</t>
    </rPh>
    <rPh sb="8" eb="10">
      <t>ニュウリョク</t>
    </rPh>
    <rPh sb="45" eb="47">
      <t>キサイ</t>
    </rPh>
    <rPh sb="51" eb="53">
      <t>ダイスウ</t>
    </rPh>
    <rPh sb="54" eb="56">
      <t>ソウイ</t>
    </rPh>
    <phoneticPr fontId="2"/>
  </si>
  <si>
    <t>需要場所に接する道路(進入路含めて)が記載されていますか？</t>
    <rPh sb="0" eb="2">
      <t>ジュヨウ</t>
    </rPh>
    <rPh sb="2" eb="4">
      <t>バショ</t>
    </rPh>
    <rPh sb="5" eb="6">
      <t>セッ</t>
    </rPh>
    <rPh sb="8" eb="10">
      <t>ドウロ</t>
    </rPh>
    <rPh sb="11" eb="13">
      <t>シンニュウ</t>
    </rPh>
    <rPh sb="13" eb="14">
      <t>ロ</t>
    </rPh>
    <rPh sb="14" eb="15">
      <t>フク</t>
    </rPh>
    <rPh sb="19" eb="21">
      <t>キサイ</t>
    </rPh>
    <phoneticPr fontId="2"/>
  </si>
  <si>
    <t>様式5の6敷地平面図で記載した発電設備場所が分かるように枠などが記載されていますか？</t>
    <phoneticPr fontId="2"/>
  </si>
  <si>
    <t>住所：郵便番号</t>
    <rPh sb="0" eb="2">
      <t>ジュウショ</t>
    </rPh>
    <rPh sb="3" eb="7">
      <t>ユウビンバンゴウ</t>
    </rPh>
    <phoneticPr fontId="2"/>
  </si>
  <si>
    <t>　　  ：都道府県</t>
    <rPh sb="5" eb="9">
      <t>トドウフケン</t>
    </rPh>
    <phoneticPr fontId="2"/>
  </si>
  <si>
    <t>　　  ：市区町村以下</t>
    <rPh sb="5" eb="11">
      <t>シクチョウソンイカ</t>
    </rPh>
    <phoneticPr fontId="2"/>
  </si>
  <si>
    <t>住所：都・県</t>
    <rPh sb="0" eb="2">
      <t>ジュウショ</t>
    </rPh>
    <rPh sb="3" eb="4">
      <t>ト</t>
    </rPh>
    <rPh sb="5" eb="6">
      <t>ケン</t>
    </rPh>
    <phoneticPr fontId="2"/>
  </si>
  <si>
    <t>入力方法</t>
    <rPh sb="2" eb="4">
      <t>ホウホウ</t>
    </rPh>
    <phoneticPr fontId="2"/>
  </si>
  <si>
    <t>自動電圧調整装置（AVR）の定数（整定値）</t>
    <phoneticPr fontId="2"/>
  </si>
  <si>
    <t>定格出力3種類目の設備の中で、PCS1台当たりの
蓄電池容量の構成は何種類ありますか？</t>
    <rPh sb="0" eb="2">
      <t>テイカク</t>
    </rPh>
    <rPh sb="2" eb="4">
      <t>シュツリョク</t>
    </rPh>
    <rPh sb="5" eb="8">
      <t>シュルイメ</t>
    </rPh>
    <rPh sb="9" eb="11">
      <t>セツビ</t>
    </rPh>
    <rPh sb="12" eb="13">
      <t>ナカ</t>
    </rPh>
    <rPh sb="19" eb="20">
      <t>ダイ</t>
    </rPh>
    <rPh sb="20" eb="21">
      <t>ア</t>
    </rPh>
    <rPh sb="25" eb="28">
      <t>チクデンチ</t>
    </rPh>
    <rPh sb="28" eb="30">
      <t>ヨウリョウ</t>
    </rPh>
    <rPh sb="31" eb="33">
      <t>コウセイ</t>
    </rPh>
    <rPh sb="34" eb="35">
      <t>ナン</t>
    </rPh>
    <rPh sb="35" eb="37">
      <t>シュルイ</t>
    </rPh>
    <phoneticPr fontId="2"/>
  </si>
  <si>
    <t>定格出力2種類目の設備の中で、PCS1台当たりの
蓄電池容量の構成は何種類ありますか？</t>
    <rPh sb="0" eb="2">
      <t>テイカク</t>
    </rPh>
    <rPh sb="2" eb="4">
      <t>シュツリョク</t>
    </rPh>
    <rPh sb="5" eb="8">
      <t>シュルイメ</t>
    </rPh>
    <rPh sb="9" eb="11">
      <t>セツビ</t>
    </rPh>
    <rPh sb="12" eb="13">
      <t>ナカ</t>
    </rPh>
    <rPh sb="19" eb="20">
      <t>ダイ</t>
    </rPh>
    <rPh sb="20" eb="21">
      <t>ア</t>
    </rPh>
    <rPh sb="25" eb="28">
      <t>チクデンチ</t>
    </rPh>
    <rPh sb="28" eb="30">
      <t>ヨウリョウ</t>
    </rPh>
    <rPh sb="31" eb="33">
      <t>コウセイ</t>
    </rPh>
    <rPh sb="34" eb="35">
      <t>ナン</t>
    </rPh>
    <rPh sb="35" eb="37">
      <t>シュルイ</t>
    </rPh>
    <phoneticPr fontId="2"/>
  </si>
  <si>
    <t>定格出力1種類目の設備の中で、PCS1台当たりの
蓄電池容量の構成は何種類ありますか？</t>
    <rPh sb="0" eb="2">
      <t>テイカク</t>
    </rPh>
    <rPh sb="2" eb="4">
      <t>シュツリョク</t>
    </rPh>
    <rPh sb="5" eb="8">
      <t>シュルイメ</t>
    </rPh>
    <rPh sb="9" eb="11">
      <t>セツビ</t>
    </rPh>
    <rPh sb="12" eb="13">
      <t>ナカ</t>
    </rPh>
    <rPh sb="19" eb="20">
      <t>ダイ</t>
    </rPh>
    <rPh sb="20" eb="21">
      <t>ア</t>
    </rPh>
    <rPh sb="25" eb="28">
      <t>チクデンチ</t>
    </rPh>
    <rPh sb="28" eb="30">
      <t>ヨウリョウ</t>
    </rPh>
    <rPh sb="31" eb="33">
      <t>コウセイ</t>
    </rPh>
    <rPh sb="34" eb="35">
      <t>ナン</t>
    </rPh>
    <rPh sb="35" eb="37">
      <t>シュルイ</t>
    </rPh>
    <phoneticPr fontId="2"/>
  </si>
  <si>
    <t>〇〇〇〇</t>
    <phoneticPr fontId="2"/>
  </si>
  <si>
    <t>三相３線式</t>
  </si>
  <si>
    <t>▲▲▲</t>
    <phoneticPr fontId="2"/>
  </si>
  <si>
    <t>【イメージ図】</t>
    <rPh sb="5" eb="6">
      <t>ズ</t>
    </rPh>
    <phoneticPr fontId="2"/>
  </si>
  <si>
    <t>【イメージ図の場合の入力内容】</t>
    <rPh sb="5" eb="6">
      <t>ズ</t>
    </rPh>
    <rPh sb="7" eb="9">
      <t>バアイ</t>
    </rPh>
    <rPh sb="10" eb="12">
      <t>ニュウリョク</t>
    </rPh>
    <rPh sb="12" eb="14">
      <t>ナイヨウ</t>
    </rPh>
    <phoneticPr fontId="2"/>
  </si>
  <si>
    <t>・本書類は東京電力パワーグリッド専用の申込書のため、他一般送配電事業者へのお申込みには使用できませんのでご注意ください。</t>
    <rPh sb="1" eb="4">
      <t>ホンショルイ</t>
    </rPh>
    <rPh sb="5" eb="7">
      <t>トウキョウ</t>
    </rPh>
    <rPh sb="7" eb="9">
      <t>デンリョク</t>
    </rPh>
    <rPh sb="16" eb="18">
      <t>センヨウ</t>
    </rPh>
    <rPh sb="19" eb="22">
      <t>モウシコミショ</t>
    </rPh>
    <rPh sb="26" eb="27">
      <t>ホカ</t>
    </rPh>
    <rPh sb="27" eb="29">
      <t>イッパン</t>
    </rPh>
    <rPh sb="29" eb="30">
      <t>ソウ</t>
    </rPh>
    <rPh sb="30" eb="32">
      <t>ハイデン</t>
    </rPh>
    <rPh sb="32" eb="34">
      <t>ジギョウ</t>
    </rPh>
    <rPh sb="34" eb="35">
      <t>シャ</t>
    </rPh>
    <rPh sb="38" eb="40">
      <t>モウシコ</t>
    </rPh>
    <rPh sb="43" eb="45">
      <t>シヨウ</t>
    </rPh>
    <rPh sb="53" eb="55">
      <t>チュウイ</t>
    </rPh>
    <phoneticPr fontId="2"/>
  </si>
  <si>
    <t>その他(氏名：                   　　)</t>
    <rPh sb="4" eb="6">
      <t>シメイ</t>
    </rPh>
    <phoneticPr fontId="2"/>
  </si>
  <si>
    <r>
      <t>【入力方法】シートにイメージと入力例を記載しておりますので、参考に入力ください(</t>
    </r>
    <r>
      <rPr>
        <b/>
        <sz val="18"/>
        <color rgb="FF0070C0"/>
        <rFont val="Meiryo UI"/>
        <family val="3"/>
        <charset val="128"/>
      </rPr>
      <t>Link</t>
    </r>
    <r>
      <rPr>
        <b/>
        <sz val="18"/>
        <color theme="1" tint="0.249977111117893"/>
        <rFont val="Meiryo UI"/>
        <family val="3"/>
        <charset val="128"/>
      </rPr>
      <t>)</t>
    </r>
    <phoneticPr fontId="2"/>
  </si>
  <si>
    <r>
      <t>が記載されていますか？</t>
    </r>
    <r>
      <rPr>
        <sz val="6"/>
        <rFont val="Meiryo UI"/>
        <family val="3"/>
        <charset val="128"/>
      </rPr>
      <t>(不明の場合は不明と入力シートに記載ください)</t>
    </r>
    <rPh sb="1" eb="3">
      <t>キサイ</t>
    </rPh>
    <rPh sb="21" eb="23">
      <t>ニュウリョク</t>
    </rPh>
    <phoneticPr fontId="2"/>
  </si>
  <si>
    <t>入力シートで記載した【1.  契約情報のご入力-発電設備等設置場所】の住所と相違ありませんか？（周辺地図に住所を記載している場合）</t>
    <rPh sb="6" eb="8">
      <t>キサイ</t>
    </rPh>
    <rPh sb="35" eb="37">
      <t>ジュウショ</t>
    </rPh>
    <rPh sb="38" eb="40">
      <t>ソウイ</t>
    </rPh>
    <rPh sb="48" eb="52">
      <t>シュウヘンチズ</t>
    </rPh>
    <rPh sb="53" eb="55">
      <t>ジュウショ</t>
    </rPh>
    <rPh sb="56" eb="58">
      <t>キサイ</t>
    </rPh>
    <rPh sb="62" eb="64">
      <t>バアイ</t>
    </rPh>
    <phoneticPr fontId="2"/>
  </si>
  <si>
    <t>- 受電電力の計算が自動で行われるなど、従来の申込書よりも入力ミスが起こりづらくなっております。当社との不備に関するやり取りの減少が見込まれ、より申込完了までの期間を短くすることができますので、ぜひご活用ください。</t>
    <phoneticPr fontId="2"/>
  </si>
  <si>
    <t>■ 入力シートの「3.  発電設備仕様のご入力（PCS/蓄電池に関して)」「4.  定格出力合計等のご入力」の【入力の流れ】、【イメージ図】、【イメージ図の場合の入力内容】を記載しておりますので、ご確認ください</t>
    <rPh sb="2" eb="4">
      <t>ニュウリョク</t>
    </rPh>
    <rPh sb="13" eb="15">
      <t>ハツデン</t>
    </rPh>
    <rPh sb="15" eb="17">
      <t>セツビ</t>
    </rPh>
    <rPh sb="17" eb="19">
      <t>シヨウ</t>
    </rPh>
    <rPh sb="21" eb="23">
      <t>ニュウリョク</t>
    </rPh>
    <rPh sb="28" eb="31">
      <t>チクデンチ</t>
    </rPh>
    <rPh sb="32" eb="33">
      <t>カン</t>
    </rPh>
    <rPh sb="87" eb="89">
      <t>キサイ</t>
    </rPh>
    <rPh sb="99" eb="101">
      <t>カクニン</t>
    </rPh>
    <phoneticPr fontId="2"/>
  </si>
  <si>
    <t>発電事業者さまがご自身の敷地内電柱に連系を希望している東電電柱の番号を記載ください
※電柱番号は電柱の番札を参考ください（不明な場合は不明と記載ください）</t>
    <rPh sb="18" eb="20">
      <t>レンケイ</t>
    </rPh>
    <phoneticPr fontId="2"/>
  </si>
  <si>
    <t>発電契約者様の名称をご記載ください</t>
    <phoneticPr fontId="2"/>
  </si>
  <si>
    <t>番地等、省略せずに記載ください</t>
    <phoneticPr fontId="2"/>
  </si>
  <si>
    <t>PCSの定格出力 充電側の合計値が自動で表示されます
【入力方法】シートご参考</t>
    <rPh sb="9" eb="12">
      <t>ジュウデンガワ</t>
    </rPh>
    <rPh sb="13" eb="16">
      <t>ゴウケイアタイ</t>
    </rPh>
    <phoneticPr fontId="2"/>
  </si>
  <si>
    <t>選択してください</t>
  </si>
  <si>
    <t>確認して✓をご選択ください</t>
  </si>
  <si>
    <t>ms</t>
    <phoneticPr fontId="2"/>
  </si>
  <si>
    <t>【高圧】</t>
    <rPh sb="1" eb="3">
      <t>コウアツ</t>
    </rPh>
    <phoneticPr fontId="2"/>
  </si>
  <si>
    <t>　・本様式は本シートに添付または別途提出が可能です。いずれかの方法でご提出してください。（別途提出する際もチェックリストはご確認ください）</t>
    <rPh sb="2" eb="5">
      <t>ホンヨウシキ</t>
    </rPh>
    <rPh sb="6" eb="7">
      <t>ホン</t>
    </rPh>
    <rPh sb="11" eb="13">
      <t>テンプ</t>
    </rPh>
    <rPh sb="16" eb="18">
      <t>ベット</t>
    </rPh>
    <rPh sb="18" eb="20">
      <t>テイシュツ</t>
    </rPh>
    <rPh sb="21" eb="23">
      <t>カノウ</t>
    </rPh>
    <rPh sb="31" eb="33">
      <t>ホウホウ</t>
    </rPh>
    <rPh sb="35" eb="37">
      <t>テイシュツ</t>
    </rPh>
    <phoneticPr fontId="2"/>
  </si>
  <si>
    <r>
      <t>■提出前チェックリスト</t>
    </r>
    <r>
      <rPr>
        <b/>
        <sz val="14"/>
        <color theme="5"/>
        <rFont val="Meiryo UI"/>
        <family val="3"/>
        <charset val="128"/>
      </rPr>
      <t>（別途提出する際や本シートに記載しない項目であっても、ご提出前に必ずご確認して✓ください。）</t>
    </r>
    <phoneticPr fontId="2"/>
  </si>
  <si>
    <r>
      <t>■提出前チェックリスト</t>
    </r>
    <r>
      <rPr>
        <b/>
        <sz val="12"/>
        <color theme="5"/>
        <rFont val="Meiryo UI"/>
        <family val="3"/>
        <charset val="128"/>
      </rPr>
      <t>（別途提出する際や本シートに記載しない項目であっても、提出前に必ずご確認して✓ください。）</t>
    </r>
    <phoneticPr fontId="2"/>
  </si>
  <si>
    <r>
      <t xml:space="preserve">PCSの定格出力が異なる場合は、それぞれを別のセットとしてカウントしてください
 ※定格出力が同値でも、出力制御の有無によって、別のセットとして記載ください
 ※既設と同じ出力のPCSを増設する場合、別のセットとして記載ください
</t>
    </r>
    <r>
      <rPr>
        <b/>
        <sz val="22"/>
        <color theme="1" tint="0.249977111117893"/>
        <rFont val="Meiryo UI"/>
        <family val="3"/>
        <charset val="128"/>
      </rPr>
      <t>【入力方法】シートにイメージ図と入力方法例を記載しておりますので、
ご参考の上載ください(</t>
    </r>
    <r>
      <rPr>
        <b/>
        <sz val="22"/>
        <color rgb="FF0070C0"/>
        <rFont val="Meiryo UI"/>
        <family val="3"/>
        <charset val="128"/>
      </rPr>
      <t>Link</t>
    </r>
    <r>
      <rPr>
        <b/>
        <sz val="22"/>
        <color theme="1" tint="0.249977111117893"/>
        <rFont val="Meiryo UI"/>
        <family val="3"/>
        <charset val="128"/>
      </rPr>
      <t>)</t>
    </r>
    <rPh sb="42" eb="46">
      <t>テイカクシュツリョク</t>
    </rPh>
    <rPh sb="47" eb="49">
      <t>ドウチ</t>
    </rPh>
    <rPh sb="52" eb="56">
      <t>シュツリョクセイギョ</t>
    </rPh>
    <rPh sb="57" eb="59">
      <t>ウム</t>
    </rPh>
    <rPh sb="72" eb="74">
      <t>キサイ</t>
    </rPh>
    <rPh sb="100" eb="101">
      <t>ベツ</t>
    </rPh>
    <rPh sb="113" eb="114">
      <t>ホン</t>
    </rPh>
    <rPh sb="126" eb="127">
      <t>ズ</t>
    </rPh>
    <rPh sb="128" eb="130">
      <t>キサイ</t>
    </rPh>
    <rPh sb="146" eb="148">
      <t>サンコウ</t>
    </rPh>
    <rPh sb="150" eb="151">
      <t>ウエ</t>
    </rPh>
    <rPh sb="152" eb="154">
      <t>キサイ</t>
    </rPh>
    <phoneticPr fontId="2"/>
  </si>
  <si>
    <t>PCSの出力制限有無を選択ください</t>
    <phoneticPr fontId="2"/>
  </si>
  <si>
    <r>
      <t>※EMSとは、発電設備全体に対して出力制御するシステムのことです。</t>
    </r>
    <r>
      <rPr>
        <b/>
        <u/>
        <sz val="16"/>
        <color theme="3"/>
        <rFont val="Meiryo UI"/>
        <family val="3"/>
        <charset val="128"/>
      </rPr>
      <t xml:space="preserve">EMSによって出力制御を行う場合のみ
</t>
    </r>
    <r>
      <rPr>
        <sz val="16"/>
        <color theme="3"/>
        <rFont val="Meiryo UI"/>
        <family val="3"/>
        <charset val="128"/>
      </rPr>
      <t>有を選択ください</t>
    </r>
    <phoneticPr fontId="2"/>
  </si>
  <si>
    <t>おわりにへ＞</t>
    <phoneticPr fontId="2"/>
  </si>
  <si>
    <t>「全量売電」もしくは「余剰売電」で記載ください。 
全量売電：発電した電気を発電設備の維持・管理のみに消費し、発電した電気全てを売電する方法
余剰売電：発電した電気を発電設備の維持・管理以外に自ら消費し、余った電気を売電する方法</t>
    <rPh sb="1" eb="3">
      <t>ゼンリョウ</t>
    </rPh>
    <rPh sb="11" eb="13">
      <t>ヨジョウ</t>
    </rPh>
    <phoneticPr fontId="2"/>
  </si>
  <si>
    <r>
      <t xml:space="preserve">PCSの定格出力：充電側
</t>
    </r>
    <r>
      <rPr>
        <sz val="14"/>
        <color theme="3"/>
        <rFont val="Meiryo UI"/>
        <family val="3"/>
        <charset val="128"/>
      </rPr>
      <t>※充電側とは系統からの買電電力のことを指し、様式3該当箇所に
－表記で自動転記されます</t>
    </r>
    <rPh sb="4" eb="6">
      <t>テイカク</t>
    </rPh>
    <rPh sb="6" eb="8">
      <t>シュツリョク</t>
    </rPh>
    <rPh sb="9" eb="12">
      <t>ジュウデンガワ</t>
    </rPh>
    <phoneticPr fontId="2"/>
  </si>
  <si>
    <t>各様式　右上日付</t>
    <rPh sb="0" eb="3">
      <t>カクヨウシキ</t>
    </rPh>
    <rPh sb="4" eb="5">
      <t>ミギ</t>
    </rPh>
    <rPh sb="5" eb="6">
      <t>ウエ</t>
    </rPh>
    <rPh sb="6" eb="8">
      <t>ヒヅケ</t>
    </rPh>
    <phoneticPr fontId="2"/>
  </si>
  <si>
    <t>様式１（３）発電設備等設置場所</t>
    <rPh sb="0" eb="2">
      <t>ヨウシキ</t>
    </rPh>
    <phoneticPr fontId="2"/>
  </si>
  <si>
    <t>様式１（９）特記事項</t>
    <rPh sb="0" eb="2">
      <t>ヨウシキ</t>
    </rPh>
    <phoneticPr fontId="2"/>
  </si>
  <si>
    <t>様式１（８）連絡先</t>
    <rPh sb="0" eb="2">
      <t>ヨウシキ</t>
    </rPh>
    <phoneticPr fontId="2"/>
  </si>
  <si>
    <t>様式２の１．（３）発電設備等の連系開始希望日（営業運転）</t>
    <rPh sb="0" eb="2">
      <t>ヨウシキ</t>
    </rPh>
    <phoneticPr fontId="2"/>
  </si>
  <si>
    <t>様式２の２．（２）予備電線路希望の有無</t>
    <rPh sb="0" eb="2">
      <t>ヨウシキ</t>
    </rPh>
    <phoneticPr fontId="2"/>
  </si>
  <si>
    <t>様式２の７．サイバーセキュリティ対策</t>
    <rPh sb="0" eb="2">
      <t>ヨウシキ</t>
    </rPh>
    <phoneticPr fontId="2"/>
  </si>
  <si>
    <t>様式３（逆変換装置）の２．逆変換装置（３）放電側</t>
    <rPh sb="0" eb="2">
      <t>ヨウシキ</t>
    </rPh>
    <rPh sb="4" eb="9">
      <t>ギャクヘンカンソウチ</t>
    </rPh>
    <rPh sb="21" eb="24">
      <t>ホウデンガワ</t>
    </rPh>
    <phoneticPr fontId="2"/>
  </si>
  <si>
    <t>0.97pu時（50Hzエリア：48.5/60Hzエリア：58.2［Hz］）</t>
    <phoneticPr fontId="2"/>
  </si>
  <si>
    <t>0.96pu時（50Hzエリア：48.0/60Hzエリア：57.6［Hz］）</t>
    <phoneticPr fontId="2"/>
  </si>
  <si>
    <t>様式３（直流発電設備）の３．FRT要件適用の有無、
様式３（逆変換装置）の２．逆変換装置（１８）事故時運転継続（ＦＲＴ）要件適用の有無</t>
    <rPh sb="0" eb="2">
      <t>ヨウシキ</t>
    </rPh>
    <rPh sb="17" eb="19">
      <t>ヨウケン</t>
    </rPh>
    <rPh sb="19" eb="21">
      <t>テキヨウ</t>
    </rPh>
    <rPh sb="22" eb="24">
      <t>ウム</t>
    </rPh>
    <rPh sb="26" eb="28">
      <t>ヨウシキ</t>
    </rPh>
    <rPh sb="30" eb="35">
      <t>ギャクヘンカンソウチ</t>
    </rPh>
    <phoneticPr fontId="2"/>
  </si>
  <si>
    <t>-</t>
  </si>
  <si>
    <t>様式３（直流発電設備）①の３．自由記述欄</t>
    <phoneticPr fontId="2"/>
  </si>
  <si>
    <t>様式３（直流発電設備）①の３．定格出力
様式３（逆変換装置）①の２．逆変換装置（４）放電側</t>
    <rPh sb="0" eb="2">
      <t>ヨウシキ</t>
    </rPh>
    <rPh sb="15" eb="19">
      <t>テイカクシュツリョク</t>
    </rPh>
    <rPh sb="20" eb="22">
      <t>ヨウシキ</t>
    </rPh>
    <rPh sb="24" eb="29">
      <t>ギャクヘンカンソウチ</t>
    </rPh>
    <phoneticPr fontId="2"/>
  </si>
  <si>
    <t>様式３（逆変換装置）①の２．逆変換装置（４）充電側</t>
    <rPh sb="22" eb="24">
      <t>ジュウデン</t>
    </rPh>
    <rPh sb="24" eb="25">
      <t>ガワ</t>
    </rPh>
    <phoneticPr fontId="2"/>
  </si>
  <si>
    <t>様式３（直流発電設備）①の３．電気方式、
様式３（逆変換装置）①の２．逆変換装置（２）電気方式</t>
    <rPh sb="0" eb="2">
      <t>ヨウシキ</t>
    </rPh>
    <rPh sb="15" eb="19">
      <t>デンキホウシキ</t>
    </rPh>
    <rPh sb="21" eb="23">
      <t>ヨウシキ</t>
    </rPh>
    <rPh sb="25" eb="30">
      <t>ギャクヘンカンソウチ</t>
    </rPh>
    <phoneticPr fontId="2"/>
  </si>
  <si>
    <t>様式３（逆変換装置）①の２．逆変換装置（３）充電側</t>
    <rPh sb="0" eb="2">
      <t>ヨウシキ</t>
    </rPh>
    <rPh sb="4" eb="9">
      <t>ギャクヘンカンソウチ</t>
    </rPh>
    <rPh sb="22" eb="25">
      <t>ジュウデンガワ</t>
    </rPh>
    <phoneticPr fontId="2"/>
  </si>
  <si>
    <t>様式３（直流発電設備）①の３．力率（定格）、
様式３（逆変換装置）①の２．逆変換装置（７）力率（定格）</t>
    <rPh sb="0" eb="2">
      <t>ヨウシキ</t>
    </rPh>
    <rPh sb="15" eb="17">
      <t>リキリツ</t>
    </rPh>
    <rPh sb="18" eb="20">
      <t>テイカク</t>
    </rPh>
    <phoneticPr fontId="2"/>
  </si>
  <si>
    <t>様式３（直流発電設備）①の１．一般（３）運転可能周波数</t>
    <rPh sb="0" eb="2">
      <t>ヨウシキ</t>
    </rPh>
    <phoneticPr fontId="2"/>
  </si>
  <si>
    <t>様式３（直流発電設備）①の３．力率（運転可能範囲）、
様式３（逆変換装置）①の２．逆変換装置（８）力率（運転可能範囲）</t>
    <rPh sb="0" eb="2">
      <t>ヨウシキ</t>
    </rPh>
    <rPh sb="15" eb="17">
      <t>リキリツ</t>
    </rPh>
    <rPh sb="18" eb="22">
      <t>ウンテンカノウ</t>
    </rPh>
    <rPh sb="22" eb="24">
      <t>ハンイ</t>
    </rPh>
    <phoneticPr fontId="2"/>
  </si>
  <si>
    <t>様式３（直流発電設備）①の１．一般（４）連続運転可能周波数</t>
    <rPh sb="0" eb="2">
      <t>ヨウシキ</t>
    </rPh>
    <phoneticPr fontId="2"/>
  </si>
  <si>
    <t>様式３（直流発電設備）①の３．主回路方式、
様式３（逆変換装置）①の２．逆変換装置（１６）主回路方式</t>
    <rPh sb="0" eb="2">
      <t>ヨウシキ</t>
    </rPh>
    <rPh sb="15" eb="20">
      <t>シュカイロホウシキ</t>
    </rPh>
    <rPh sb="22" eb="24">
      <t>ヨウシキ</t>
    </rPh>
    <rPh sb="26" eb="31">
      <t>ギャクヘンカンソウチ</t>
    </rPh>
    <phoneticPr fontId="2"/>
  </si>
  <si>
    <t>様式３（直流発電設備）①の３．FRT要件適用の有無、
様式３（逆変換装置）①の２．逆変換装置（１８）事故時運転継続（ＦＲＴ）要件適用の有無</t>
    <rPh sb="0" eb="2">
      <t>ヨウシキ</t>
    </rPh>
    <rPh sb="18" eb="20">
      <t>ヨウケン</t>
    </rPh>
    <rPh sb="20" eb="22">
      <t>テキヨウ</t>
    </rPh>
    <rPh sb="23" eb="25">
      <t>ウム</t>
    </rPh>
    <rPh sb="27" eb="29">
      <t>ヨウシキ</t>
    </rPh>
    <rPh sb="31" eb="36">
      <t>ギャクヘンカンソウチ</t>
    </rPh>
    <phoneticPr fontId="2"/>
  </si>
  <si>
    <t>様式３（直流発電設備）①の１．一般（６）自動電圧調整装置（AVR）の有無</t>
    <rPh sb="0" eb="2">
      <t>ヨウシキ</t>
    </rPh>
    <phoneticPr fontId="2"/>
  </si>
  <si>
    <t>様式３（直流発電設備）①の１．一般（７）自動電圧調整装置（AVR）の定数（整定値）</t>
    <rPh sb="0" eb="2">
      <t>ヨウシキ</t>
    </rPh>
    <phoneticPr fontId="2"/>
  </si>
  <si>
    <t>様式３（直流発電設備）①の３．その他特記事項</t>
    <rPh sb="0" eb="2">
      <t>ヨウシキ</t>
    </rPh>
    <rPh sb="17" eb="18">
      <t>ホカ</t>
    </rPh>
    <rPh sb="18" eb="22">
      <t>トッキジコウ</t>
    </rPh>
    <phoneticPr fontId="2"/>
  </si>
  <si>
    <t>様式３（直流発電設備）①の３．その他特記事項</t>
    <phoneticPr fontId="2"/>
  </si>
  <si>
    <t>様式３（直流発電設備）②の３．自由記述欄</t>
    <phoneticPr fontId="2"/>
  </si>
  <si>
    <t>様式３（直流発電設備）②の３．定格出力
様式３（逆変換装置）②の２．逆変換装置（４）放電側</t>
    <rPh sb="0" eb="2">
      <t>ヨウシキ</t>
    </rPh>
    <rPh sb="15" eb="19">
      <t>テイカクシュツリョク</t>
    </rPh>
    <rPh sb="20" eb="22">
      <t>ヨウシキ</t>
    </rPh>
    <rPh sb="24" eb="29">
      <t>ギャクヘンカンソウチ</t>
    </rPh>
    <phoneticPr fontId="2"/>
  </si>
  <si>
    <t>様式３（逆変換装置）②の２．逆変換装置（４）充電側</t>
    <rPh sb="22" eb="24">
      <t>ジュウデン</t>
    </rPh>
    <rPh sb="24" eb="25">
      <t>ガワ</t>
    </rPh>
    <phoneticPr fontId="2"/>
  </si>
  <si>
    <t>様式３（直流発電設備）②の３．電気方式、
様式３（逆変換装置）②の２．逆変換装置（２）電気方式</t>
    <rPh sb="0" eb="2">
      <t>ヨウシキ</t>
    </rPh>
    <rPh sb="15" eb="19">
      <t>デンキホウシキ</t>
    </rPh>
    <rPh sb="21" eb="23">
      <t>ヨウシキ</t>
    </rPh>
    <rPh sb="25" eb="30">
      <t>ギャクヘンカンソウチ</t>
    </rPh>
    <phoneticPr fontId="2"/>
  </si>
  <si>
    <t>様式３（逆変換装置）②の２．逆変換装置（３）放電側</t>
    <rPh sb="0" eb="2">
      <t>ヨウシキ</t>
    </rPh>
    <rPh sb="4" eb="9">
      <t>ギャクヘンカンソウチ</t>
    </rPh>
    <rPh sb="22" eb="25">
      <t>ホウデンガワ</t>
    </rPh>
    <phoneticPr fontId="2"/>
  </si>
  <si>
    <t>様式３（逆変換装置）②の２．逆変換装置（３）充電側</t>
    <rPh sb="0" eb="2">
      <t>ヨウシキ</t>
    </rPh>
    <rPh sb="4" eb="9">
      <t>ギャクヘンカンソウチ</t>
    </rPh>
    <rPh sb="22" eb="25">
      <t>ジュウデンガワ</t>
    </rPh>
    <phoneticPr fontId="2"/>
  </si>
  <si>
    <t>様式３（直流発電設備）②の３．力率（定格）、
様式３（逆変換装置）②の２．逆変換装置（７）力率（定格）</t>
    <rPh sb="0" eb="2">
      <t>ヨウシキ</t>
    </rPh>
    <rPh sb="15" eb="17">
      <t>リキリツ</t>
    </rPh>
    <rPh sb="18" eb="20">
      <t>テイカク</t>
    </rPh>
    <phoneticPr fontId="2"/>
  </si>
  <si>
    <t>様式３（直流発電設備）②の３．力率（運転可能範囲）、
様式３（逆変換装置）②の２．逆変換装置（８）力率（運転可能範囲）</t>
    <rPh sb="0" eb="2">
      <t>ヨウシキ</t>
    </rPh>
    <rPh sb="15" eb="17">
      <t>リキリツ</t>
    </rPh>
    <rPh sb="18" eb="22">
      <t>ウンテンカノウ</t>
    </rPh>
    <rPh sb="22" eb="24">
      <t>ハンイ</t>
    </rPh>
    <phoneticPr fontId="2"/>
  </si>
  <si>
    <t>様式３（直流発電設備）②の１．一般（３）運転可能周波数</t>
    <rPh sb="0" eb="2">
      <t>ヨウシキ</t>
    </rPh>
    <phoneticPr fontId="2"/>
  </si>
  <si>
    <t>様式３（直流発電設備）②の１．一般（４）連続運転可能周波数</t>
    <rPh sb="0" eb="2">
      <t>ヨウシキ</t>
    </rPh>
    <phoneticPr fontId="2"/>
  </si>
  <si>
    <t>様式３（直流発電設備）②の３．主回路方式、
様式３（逆変換装置）②の２．逆変換装置（１６）主回路方式</t>
    <rPh sb="0" eb="2">
      <t>ヨウシキ</t>
    </rPh>
    <rPh sb="15" eb="20">
      <t>シュカイロホウシキ</t>
    </rPh>
    <rPh sb="22" eb="24">
      <t>ヨウシキ</t>
    </rPh>
    <rPh sb="26" eb="31">
      <t>ギャクヘンカンソウチ</t>
    </rPh>
    <phoneticPr fontId="2"/>
  </si>
  <si>
    <t>様式３（直流発電設備）②の１．一般（６）自動電圧調整装置（AVR）の有無</t>
    <rPh sb="0" eb="2">
      <t>ヨウシキ</t>
    </rPh>
    <phoneticPr fontId="2"/>
  </si>
  <si>
    <t>様式３（直流発電設備）②の１．一般（７）自動電圧調整装置（AVR）の定数（整定値）</t>
    <rPh sb="0" eb="2">
      <t>ヨウシキ</t>
    </rPh>
    <phoneticPr fontId="2"/>
  </si>
  <si>
    <t>様式３（直流発電設備）②の３．その他特記事項</t>
    <rPh sb="0" eb="2">
      <t>ヨウシキ</t>
    </rPh>
    <rPh sb="17" eb="18">
      <t>ホカ</t>
    </rPh>
    <rPh sb="18" eb="22">
      <t>トッキジコウ</t>
    </rPh>
    <phoneticPr fontId="2"/>
  </si>
  <si>
    <t>様式３（直流発電設備）②の３．その他特記事項</t>
    <phoneticPr fontId="2"/>
  </si>
  <si>
    <t>様式３（直流発電設備）③の３．自由記述欄</t>
    <phoneticPr fontId="2"/>
  </si>
  <si>
    <t>様式３（直流発電設備）③の３．定格出力
様式３（逆変換装置）③の２．逆変換装置（４）放電側</t>
    <rPh sb="0" eb="2">
      <t>ヨウシキ</t>
    </rPh>
    <rPh sb="15" eb="19">
      <t>テイカクシュツリョク</t>
    </rPh>
    <rPh sb="20" eb="22">
      <t>ヨウシキ</t>
    </rPh>
    <rPh sb="24" eb="29">
      <t>ギャクヘンカンソウチ</t>
    </rPh>
    <phoneticPr fontId="2"/>
  </si>
  <si>
    <t>様式３（逆変換装置）③の２．逆変換装置（４）充電側</t>
    <rPh sb="22" eb="24">
      <t>ジュウデン</t>
    </rPh>
    <rPh sb="24" eb="25">
      <t>ガワ</t>
    </rPh>
    <phoneticPr fontId="2"/>
  </si>
  <si>
    <t>様式３（直流発電設備）③の３．電気方式、
様式３（逆変換装置）③の２．逆変換装置（２）電気方式</t>
    <rPh sb="0" eb="2">
      <t>ヨウシキ</t>
    </rPh>
    <rPh sb="15" eb="19">
      <t>デンキホウシキ</t>
    </rPh>
    <rPh sb="21" eb="23">
      <t>ヨウシキ</t>
    </rPh>
    <rPh sb="25" eb="30">
      <t>ギャクヘンカンソウチ</t>
    </rPh>
    <phoneticPr fontId="2"/>
  </si>
  <si>
    <t>様式３（逆変換装置）③の２．逆変換装置（３）放電側</t>
    <rPh sb="0" eb="2">
      <t>ヨウシキ</t>
    </rPh>
    <rPh sb="4" eb="9">
      <t>ギャクヘンカンソウチ</t>
    </rPh>
    <rPh sb="22" eb="25">
      <t>ホウデンガワ</t>
    </rPh>
    <phoneticPr fontId="2"/>
  </si>
  <si>
    <t>様式３（逆変換装置）③の２．逆変換装置（３）充電側</t>
    <rPh sb="0" eb="2">
      <t>ヨウシキ</t>
    </rPh>
    <rPh sb="4" eb="9">
      <t>ギャクヘンカンソウチ</t>
    </rPh>
    <rPh sb="22" eb="25">
      <t>ジュウデンガワ</t>
    </rPh>
    <phoneticPr fontId="2"/>
  </si>
  <si>
    <t>様式３（直流発電設備）③の１．一般（３）運転可能周波数</t>
    <rPh sb="0" eb="2">
      <t>ヨウシキ</t>
    </rPh>
    <phoneticPr fontId="2"/>
  </si>
  <si>
    <t>様式３（直流発電設備）③の１．一般（４）連続運転可能周波数</t>
    <rPh sb="0" eb="2">
      <t>ヨウシキ</t>
    </rPh>
    <rPh sb="16" eb="18">
      <t>リキリツ</t>
    </rPh>
    <rPh sb="19" eb="21">
      <t>テイカク</t>
    </rPh>
    <phoneticPr fontId="2"/>
  </si>
  <si>
    <t>様式３（直流発電設備）③の３．その他特記事項</t>
    <phoneticPr fontId="2"/>
  </si>
  <si>
    <t>様式３（直流発電設備）③の３．その他特記事項</t>
    <rPh sb="0" eb="2">
      <t>ヨウシキ</t>
    </rPh>
    <rPh sb="17" eb="18">
      <t>ホカ</t>
    </rPh>
    <rPh sb="18" eb="22">
      <t>トッキジコウ</t>
    </rPh>
    <phoneticPr fontId="2"/>
  </si>
  <si>
    <t>様式３（直流発電設備）③の１．一般（７）自動電圧調整装置（AVR）の定数（整定値）</t>
    <rPh sb="0" eb="2">
      <t>ヨウシキ</t>
    </rPh>
    <phoneticPr fontId="2"/>
  </si>
  <si>
    <t>様式３（直流発電設備）③の１．一般（６）自動電圧調整装置（AVR）の有無</t>
    <rPh sb="0" eb="2">
      <t>ヨウシキ</t>
    </rPh>
    <phoneticPr fontId="2"/>
  </si>
  <si>
    <t>様式３（直流発電設備）③の３．FRT要件適用の有無、
様式３（逆変換装置）③の２．逆変換装置（１８）事故時運転継続（ＦＲＴ）要件適用の有無</t>
    <rPh sb="0" eb="2">
      <t>ヨウシキ</t>
    </rPh>
    <rPh sb="19" eb="21">
      <t>ヨウケン</t>
    </rPh>
    <rPh sb="21" eb="23">
      <t>テキヨウ</t>
    </rPh>
    <rPh sb="24" eb="26">
      <t>ウム</t>
    </rPh>
    <rPh sb="28" eb="30">
      <t>ヨウシキ</t>
    </rPh>
    <rPh sb="32" eb="37">
      <t>ギャクヘンカンソウチ</t>
    </rPh>
    <phoneticPr fontId="2"/>
  </si>
  <si>
    <t>様式３（直流発電設備）③の３．主回路方式、
様式３（逆変換装置）③の２．逆変換装置（１６）主回路方式</t>
    <rPh sb="0" eb="2">
      <t>ヨウシキ</t>
    </rPh>
    <rPh sb="15" eb="20">
      <t>シュカイロホウシキ</t>
    </rPh>
    <rPh sb="22" eb="24">
      <t>ヨウシキ</t>
    </rPh>
    <rPh sb="26" eb="31">
      <t>ギャクヘンカンソウチ</t>
    </rPh>
    <phoneticPr fontId="2"/>
  </si>
  <si>
    <t>様式３（直流発電設備）③の３．力率（定格）、
様式３（逆変換装置）③の２．逆変換装置（７）力率（定格）</t>
    <rPh sb="0" eb="2">
      <t>ヨウシキ</t>
    </rPh>
    <rPh sb="15" eb="17">
      <t>リキリツ</t>
    </rPh>
    <rPh sb="18" eb="20">
      <t>テイカク</t>
    </rPh>
    <phoneticPr fontId="2"/>
  </si>
  <si>
    <t>様式３（直流発電設備）③の３．力率（運転可能範囲）、
様式３（逆変換装置）③の２．逆変換装置（８）力率（運転可能範囲）</t>
    <rPh sb="0" eb="2">
      <t>ヨウシキ</t>
    </rPh>
    <rPh sb="15" eb="17">
      <t>リキリツ</t>
    </rPh>
    <rPh sb="18" eb="22">
      <t>ウンテンカノウ</t>
    </rPh>
    <rPh sb="22" eb="24">
      <t>ハンイ</t>
    </rPh>
    <phoneticPr fontId="2"/>
  </si>
  <si>
    <t>様式２の２．（２）予備電線路希望の有無　希望する予備送電サービス</t>
    <rPh sb="0" eb="2">
      <t>ヨウシキ</t>
    </rPh>
    <phoneticPr fontId="2"/>
  </si>
  <si>
    <t>様式２の２．（２）予備電線路希望の有無　予備送電サービス契約電力</t>
    <rPh sb="0" eb="2">
      <t>ヨウシキ</t>
    </rPh>
    <phoneticPr fontId="2"/>
  </si>
  <si>
    <t>様式３（直流発電設備）①の１．一般（５）周波数低下時の運転継続時間</t>
    <rPh sb="0" eb="2">
      <t>ヨウシキ</t>
    </rPh>
    <phoneticPr fontId="2"/>
  </si>
  <si>
    <t>様式３（直流発電設備）②の１．一般（５）周波数低下時の運転継続時間</t>
    <rPh sb="0" eb="2">
      <t>ヨウシキ</t>
    </rPh>
    <phoneticPr fontId="2"/>
  </si>
  <si>
    <t>様式３（直流発電設備）③の１．一般（５）周波数低下時の運転継続時間</t>
    <rPh sb="0" eb="2">
      <t>ヨウシキ</t>
    </rPh>
    <phoneticPr fontId="2"/>
  </si>
  <si>
    <t>様式１（１）発電設備等設置者名</t>
    <rPh sb="0" eb="2">
      <t>ヨウシキ</t>
    </rPh>
    <phoneticPr fontId="2"/>
  </si>
  <si>
    <t>様式１（２）発電者の名称</t>
    <rPh sb="0" eb="2">
      <t>ヨウシキ</t>
    </rPh>
    <phoneticPr fontId="2"/>
  </si>
  <si>
    <t>様式２の１．（１）アクセス設備の運用開始希望日</t>
    <rPh sb="0" eb="2">
      <t>ヨウシキ</t>
    </rPh>
    <phoneticPr fontId="2"/>
  </si>
  <si>
    <t>様式２の１．（２）発電設備等の連系開始希望日（試運転）</t>
    <rPh sb="0" eb="2">
      <t>ヨウシキ</t>
    </rPh>
    <phoneticPr fontId="2"/>
  </si>
  <si>
    <t>様式３（直流発電設備）の１．一般（２）発電機台数、
様式３（逆変換装置）の１．全般（２）台数　※全種合計値が様式２の４</t>
    <rPh sb="0" eb="2">
      <t>ヨウシキ</t>
    </rPh>
    <rPh sb="14" eb="16">
      <t>イッパン</t>
    </rPh>
    <rPh sb="50" eb="52">
      <t>ヨウシキ</t>
    </rPh>
    <rPh sb="54" eb="59">
      <t>ギャクヘンカンソウチゼンパンゼンシュゴウケイチヨウシキ</t>
    </rPh>
    <phoneticPr fontId="2"/>
  </si>
  <si>
    <t>様式３（直流発電設備）②の１．一般（２）発電機台数、
様式３（逆変換装置）②の１．全般（２）台数　※全種合計値が様式２の４</t>
    <rPh sb="0" eb="2">
      <t>ヨウシキ</t>
    </rPh>
    <rPh sb="15" eb="17">
      <t>イッパン</t>
    </rPh>
    <rPh sb="52" eb="54">
      <t>ヨウシキ</t>
    </rPh>
    <rPh sb="56" eb="61">
      <t>ギャクヘンカンソウチゼンパンゼンシュゴウケイチヨウシキ</t>
    </rPh>
    <phoneticPr fontId="2"/>
  </si>
  <si>
    <t>様式３（直流発電設備）③の１．一般（２）発電機台数、
様式３（逆変換装置）③の１．全般（２）台数　※全種合計値が様式２の４</t>
    <rPh sb="0" eb="2">
      <t>ヨウシキ</t>
    </rPh>
    <rPh sb="15" eb="17">
      <t>イッパン</t>
    </rPh>
    <rPh sb="52" eb="54">
      <t>ヨウシキ</t>
    </rPh>
    <rPh sb="56" eb="61">
      <t>ギャクヘンカンソウチゼンパンゼンシュゴウケイチヨウシキ</t>
    </rPh>
    <phoneticPr fontId="2"/>
  </si>
  <si>
    <t>様式２の４．発電設備等の定格出力合計（１）変更前</t>
    <rPh sb="0" eb="2">
      <t>ヨウシキ</t>
    </rPh>
    <rPh sb="21" eb="24">
      <t>ヘンコウマエ</t>
    </rPh>
    <phoneticPr fontId="2"/>
  </si>
  <si>
    <t>様式２の４．発電設備等の定格出力合計（２）変更後　放電側</t>
    <rPh sb="0" eb="2">
      <t>ヨウシキ</t>
    </rPh>
    <rPh sb="21" eb="24">
      <t>ヘンコウアト</t>
    </rPh>
    <rPh sb="25" eb="28">
      <t>ホウデンガワ</t>
    </rPh>
    <phoneticPr fontId="2"/>
  </si>
  <si>
    <t>様式２の４．発電設備等の定格出力合計（２）変更後　充電側</t>
    <rPh sb="0" eb="2">
      <t>ヨウシキ</t>
    </rPh>
    <rPh sb="21" eb="24">
      <t>ヘンコウアト</t>
    </rPh>
    <rPh sb="25" eb="28">
      <t>ジュウデンガワ</t>
    </rPh>
    <phoneticPr fontId="2"/>
  </si>
  <si>
    <t>様式２の５．受電地点における受電電力（１）最大</t>
    <rPh sb="0" eb="2">
      <t>ヨウシキ</t>
    </rPh>
    <rPh sb="21" eb="23">
      <t>サイダイ</t>
    </rPh>
    <phoneticPr fontId="2"/>
  </si>
  <si>
    <t>様式２の５．受電地点における受電電力（２）最大</t>
    <rPh sb="0" eb="2">
      <t>ヨウシキ</t>
    </rPh>
    <rPh sb="21" eb="23">
      <t>サイダイ</t>
    </rPh>
    <phoneticPr fontId="2"/>
  </si>
  <si>
    <t>様式２の５．受電地点における受電電力（２）最小</t>
    <rPh sb="0" eb="2">
      <t>ヨウシキ</t>
    </rPh>
    <rPh sb="21" eb="23">
      <t>サイショウ</t>
    </rPh>
    <phoneticPr fontId="2"/>
  </si>
  <si>
    <t>様式２の６．自家消費電力　最小</t>
    <rPh sb="0" eb="2">
      <t>ヨウシキ</t>
    </rPh>
    <rPh sb="13" eb="15">
      <t>サイショウ</t>
    </rPh>
    <phoneticPr fontId="2"/>
  </si>
  <si>
    <t>数値で入力される場合、　「遅れ」　「進み」が数値の前に自動入力されます</t>
    <phoneticPr fontId="2"/>
  </si>
  <si>
    <t>・利用者さまが円滑にお申し込みいただけますよう、また東京電力パワーグリッドの業務効率化のため独自に改訂を行った申込書となっております。</t>
    <rPh sb="1" eb="4">
      <t>リヨウシャ</t>
    </rPh>
    <rPh sb="7" eb="9">
      <t>エンカツ</t>
    </rPh>
    <rPh sb="11" eb="12">
      <t>モウ</t>
    </rPh>
    <rPh sb="13" eb="14">
      <t>コ</t>
    </rPh>
    <rPh sb="26" eb="28">
      <t>トウキョウ</t>
    </rPh>
    <rPh sb="28" eb="30">
      <t>デンリョク</t>
    </rPh>
    <rPh sb="38" eb="40">
      <t>ギョウム</t>
    </rPh>
    <rPh sb="46" eb="48">
      <t>ドクジ</t>
    </rPh>
    <rPh sb="49" eb="51">
      <t>カイテイ</t>
    </rPh>
    <rPh sb="52" eb="53">
      <t>オコナ</t>
    </rPh>
    <rPh sb="55" eb="58">
      <t>モウシコミショ</t>
    </rPh>
    <phoneticPr fontId="2"/>
  </si>
  <si>
    <r>
      <t>・本書類は</t>
    </r>
    <r>
      <rPr>
        <b/>
        <u/>
        <sz val="11"/>
        <color theme="1" tint="0.249977111117893"/>
        <rFont val="Meiryo UI"/>
        <family val="3"/>
        <charset val="128"/>
      </rPr>
      <t>単独の蓄電池のみ対応</t>
    </r>
    <r>
      <rPr>
        <sz val="11"/>
        <color theme="1" tint="0.249977111117893"/>
        <rFont val="Meiryo UI"/>
        <family val="3"/>
        <charset val="128"/>
      </rPr>
      <t>しており、他電源種別のお申込には対応していませんのでご注意ください。</t>
    </r>
    <rPh sb="1" eb="2">
      <t>ホン</t>
    </rPh>
    <rPh sb="2" eb="4">
      <t>ショルイ</t>
    </rPh>
    <rPh sb="5" eb="7">
      <t>タンドク</t>
    </rPh>
    <rPh sb="8" eb="11">
      <t>チクデンチ</t>
    </rPh>
    <rPh sb="13" eb="15">
      <t>タイオウ</t>
    </rPh>
    <rPh sb="20" eb="23">
      <t>ホカデンゲン</t>
    </rPh>
    <rPh sb="23" eb="25">
      <t>シュベツ</t>
    </rPh>
    <rPh sb="27" eb="29">
      <t>モウシコミ</t>
    </rPh>
    <rPh sb="31" eb="33">
      <t>タイオウ</t>
    </rPh>
    <rPh sb="42" eb="44">
      <t>チュウイ</t>
    </rPh>
    <phoneticPr fontId="2"/>
  </si>
  <si>
    <t xml:space="preserve"> - 灰色セル（入力不要項目）に記載がないかご確認ください。入力シートの最上部入力項目数が０であっても灰色セル（入力不要項目）に記載がある状態でご提出しないようよろしくお願いいたします。</t>
    <rPh sb="3" eb="5">
      <t>ハイイロ</t>
    </rPh>
    <rPh sb="8" eb="10">
      <t>ニュウリョク</t>
    </rPh>
    <rPh sb="10" eb="12">
      <t>フヨウ</t>
    </rPh>
    <rPh sb="12" eb="14">
      <t>コウモク</t>
    </rPh>
    <rPh sb="16" eb="18">
      <t>キサイ</t>
    </rPh>
    <rPh sb="23" eb="25">
      <t>カクニン</t>
    </rPh>
    <rPh sb="30" eb="32">
      <t>ニュウリョク</t>
    </rPh>
    <rPh sb="36" eb="39">
      <t>サイジョウブ</t>
    </rPh>
    <rPh sb="39" eb="41">
      <t>ニュウリョク</t>
    </rPh>
    <rPh sb="41" eb="44">
      <t>コウモクスウ</t>
    </rPh>
    <rPh sb="51" eb="53">
      <t>ハイイロ</t>
    </rPh>
    <rPh sb="56" eb="58">
      <t>ニュウリョク</t>
    </rPh>
    <rPh sb="58" eb="60">
      <t>フヨウ</t>
    </rPh>
    <rPh sb="60" eb="62">
      <t>コウモク</t>
    </rPh>
    <rPh sb="64" eb="66">
      <t>キサイ</t>
    </rPh>
    <rPh sb="69" eb="71">
      <t>ジョウタイ</t>
    </rPh>
    <rPh sb="73" eb="75">
      <t>テイシュツ</t>
    </rPh>
    <rPh sb="85" eb="86">
      <t>ネガ</t>
    </rPh>
    <phoneticPr fontId="2"/>
  </si>
  <si>
    <t xml:space="preserve"> - ご提出の前に、入力シートの入力項目に誤りが無いか、入力不要項目（灰色セル）に記載がないか、各様式が検討内容に合っているかをお確かめの上ご提出いただきますようお願いいたします。</t>
    <rPh sb="32" eb="34">
      <t>コウモク</t>
    </rPh>
    <rPh sb="35" eb="37">
      <t>ハイイロ</t>
    </rPh>
    <rPh sb="41" eb="43">
      <t>キサイ</t>
    </rPh>
    <phoneticPr fontId="2"/>
  </si>
  <si>
    <t>任意入力項目です</t>
    <rPh sb="0" eb="2">
      <t>ニンイ</t>
    </rPh>
    <rPh sb="2" eb="4">
      <t>ニュウリョク</t>
    </rPh>
    <rPh sb="4" eb="6">
      <t>コウモク</t>
    </rPh>
    <phoneticPr fontId="2"/>
  </si>
  <si>
    <t>※入力必須ではございませんが、入力できる場合は入力ください</t>
    <rPh sb="1" eb="3">
      <t>ニュウリョク</t>
    </rPh>
    <rPh sb="3" eb="5">
      <t>ヒッス</t>
    </rPh>
    <rPh sb="15" eb="17">
      <t>ニュウリョク</t>
    </rPh>
    <rPh sb="20" eb="22">
      <t>バアイ</t>
    </rPh>
    <rPh sb="23" eb="25">
      <t>ニュウリョク</t>
    </rPh>
    <phoneticPr fontId="2"/>
  </si>
  <si>
    <t>※灰色セルは自動計算が正確に行われなくなる可能性がございますので入力の必要はございません。</t>
    <rPh sb="1" eb="3">
      <t>ハイイロ</t>
    </rPh>
    <rPh sb="35" eb="37">
      <t>ヒツヨウ</t>
    </rPh>
    <phoneticPr fontId="2"/>
  </si>
  <si>
    <t>【高圧】PG申請用-</t>
    <phoneticPr fontId="2"/>
  </si>
  <si>
    <r>
      <t>台数　</t>
    </r>
    <r>
      <rPr>
        <sz val="16"/>
        <color rgb="FFC00000"/>
        <rFont val="Meiryo UI"/>
        <family val="3"/>
        <charset val="128"/>
      </rPr>
      <t>※入力不要</t>
    </r>
    <rPh sb="0" eb="2">
      <t>ダイスウ</t>
    </rPh>
    <rPh sb="4" eb="8">
      <t>ニュウリョクフヨウ</t>
    </rPh>
    <phoneticPr fontId="2"/>
  </si>
  <si>
    <t>一般送配電事業者又は配電事業者の同一法人又は
親子法人等　該当有無</t>
    <phoneticPr fontId="2"/>
  </si>
  <si>
    <t>下部のセット数の合計台数が自動転記されますので入力は不要です</t>
    <phoneticPr fontId="2"/>
  </si>
  <si>
    <r>
      <t xml:space="preserve">系統連系技術要件に基づいたサイバーセキュリティ対策を実施しますか？
</t>
    </r>
    <r>
      <rPr>
        <sz val="16"/>
        <color rgb="FFC00000"/>
        <rFont val="Meiryo UI"/>
        <family val="3"/>
        <charset val="128"/>
      </rPr>
      <t>※✓のない場合は申込ができませんのでご注意ください</t>
    </r>
    <rPh sb="26" eb="28">
      <t>ジッシ</t>
    </rPh>
    <phoneticPr fontId="2"/>
  </si>
  <si>
    <r>
      <rPr>
        <b/>
        <sz val="22"/>
        <color theme="3"/>
        <rFont val="Meiryo UI"/>
        <family val="3"/>
        <charset val="128"/>
      </rPr>
      <t>出力制限をしている場合は出力制限後の数値を
記載ください</t>
    </r>
    <r>
      <rPr>
        <sz val="22"/>
        <color theme="3"/>
        <rFont val="Meiryo UI"/>
        <family val="3"/>
        <charset val="128"/>
      </rPr>
      <t>→</t>
    </r>
    <rPh sb="0" eb="2">
      <t>シュツリョク</t>
    </rPh>
    <rPh sb="2" eb="4">
      <t>セイゲン</t>
    </rPh>
    <rPh sb="9" eb="11">
      <t>バアイ</t>
    </rPh>
    <rPh sb="12" eb="14">
      <t>シュツリョク</t>
    </rPh>
    <rPh sb="14" eb="16">
      <t>セイゲン</t>
    </rPh>
    <rPh sb="16" eb="17">
      <t>ゴ</t>
    </rPh>
    <rPh sb="18" eb="20">
      <t>スウチ</t>
    </rPh>
    <rPh sb="22" eb="24">
      <t>キサイ</t>
    </rPh>
    <phoneticPr fontId="2"/>
  </si>
  <si>
    <t>出力制限をしている場合は出力制限後の数値を
記載ください→</t>
    <phoneticPr fontId="2"/>
  </si>
  <si>
    <t>※シート上部に表示される入力項目数が残り0項目になる、および黄色セルがなくなるようにご入力ください。</t>
    <phoneticPr fontId="2"/>
  </si>
  <si>
    <t>選択してください</t>
    <phoneticPr fontId="2"/>
  </si>
  <si>
    <t>一般送配電事業者又は配電事業者と受給契約を締結予定（FIT制度の適用予定の場合）</t>
    <phoneticPr fontId="2"/>
  </si>
  <si>
    <t>上記以外の事業者と受給契約を締結予定（FIP制度の適用含む）</t>
    <phoneticPr fontId="2"/>
  </si>
  <si>
    <t>未定</t>
    <phoneticPr fontId="2"/>
  </si>
  <si>
    <t>【定格出力合計等のご入力】</t>
    <rPh sb="1" eb="7">
      <t>テイカクシュツリョクゴウケイ</t>
    </rPh>
    <rPh sb="7" eb="8">
      <t>ナド</t>
    </rPh>
    <rPh sb="10" eb="12">
      <t>ニュウリョク</t>
    </rPh>
    <phoneticPr fontId="2"/>
  </si>
  <si>
    <t xml:space="preserve"> </t>
    <phoneticPr fontId="2"/>
  </si>
  <si>
    <t>■ 本シートの黄色セル（入力必須項目）がなくなるように入力ください（セル内が空白スペースのみですと黄色のまま残り続けますので空白スペースのみとならないように入力ください）</t>
    <rPh sb="2" eb="3">
      <t>ホン</t>
    </rPh>
    <rPh sb="7" eb="9">
      <t>キイロ</t>
    </rPh>
    <rPh sb="12" eb="14">
      <t>ニュウリョク</t>
    </rPh>
    <rPh sb="14" eb="18">
      <t>ヒッスコウモク</t>
    </rPh>
    <rPh sb="27" eb="29">
      <t>ニュウリョク</t>
    </rPh>
    <phoneticPr fontId="2"/>
  </si>
  <si>
    <r>
      <t xml:space="preserve">PCSの定格出力：放電側
</t>
    </r>
    <r>
      <rPr>
        <sz val="14"/>
        <color theme="3"/>
        <rFont val="Meiryo UI"/>
        <family val="3"/>
        <charset val="128"/>
      </rPr>
      <t>※放電側とは系統への売電電力のことを指し、様式3該当箇所に
＋表記で自動転記されます</t>
    </r>
    <rPh sb="4" eb="6">
      <t>テイカク</t>
    </rPh>
    <rPh sb="6" eb="8">
      <t>シュツリョク</t>
    </rPh>
    <rPh sb="9" eb="12">
      <t>ホウデンガワ</t>
    </rPh>
    <rPh sb="34" eb="36">
      <t>ヨウシキ</t>
    </rPh>
    <phoneticPr fontId="2"/>
  </si>
  <si>
    <r>
      <t>■本書類は、</t>
    </r>
    <r>
      <rPr>
        <b/>
        <sz val="14"/>
        <color rgb="FFC00000"/>
        <rFont val="Meiryo UI"/>
        <family val="3"/>
        <charset val="128"/>
      </rPr>
      <t>高圧用-蓄電池</t>
    </r>
    <r>
      <rPr>
        <b/>
        <sz val="14"/>
        <color theme="1" tint="0.249977111117893"/>
        <rFont val="Meiryo UI"/>
        <family val="3"/>
        <charset val="128"/>
      </rPr>
      <t>の接続検討要否確認依頼書です</t>
    </r>
    <rPh sb="18" eb="20">
      <t>ヨウヒ</t>
    </rPh>
    <rPh sb="20" eb="22">
      <t>カクニン</t>
    </rPh>
    <rPh sb="22" eb="25">
      <t>イライショ</t>
    </rPh>
    <phoneticPr fontId="2"/>
  </si>
  <si>
    <t>「事前のご確認、および設備変更内容についてのご確認」</t>
    <rPh sb="1" eb="3">
      <t>ジゼン</t>
    </rPh>
    <rPh sb="5" eb="7">
      <t>カクニン</t>
    </rPh>
    <rPh sb="11" eb="13">
      <t>セツビ</t>
    </rPh>
    <rPh sb="13" eb="17">
      <t>ヘンコウナイヨウ</t>
    </rPh>
    <phoneticPr fontId="2"/>
  </si>
  <si>
    <t>■</t>
    <phoneticPr fontId="2"/>
  </si>
  <si>
    <t>PCSの変更/交換はありますか？</t>
    <rPh sb="4" eb="6">
      <t>ヘンコウ</t>
    </rPh>
    <rPh sb="7" eb="9">
      <t>コウカン</t>
    </rPh>
    <phoneticPr fontId="2"/>
  </si>
  <si>
    <t>【一号柱の変更に関して】</t>
    <rPh sb="1" eb="4">
      <t>イチゴウチュウ</t>
    </rPh>
    <rPh sb="5" eb="7">
      <t>ヘンコウ</t>
    </rPh>
    <rPh sb="8" eb="9">
      <t>カン</t>
    </rPh>
    <phoneticPr fontId="2"/>
  </si>
  <si>
    <t>一号柱の変更はありますか？</t>
    <rPh sb="0" eb="2">
      <t>イチゴウ</t>
    </rPh>
    <rPh sb="2" eb="3">
      <t>チュウ</t>
    </rPh>
    <rPh sb="4" eb="6">
      <t>ヘンコウ</t>
    </rPh>
    <phoneticPr fontId="2"/>
  </si>
  <si>
    <t>遮断器の変更はありますか？</t>
    <rPh sb="0" eb="3">
      <t>シャダンキ</t>
    </rPh>
    <rPh sb="4" eb="6">
      <t>ヘンコウ</t>
    </rPh>
    <phoneticPr fontId="2"/>
  </si>
  <si>
    <t>保護装置の変更はありますか？</t>
    <rPh sb="0" eb="4">
      <t>ホゴソウチ</t>
    </rPh>
    <rPh sb="5" eb="7">
      <t>ヘンコウ</t>
    </rPh>
    <phoneticPr fontId="2"/>
  </si>
  <si>
    <t>昇圧用変圧器の変更はありますか？</t>
    <rPh sb="0" eb="6">
      <t>ショウアツヨウヘンアツキ</t>
    </rPh>
    <rPh sb="7" eb="9">
      <t>ヘンコウ</t>
    </rPh>
    <phoneticPr fontId="2"/>
  </si>
  <si>
    <t>通信設備の変更はありますか？</t>
    <rPh sb="0" eb="4">
      <t>ツウシンセツビ</t>
    </rPh>
    <rPh sb="5" eb="7">
      <t>ヘンコウ</t>
    </rPh>
    <phoneticPr fontId="2"/>
  </si>
  <si>
    <t xml:space="preserve"> - 「入力シート」の記載内容が各様式に自動転記され、様式1~3まで作成されますので、ご確認ください。</t>
    <phoneticPr fontId="2"/>
  </si>
  <si>
    <t>■【要否確認依頼書　ご対応状況】がすべて「完了」となった後、本シート下部の申込方法を参考に</t>
    <rPh sb="2" eb="9">
      <t>ヨウヒカクニンイライショ</t>
    </rPh>
    <rPh sb="11" eb="13">
      <t>タイオウ</t>
    </rPh>
    <rPh sb="12" eb="13">
      <t>オウ</t>
    </rPh>
    <rPh sb="13" eb="15">
      <t>ジョウキョウ</t>
    </rPh>
    <rPh sb="21" eb="23">
      <t>カンリョウ</t>
    </rPh>
    <rPh sb="28" eb="29">
      <t>ノチ</t>
    </rPh>
    <rPh sb="30" eb="31">
      <t>ホン</t>
    </rPh>
    <rPh sb="34" eb="36">
      <t>カブ</t>
    </rPh>
    <rPh sb="37" eb="39">
      <t>モウシコミ</t>
    </rPh>
    <rPh sb="39" eb="41">
      <t>ホウホウ</t>
    </rPh>
    <rPh sb="42" eb="44">
      <t>サンコウ</t>
    </rPh>
    <phoneticPr fontId="2"/>
  </si>
  <si>
    <r>
      <rPr>
        <b/>
        <u/>
        <sz val="16"/>
        <color theme="1" tint="0.249977111117893"/>
        <rFont val="Meiryo UI"/>
        <family val="3"/>
        <charset val="128"/>
      </rPr>
      <t>他の本申込必要書類も記入後、</t>
    </r>
    <r>
      <rPr>
        <b/>
        <sz val="16"/>
        <color theme="1" tint="0.249977111117893"/>
        <rFont val="Meiryo UI"/>
        <family val="3"/>
        <charset val="128"/>
      </rPr>
      <t>ご提出ください</t>
    </r>
    <r>
      <rPr>
        <b/>
        <sz val="12"/>
        <color theme="1" tint="0.249977111117893"/>
        <rFont val="Meiryo UI"/>
        <family val="3"/>
        <charset val="128"/>
      </rPr>
      <t>（本申込に必要な書類は要否確認依頼書だけではありません。下部の必要書類を参考にご提出ください）</t>
    </r>
    <rPh sb="12" eb="13">
      <t>ゴ</t>
    </rPh>
    <rPh sb="22" eb="25">
      <t>ホンモウシコミ</t>
    </rPh>
    <rPh sb="26" eb="28">
      <t>ヒツヨウ</t>
    </rPh>
    <rPh sb="29" eb="31">
      <t>ショルイ</t>
    </rPh>
    <rPh sb="32" eb="39">
      <t>ヨウヒカクニンイライショ</t>
    </rPh>
    <rPh sb="49" eb="51">
      <t>カブ</t>
    </rPh>
    <rPh sb="52" eb="54">
      <t>ヒツヨウ</t>
    </rPh>
    <rPh sb="54" eb="56">
      <t>ショルイ</t>
    </rPh>
    <rPh sb="57" eb="59">
      <t>サンコウ</t>
    </rPh>
    <rPh sb="61" eb="63">
      <t>テイシュツ</t>
    </rPh>
    <phoneticPr fontId="2"/>
  </si>
  <si>
    <t>　※エクセルファイルでの提出必要書類はPDF化など加工はせず、エクセルのままご提出ください</t>
    <rPh sb="12" eb="14">
      <t>テイシュツ</t>
    </rPh>
    <rPh sb="14" eb="16">
      <t>ヒツヨウ</t>
    </rPh>
    <phoneticPr fontId="2"/>
  </si>
  <si>
    <t>【要否確認依頼書　ご対応状況】</t>
    <rPh sb="1" eb="3">
      <t>ヨウヒ</t>
    </rPh>
    <rPh sb="3" eb="5">
      <t>カクニン</t>
    </rPh>
    <rPh sb="5" eb="7">
      <t>イライ</t>
    </rPh>
    <rPh sb="7" eb="8">
      <t>ショ</t>
    </rPh>
    <rPh sb="10" eb="12">
      <t>タイオウ</t>
    </rPh>
    <rPh sb="12" eb="14">
      <t>ジョウキョウ</t>
    </rPh>
    <phoneticPr fontId="2"/>
  </si>
  <si>
    <t>←完了後に様式1~3(逆変換装置)まで完了となります</t>
    <rPh sb="1" eb="3">
      <t>カンリョウ</t>
    </rPh>
    <rPh sb="3" eb="4">
      <t>ゴ</t>
    </rPh>
    <rPh sb="5" eb="7">
      <t>ヨウシキ</t>
    </rPh>
    <rPh sb="11" eb="16">
      <t>ギャクヘンカンソウチ</t>
    </rPh>
    <rPh sb="19" eb="21">
      <t>カンリョウ</t>
    </rPh>
    <phoneticPr fontId="2"/>
  </si>
  <si>
    <r>
      <rPr>
        <sz val="11"/>
        <color theme="10"/>
        <rFont val="Meiryo UI"/>
        <family val="3"/>
        <charset val="128"/>
      </rPr>
      <t xml:space="preserve"> </t>
    </r>
    <r>
      <rPr>
        <sz val="11"/>
        <color theme="10"/>
        <rFont val="Meiryo UI"/>
        <family val="3"/>
        <charset val="136"/>
      </rPr>
      <t>└</t>
    </r>
    <r>
      <rPr>
        <sz val="11"/>
        <color theme="10"/>
        <rFont val="Meiryo UI"/>
        <family val="3"/>
        <charset val="128"/>
      </rPr>
      <t xml:space="preserve"> </t>
    </r>
    <r>
      <rPr>
        <u/>
        <sz val="11"/>
        <color theme="10"/>
        <rFont val="Meiryo UI"/>
        <family val="3"/>
        <charset val="128"/>
      </rPr>
      <t>様式１（接続検討要否確認依頼書）</t>
    </r>
    <rPh sb="3" eb="5">
      <t>ヨウシキ</t>
    </rPh>
    <rPh sb="7" eb="9">
      <t>セツゾク</t>
    </rPh>
    <rPh sb="9" eb="11">
      <t>ケントウ</t>
    </rPh>
    <rPh sb="11" eb="13">
      <t>ヨウヒ</t>
    </rPh>
    <rPh sb="13" eb="15">
      <t>カクニン</t>
    </rPh>
    <rPh sb="15" eb="18">
      <t>イライショ</t>
    </rPh>
    <phoneticPr fontId="28"/>
  </si>
  <si>
    <r>
      <rPr>
        <sz val="11"/>
        <color theme="10"/>
        <rFont val="Meiryo UI"/>
        <family val="3"/>
        <charset val="128"/>
      </rPr>
      <t xml:space="preserve"> </t>
    </r>
    <r>
      <rPr>
        <sz val="11"/>
        <color theme="10"/>
        <rFont val="Microsoft JhengHei"/>
        <family val="3"/>
      </rPr>
      <t>└</t>
    </r>
    <r>
      <rPr>
        <sz val="11"/>
        <color theme="10"/>
        <rFont val="Meiryo UI"/>
        <family val="3"/>
        <charset val="128"/>
      </rPr>
      <t xml:space="preserve"> </t>
    </r>
    <r>
      <rPr>
        <u/>
        <sz val="11"/>
        <color theme="10"/>
        <rFont val="Meiryo UI"/>
        <family val="3"/>
        <charset val="128"/>
      </rPr>
      <t>様式２（発電設備等の概要）</t>
    </r>
    <rPh sb="3" eb="5">
      <t>ヨウシキ</t>
    </rPh>
    <rPh sb="7" eb="9">
      <t>ハツデン</t>
    </rPh>
    <rPh sb="9" eb="11">
      <t>セツビ</t>
    </rPh>
    <rPh sb="11" eb="12">
      <t>ナド</t>
    </rPh>
    <rPh sb="13" eb="15">
      <t>ガイヨウ</t>
    </rPh>
    <phoneticPr fontId="28"/>
  </si>
  <si>
    <r>
      <rPr>
        <sz val="11"/>
        <color theme="10"/>
        <rFont val="Meiryo UI"/>
        <family val="3"/>
        <charset val="128"/>
      </rPr>
      <t xml:space="preserve"> </t>
    </r>
    <r>
      <rPr>
        <sz val="11"/>
        <color theme="10"/>
        <rFont val="Microsoft JhengHei"/>
        <family val="3"/>
      </rPr>
      <t>└</t>
    </r>
    <r>
      <rPr>
        <sz val="11"/>
        <color theme="10"/>
        <rFont val="Meiryo UI"/>
        <family val="3"/>
        <charset val="128"/>
      </rPr>
      <t xml:space="preserve"> </t>
    </r>
    <r>
      <rPr>
        <u/>
        <sz val="11"/>
        <color theme="10"/>
        <rFont val="Meiryo UI"/>
        <family val="3"/>
        <charset val="128"/>
      </rPr>
      <t>様式３（直流発電設備等）①</t>
    </r>
    <rPh sb="3" eb="5">
      <t>ヨウシキ</t>
    </rPh>
    <rPh sb="13" eb="14">
      <t>ナド</t>
    </rPh>
    <phoneticPr fontId="28"/>
  </si>
  <si>
    <r>
      <rPr>
        <sz val="11"/>
        <color theme="10"/>
        <rFont val="Meiryo UI"/>
        <family val="3"/>
        <charset val="128"/>
      </rPr>
      <t xml:space="preserve"> </t>
    </r>
    <r>
      <rPr>
        <sz val="11"/>
        <color theme="10"/>
        <rFont val="Microsoft JhengHei"/>
        <family val="3"/>
      </rPr>
      <t>└</t>
    </r>
    <r>
      <rPr>
        <sz val="11"/>
        <color theme="10"/>
        <rFont val="Meiryo UI"/>
        <family val="3"/>
        <charset val="128"/>
      </rPr>
      <t xml:space="preserve"> </t>
    </r>
    <r>
      <rPr>
        <u/>
        <sz val="11"/>
        <color theme="10"/>
        <rFont val="Meiryo UI"/>
        <family val="3"/>
        <charset val="128"/>
      </rPr>
      <t>様式３（直流発電設備等）②</t>
    </r>
    <rPh sb="3" eb="5">
      <t>ヨウシキ</t>
    </rPh>
    <rPh sb="13" eb="14">
      <t>ナド</t>
    </rPh>
    <phoneticPr fontId="28"/>
  </si>
  <si>
    <r>
      <rPr>
        <sz val="11"/>
        <color theme="10"/>
        <rFont val="Meiryo UI"/>
        <family val="3"/>
        <charset val="128"/>
      </rPr>
      <t xml:space="preserve"> </t>
    </r>
    <r>
      <rPr>
        <sz val="11"/>
        <color theme="10"/>
        <rFont val="Microsoft JhengHei"/>
        <family val="3"/>
      </rPr>
      <t>└</t>
    </r>
    <r>
      <rPr>
        <sz val="11"/>
        <color theme="10"/>
        <rFont val="Meiryo UI"/>
        <family val="3"/>
        <charset val="128"/>
      </rPr>
      <t xml:space="preserve"> </t>
    </r>
    <r>
      <rPr>
        <u/>
        <sz val="11"/>
        <color theme="10"/>
        <rFont val="Meiryo UI"/>
        <family val="3"/>
        <charset val="128"/>
      </rPr>
      <t>様式３（直流発電設備等）③</t>
    </r>
    <rPh sb="3" eb="5">
      <t>ヨウシキ</t>
    </rPh>
    <rPh sb="13" eb="14">
      <t>ナド</t>
    </rPh>
    <phoneticPr fontId="28"/>
  </si>
  <si>
    <r>
      <rPr>
        <sz val="11"/>
        <color theme="10"/>
        <rFont val="Meiryo UI"/>
        <family val="3"/>
        <charset val="128"/>
      </rPr>
      <t xml:space="preserve"> </t>
    </r>
    <r>
      <rPr>
        <sz val="11"/>
        <color theme="10"/>
        <rFont val="Microsoft JhengHei"/>
        <family val="3"/>
      </rPr>
      <t>└</t>
    </r>
    <r>
      <rPr>
        <sz val="11"/>
        <color theme="10"/>
        <rFont val="Meiryo UI"/>
        <family val="3"/>
        <charset val="128"/>
      </rPr>
      <t xml:space="preserve"> </t>
    </r>
    <r>
      <rPr>
        <u/>
        <sz val="11"/>
        <color theme="10"/>
        <rFont val="Meiryo UI"/>
        <family val="3"/>
        <charset val="128"/>
      </rPr>
      <t>様式３（逆変換装置）①</t>
    </r>
    <phoneticPr fontId="2"/>
  </si>
  <si>
    <r>
      <rPr>
        <sz val="11"/>
        <color theme="10"/>
        <rFont val="Meiryo UI"/>
        <family val="3"/>
        <charset val="128"/>
      </rPr>
      <t xml:space="preserve"> </t>
    </r>
    <r>
      <rPr>
        <sz val="11"/>
        <color theme="10"/>
        <rFont val="Microsoft JhengHei"/>
        <family val="3"/>
      </rPr>
      <t>└</t>
    </r>
    <r>
      <rPr>
        <sz val="11"/>
        <color theme="10"/>
        <rFont val="Meiryo UI"/>
        <family val="3"/>
        <charset val="128"/>
      </rPr>
      <t xml:space="preserve"> </t>
    </r>
    <r>
      <rPr>
        <u/>
        <sz val="11"/>
        <color theme="10"/>
        <rFont val="Meiryo UI"/>
        <family val="3"/>
        <charset val="128"/>
      </rPr>
      <t>様式３（逆変換装置）②</t>
    </r>
    <phoneticPr fontId="2"/>
  </si>
  <si>
    <r>
      <rPr>
        <sz val="11"/>
        <color theme="10"/>
        <rFont val="Meiryo UI"/>
        <family val="3"/>
        <charset val="128"/>
      </rPr>
      <t xml:space="preserve"> </t>
    </r>
    <r>
      <rPr>
        <sz val="11"/>
        <color theme="10"/>
        <rFont val="Microsoft JhengHei"/>
        <family val="3"/>
      </rPr>
      <t>└</t>
    </r>
    <r>
      <rPr>
        <sz val="11"/>
        <color theme="10"/>
        <rFont val="Meiryo UI"/>
        <family val="3"/>
        <charset val="128"/>
      </rPr>
      <t xml:space="preserve"> </t>
    </r>
    <r>
      <rPr>
        <u/>
        <sz val="11"/>
        <color theme="10"/>
        <rFont val="Meiryo UI"/>
        <family val="3"/>
        <charset val="128"/>
      </rPr>
      <t>様式３（逆変換装置）③</t>
    </r>
    <phoneticPr fontId="2"/>
  </si>
  <si>
    <r>
      <rPr>
        <sz val="11"/>
        <color rgb="FF0000FF"/>
        <rFont val="Meiryo UI"/>
        <family val="3"/>
        <charset val="128"/>
      </rPr>
      <t xml:space="preserve"> </t>
    </r>
    <r>
      <rPr>
        <sz val="11"/>
        <color rgb="FF0000FF"/>
        <rFont val="Microsoft JhengHei"/>
        <family val="3"/>
      </rPr>
      <t>└</t>
    </r>
    <r>
      <rPr>
        <sz val="11"/>
        <color rgb="FF0000FF"/>
        <rFont val="Meiryo UI"/>
        <family val="3"/>
        <charset val="128"/>
      </rPr>
      <t xml:space="preserve"> </t>
    </r>
    <r>
      <rPr>
        <u/>
        <sz val="11"/>
        <color rgb="FF0000FF"/>
        <rFont val="Meiryo UI"/>
        <family val="3"/>
        <charset val="128"/>
      </rPr>
      <t xml:space="preserve">様式3（系統連系保護リレー）① </t>
    </r>
    <rPh sb="3" eb="5">
      <t>ヨウシキ</t>
    </rPh>
    <rPh sb="7" eb="11">
      <t>ケイトウレンケイ</t>
    </rPh>
    <rPh sb="11" eb="13">
      <t>ホゴ</t>
    </rPh>
    <phoneticPr fontId="2"/>
  </si>
  <si>
    <r>
      <rPr>
        <sz val="11"/>
        <color rgb="FF0000FF"/>
        <rFont val="Meiryo UI"/>
        <family val="3"/>
        <charset val="128"/>
      </rPr>
      <t xml:space="preserve"> </t>
    </r>
    <r>
      <rPr>
        <sz val="11"/>
        <color rgb="FF0000FF"/>
        <rFont val="Microsoft JhengHei"/>
        <family val="3"/>
      </rPr>
      <t>└</t>
    </r>
    <r>
      <rPr>
        <sz val="11"/>
        <color rgb="FF0000FF"/>
        <rFont val="Meiryo UI"/>
        <family val="3"/>
        <charset val="128"/>
      </rPr>
      <t xml:space="preserve"> </t>
    </r>
    <r>
      <rPr>
        <u/>
        <sz val="11"/>
        <color rgb="FF0000FF"/>
        <rFont val="Meiryo UI"/>
        <family val="3"/>
        <charset val="128"/>
      </rPr>
      <t>様式3（系統連系保護リレー）②</t>
    </r>
    <rPh sb="3" eb="5">
      <t>ヨウシキ</t>
    </rPh>
    <rPh sb="7" eb="11">
      <t>ケイトウレンケイ</t>
    </rPh>
    <rPh sb="11" eb="13">
      <t>ホゴ</t>
    </rPh>
    <phoneticPr fontId="2"/>
  </si>
  <si>
    <t>案件が特定しやすくなるため、件名を下記のフォーマット通りに記載してご提出ください</t>
    <rPh sb="0" eb="2">
      <t>アンケン</t>
    </rPh>
    <rPh sb="3" eb="5">
      <t>トクテイ</t>
    </rPh>
    <rPh sb="14" eb="16">
      <t>ケンメイ</t>
    </rPh>
    <rPh sb="17" eb="19">
      <t>カキ</t>
    </rPh>
    <rPh sb="26" eb="27">
      <t>ドオ</t>
    </rPh>
    <rPh sb="29" eb="31">
      <t>キサイ</t>
    </rPh>
    <rPh sb="34" eb="36">
      <t>テイシュツ</t>
    </rPh>
    <phoneticPr fontId="2"/>
  </si>
  <si>
    <t>新規_発電量調整供給契約申込</t>
    <phoneticPr fontId="2"/>
  </si>
  <si>
    <t>設備変更_発電量調整供給契約申込</t>
    <phoneticPr fontId="2"/>
  </si>
  <si>
    <t>申込方法</t>
    <rPh sb="0" eb="2">
      <t>モウシコミ</t>
    </rPh>
    <rPh sb="2" eb="4">
      <t>ホウホウ</t>
    </rPh>
    <phoneticPr fontId="2"/>
  </si>
  <si>
    <t>メール</t>
    <phoneticPr fontId="2"/>
  </si>
  <si>
    <t>メールアドレス</t>
    <phoneticPr fontId="2"/>
  </si>
  <si>
    <t>02haxtuchoukeiyaku@tepco.co.jp</t>
    <phoneticPr fontId="2"/>
  </si>
  <si>
    <t>02tepconsc@tepco.co.jp</t>
    <phoneticPr fontId="2"/>
  </si>
  <si>
    <t>【高圧】発調契約新規申込</t>
    <phoneticPr fontId="2"/>
  </si>
  <si>
    <t>【高圧】設備変更</t>
    <phoneticPr fontId="2"/>
  </si>
  <si>
    <t>遮断器</t>
    <rPh sb="0" eb="3">
      <t>シャダンキ</t>
    </rPh>
    <phoneticPr fontId="2"/>
  </si>
  <si>
    <t>保護装置</t>
    <rPh sb="0" eb="4">
      <t>ホゴソウチ</t>
    </rPh>
    <phoneticPr fontId="2"/>
  </si>
  <si>
    <t>■ 本シートの入力が完了後、様式１~3までの入力内容を確認の上、様式5の4を入力ください（一号柱を変更される場合は様式5の5・様式5の6・様式5の7もご記載ください）</t>
    <rPh sb="2" eb="3">
      <t>ホン</t>
    </rPh>
    <rPh sb="7" eb="9">
      <t>ニュウリョク</t>
    </rPh>
    <rPh sb="10" eb="13">
      <t>カンリョウゴ</t>
    </rPh>
    <rPh sb="22" eb="24">
      <t>ニュウリョク</t>
    </rPh>
    <rPh sb="38" eb="40">
      <t>ニュウリョク</t>
    </rPh>
    <phoneticPr fontId="2"/>
  </si>
  <si>
    <t>色の任意入力項目に入力できる場合は入力ください</t>
    <phoneticPr fontId="2"/>
  </si>
  <si>
    <r>
      <t>■ 本シートの黄色セルに入力することで、必要情報が様式1~3まで自動転記されます</t>
    </r>
    <r>
      <rPr>
        <b/>
        <sz val="18"/>
        <color theme="1" tint="0.249977111117893"/>
        <rFont val="Meiryo UI"/>
        <family val="3"/>
        <charset val="128"/>
      </rPr>
      <t>(遮断器・保護装置・昇圧用変圧器の変更がある場合を除く)</t>
    </r>
    <r>
      <rPr>
        <b/>
        <sz val="22"/>
        <color theme="1" tint="0.249977111117893"/>
        <rFont val="Meiryo UI"/>
        <family val="3"/>
        <charset val="128"/>
      </rPr>
      <t>が、</t>
    </r>
    <rPh sb="2" eb="3">
      <t>ホン</t>
    </rPh>
    <rPh sb="7" eb="9">
      <t>キイロ</t>
    </rPh>
    <rPh sb="12" eb="14">
      <t>ニュウリョク</t>
    </rPh>
    <rPh sb="20" eb="22">
      <t>ヒツヨウ</t>
    </rPh>
    <rPh sb="22" eb="24">
      <t>ジョウホウ</t>
    </rPh>
    <rPh sb="34" eb="36">
      <t>テンキ</t>
    </rPh>
    <rPh sb="41" eb="44">
      <t>シャダンキ</t>
    </rPh>
    <rPh sb="45" eb="49">
      <t>ホゴソウチ</t>
    </rPh>
    <rPh sb="50" eb="56">
      <t>ショウアツヨウヘンアツキ</t>
    </rPh>
    <rPh sb="57" eb="59">
      <t>ヘンコウ</t>
    </rPh>
    <rPh sb="62" eb="64">
      <t>バアイ</t>
    </rPh>
    <rPh sb="65" eb="66">
      <t>ノゾ</t>
    </rPh>
    <phoneticPr fontId="2"/>
  </si>
  <si>
    <t>■続いて様式１~3までの記載内容を確認の上、様式5の4をご記載ください（一号柱を変更される場合は様式5の5・様式5の6・様式5の7もご記載ください）</t>
    <rPh sb="4" eb="6">
      <t>ヨウシキ</t>
    </rPh>
    <rPh sb="20" eb="21">
      <t>ウエ</t>
    </rPh>
    <rPh sb="67" eb="69">
      <t>キサイ</t>
    </rPh>
    <phoneticPr fontId="2"/>
  </si>
  <si>
    <t>希望する売電方法</t>
    <phoneticPr fontId="2"/>
  </si>
  <si>
    <t>接続検討要否確認依頼書</t>
    <rPh sb="0" eb="2">
      <t>セツゾク</t>
    </rPh>
    <rPh sb="2" eb="4">
      <t>ケントウ</t>
    </rPh>
    <rPh sb="4" eb="6">
      <t>ヨウヒ</t>
    </rPh>
    <rPh sb="6" eb="8">
      <t>カクニン</t>
    </rPh>
    <rPh sb="8" eb="11">
      <t>イライショ</t>
    </rPh>
    <phoneticPr fontId="2"/>
  </si>
  <si>
    <t>様式APy2高圧-20240801</t>
    <phoneticPr fontId="2"/>
  </si>
  <si>
    <t>　電気事業法等の関係法令、政省令その他ガイドライン、電力広域的運営推進機関の送配電等業務指針及び関係する一般送配電事業者又は配電事業者の約款・要綱等を承認の上、以下のとおり接続検討の要否について確認を依頼します。</t>
    <phoneticPr fontId="2"/>
  </si>
  <si>
    <t>（５）変更される発電設備等の概要</t>
    <phoneticPr fontId="2"/>
  </si>
  <si>
    <t>　【前提情報】</t>
    <phoneticPr fontId="2"/>
  </si>
  <si>
    <t>PCS：変更内容</t>
    <rPh sb="4" eb="6">
      <t>ヘンコウ</t>
    </rPh>
    <rPh sb="6" eb="8">
      <t>ナイヨウ</t>
    </rPh>
    <phoneticPr fontId="2"/>
  </si>
  <si>
    <t>交換：現地についているものの取替の場合は交換を選択してください</t>
    <rPh sb="0" eb="2">
      <t>コウカン</t>
    </rPh>
    <rPh sb="3" eb="5">
      <t>ゲンチ</t>
    </rPh>
    <rPh sb="14" eb="16">
      <t>トリカエ</t>
    </rPh>
    <rPh sb="17" eb="19">
      <t>バアイ</t>
    </rPh>
    <rPh sb="20" eb="22">
      <t>コウカン</t>
    </rPh>
    <rPh sb="23" eb="25">
      <t>センタク</t>
    </rPh>
    <phoneticPr fontId="2"/>
  </si>
  <si>
    <t>様式３（逆変換装置）①　※様式右上部分</t>
    <rPh sb="0" eb="2">
      <t>ヨウシキ</t>
    </rPh>
    <rPh sb="4" eb="9">
      <t>ギャクヘンカンソウチ</t>
    </rPh>
    <rPh sb="13" eb="15">
      <t>ヨウシキ</t>
    </rPh>
    <rPh sb="15" eb="17">
      <t>ミギウエ</t>
    </rPh>
    <phoneticPr fontId="2"/>
  </si>
  <si>
    <t xml:space="preserve">      ：メーカ</t>
    <phoneticPr fontId="2"/>
  </si>
  <si>
    <t xml:space="preserve">      ：型式</t>
    <rPh sb="7" eb="9">
      <t>カタシキ</t>
    </rPh>
    <phoneticPr fontId="2"/>
  </si>
  <si>
    <t>様式３（直流発電設備）①　※様式右上部分</t>
    <rPh sb="4" eb="6">
      <t>チョクリュウ</t>
    </rPh>
    <rPh sb="6" eb="10">
      <t>ハツデンセツビ</t>
    </rPh>
    <phoneticPr fontId="2"/>
  </si>
  <si>
    <t>　　　　：メーカ</t>
    <phoneticPr fontId="2"/>
  </si>
  <si>
    <t>様式３（直流発電設備）①の３．自由記述欄</t>
    <rPh sb="0" eb="2">
      <t>ヨウシキ</t>
    </rPh>
    <rPh sb="4" eb="6">
      <t>チョクリュウ</t>
    </rPh>
    <rPh sb="6" eb="8">
      <t>ハツデン</t>
    </rPh>
    <rPh sb="8" eb="10">
      <t>セツビ</t>
    </rPh>
    <rPh sb="15" eb="17">
      <t>ジユウ</t>
    </rPh>
    <rPh sb="17" eb="19">
      <t>キジュツ</t>
    </rPh>
    <rPh sb="19" eb="20">
      <t>ラン</t>
    </rPh>
    <phoneticPr fontId="2"/>
  </si>
  <si>
    <t>　　　　：型式</t>
    <rPh sb="5" eb="7">
      <t>カタシキ</t>
    </rPh>
    <phoneticPr fontId="2"/>
  </si>
  <si>
    <t>同値定格出力のPCS/逆変換装置群</t>
    <phoneticPr fontId="2"/>
  </si>
  <si>
    <t>型式変更</t>
    <rPh sb="0" eb="2">
      <t>カタシキ</t>
    </rPh>
    <rPh sb="2" eb="4">
      <t>ヘンコウ</t>
    </rPh>
    <phoneticPr fontId="2"/>
  </si>
  <si>
    <t>交換</t>
    <rPh sb="0" eb="2">
      <t>コウカン</t>
    </rPh>
    <phoneticPr fontId="2"/>
  </si>
  <si>
    <t>7桁の郵便番号を「●●●-●●●●」形式でご記載ください</t>
    <phoneticPr fontId="2"/>
  </si>
  <si>
    <t>ハイフンを含めた12桁もしくは13桁の数字で記載ください</t>
  </si>
  <si>
    <t>ハイフンを含めた12桁もしくは13桁の数字で記載ください</t>
    <phoneticPr fontId="2"/>
  </si>
  <si>
    <t>「@」を含めた正しいメールアドレスを記載ください</t>
    <phoneticPr fontId="2"/>
  </si>
  <si>
    <t>様式３（逆変換装置）①の２．逆変換装置（１）メーカ･型式</t>
  </si>
  <si>
    <t>蓄電池の変更/交換はありますか？</t>
    <rPh sb="0" eb="3">
      <t>チクデンチ</t>
    </rPh>
    <rPh sb="4" eb="6">
      <t>ヘンコウ</t>
    </rPh>
    <rPh sb="7" eb="9">
      <t>コウカン</t>
    </rPh>
    <phoneticPr fontId="2"/>
  </si>
  <si>
    <t>【PCSと蓄電池の変更に関して】</t>
    <rPh sb="5" eb="8">
      <t>チクデンチ</t>
    </rPh>
    <rPh sb="9" eb="11">
      <t>ヘンコウ</t>
    </rPh>
    <rPh sb="12" eb="13">
      <t>カン</t>
    </rPh>
    <phoneticPr fontId="2"/>
  </si>
  <si>
    <t>蓄電池：変更内容</t>
    <rPh sb="0" eb="3">
      <t>チクデンチ</t>
    </rPh>
    <rPh sb="4" eb="6">
      <t>ヘンコウ</t>
    </rPh>
    <rPh sb="6" eb="8">
      <t>ナイヨウ</t>
    </rPh>
    <phoneticPr fontId="2"/>
  </si>
  <si>
    <t>おわりにへ&gt;</t>
    <phoneticPr fontId="2"/>
  </si>
  <si>
    <t>おわりにへ＞</t>
    <phoneticPr fontId="2"/>
  </si>
  <si>
    <t>PCS/蓄電池変更内容</t>
    <rPh sb="4" eb="7">
      <t>チクデンチ</t>
    </rPh>
    <rPh sb="7" eb="9">
      <t>ヘンコウ</t>
    </rPh>
    <rPh sb="9" eb="11">
      <t>ナイヨウ</t>
    </rPh>
    <phoneticPr fontId="2"/>
  </si>
  <si>
    <t>A社</t>
    <rPh sb="1" eb="2">
      <t>シャ</t>
    </rPh>
    <phoneticPr fontId="2"/>
  </si>
  <si>
    <t xml:space="preserve">  そのため、PCS/蓄電池の情報について、定格出力合計および契約電力（受電電力）を正確に把握するため、出力の異なるPCSごとの情報が必要になりますので、</t>
    <rPh sb="11" eb="14">
      <t>チクデンチ</t>
    </rPh>
    <rPh sb="31" eb="33">
      <t>ケイヤク</t>
    </rPh>
    <rPh sb="33" eb="35">
      <t>デンリョク</t>
    </rPh>
    <phoneticPr fontId="2"/>
  </si>
  <si>
    <t>⑶ 様式5の4（一号柱を変更される場合は様式5の5・様式5の6・様式5の7も）にて記載を行ってください。</t>
    <rPh sb="8" eb="11">
      <t>イチゴウチュウ</t>
    </rPh>
    <rPh sb="12" eb="14">
      <t>ヘンコウ</t>
    </rPh>
    <rPh sb="17" eb="19">
      <t>バアイ</t>
    </rPh>
    <rPh sb="20" eb="22">
      <t>ヨウシキ</t>
    </rPh>
    <rPh sb="26" eb="28">
      <t>ヨウシキ</t>
    </rPh>
    <rPh sb="41" eb="43">
      <t>キサイ</t>
    </rPh>
    <phoneticPr fontId="2"/>
  </si>
  <si>
    <t>（発電に必要な所内電力を含む）</t>
    <phoneticPr fontId="2"/>
  </si>
  <si>
    <t>kW （℃）
(放電側)</t>
    <phoneticPr fontId="2"/>
  </si>
  <si>
    <t>kW（℃）
(充電側)</t>
    <phoneticPr fontId="2"/>
  </si>
  <si>
    <t>PCSの単体（1台あたり）の定格容量を、仕様書の内容をもとにご入力ください</t>
    <rPh sb="14" eb="18">
      <t>テイカクヨウリョウ</t>
    </rPh>
    <phoneticPr fontId="2"/>
  </si>
  <si>
    <t>PCSの単体（1台あたり）の定格容量を、仕様書の内容をもとにご入力ください</t>
    <phoneticPr fontId="2"/>
  </si>
  <si>
    <t>交換：現地についているものの取替の場合は交換を選択してください</t>
    <phoneticPr fontId="2"/>
  </si>
  <si>
    <t>※1 web申込の場合のみご提出ください
※2 PCSの定格出力を仕様書と異なる出力へ制限する場合のみご提出ください
※3 接続検討時の申込内容から名義に変更がある場合はご提出ください
※4 接続検討時の申込内容から発電設備に変更がある場合（増設以外）はご提出ください。</t>
    <phoneticPr fontId="2"/>
  </si>
  <si>
    <t>関数を使用せず、手入力で入力ください。申込書記載日よりも過去の日付は入力できません。
例）YYYY年MM月DD日</t>
    <phoneticPr fontId="2"/>
  </si>
  <si>
    <t>A（予備線）</t>
    <rPh sb="2" eb="4">
      <t>ヨビ</t>
    </rPh>
    <rPh sb="4" eb="5">
      <t>セン</t>
    </rPh>
    <phoneticPr fontId="2"/>
  </si>
  <si>
    <t>B（予備電源）</t>
    <rPh sb="2" eb="6">
      <t>ヨビデンゲン</t>
    </rPh>
    <phoneticPr fontId="2"/>
  </si>
  <si>
    <t>メール本文</t>
    <rPh sb="3" eb="5">
      <t>ホンブン</t>
    </rPh>
    <phoneticPr fontId="2"/>
  </si>
  <si>
    <t>【接続検討回答書受付番号】
（JK番号 or MS番号）：
＜本件申込の問い合わせ先（送信者様の連絡先情報）＞
【送信者会社名】
○○株式会社
【送信者名】
○○ ○○
【送信者連絡先】
メールアドレス：○○○@○○○○
電話番号:○○○-○○○○-○○○</t>
    <phoneticPr fontId="2"/>
  </si>
  <si>
    <t>メールに
添付いただく
申込必要書類</t>
    <rPh sb="5" eb="7">
      <t>テンプ</t>
    </rPh>
    <rPh sb="12" eb="14">
      <t>モウシコミ</t>
    </rPh>
    <rPh sb="14" eb="16">
      <t>ヒツヨウ</t>
    </rPh>
    <rPh sb="16" eb="18">
      <t>ショルイ</t>
    </rPh>
    <phoneticPr fontId="2"/>
  </si>
  <si>
    <t xml:space="preserve"> - 図面等を本書類とは別途添付される方も、本書類様式5の4以降の各シートに必須入力項目がございますので、必ず入力をお願いします。</t>
    <rPh sb="30" eb="32">
      <t>イコウ</t>
    </rPh>
    <phoneticPr fontId="2"/>
  </si>
  <si>
    <r>
      <t>・ 発電量調整供給兼基本契約申込書
・ 発電量調整供給兼基本契約申込書別紙【発電設備の概要】
・ 系統連系申込書
・ 系統連系申込書添付資料1-1（系統用蓄電池設備設置の場合） 
・ 系統連系申込書添付資料1-3（春夏秋冬の運転パターン）
・ 接続検討回答書のPDF※1
・ 仕様書（パネル・PCS等）
・ 単線結線図
・ 敷地平面図：構内柱（1号柱）および引込柱等が記載された付近図もしくは配置図等
・ 「ノンファーム型接続」を踏まえた発電量調整供給契約申込について【同意書】
・ 出力制御機能付PCS等の仕様確認依頼書
・ 出力制限の証明書※2
・ 発電量調整供給に関する契約上の地位の移転について※3</t>
    </r>
    <r>
      <rPr>
        <b/>
        <sz val="11"/>
        <color theme="1" tint="0.249977111117893"/>
        <rFont val="Meiryo UI"/>
        <family val="3"/>
        <charset val="128"/>
      </rPr>
      <t xml:space="preserve">
・ 接続検討の要否確認依頼書※4</t>
    </r>
    <r>
      <rPr>
        <b/>
        <sz val="11"/>
        <color rgb="FFC00000"/>
        <rFont val="Meiryo UI"/>
        <family val="3"/>
        <charset val="128"/>
      </rPr>
      <t>←本書類</t>
    </r>
    <phoneticPr fontId="2"/>
  </si>
  <si>
    <t>本線だけでなく、予備電線路（緊急時などで本線が利用できない際に系統を利用する予備の電線）も接続検討予定の方は、「有」をご選択ください。</t>
    <phoneticPr fontId="2"/>
  </si>
  <si>
    <t>〇〇〇〇〇</t>
    <phoneticPr fontId="2"/>
  </si>
  <si>
    <t>B社</t>
    <rPh sb="1" eb="2">
      <t>シャ</t>
    </rPh>
    <phoneticPr fontId="2"/>
  </si>
  <si>
    <t>C社</t>
    <rPh sb="1" eb="2">
      <t>シャ</t>
    </rPh>
    <phoneticPr fontId="2"/>
  </si>
  <si>
    <t>D社</t>
    <rPh sb="1" eb="2">
      <t>シャ</t>
    </rPh>
    <phoneticPr fontId="2"/>
  </si>
  <si>
    <r>
      <t>（変更前）定格出力合計　充電側　　　　　　　　　　　</t>
    </r>
    <r>
      <rPr>
        <b/>
        <sz val="36"/>
        <color theme="1" tint="0.249977111117893"/>
        <rFont val="Meiryo UI"/>
        <family val="3"/>
        <charset val="128"/>
      </rPr>
      <t>-</t>
    </r>
    <rPh sb="1" eb="3">
      <t>ヘンコウ</t>
    </rPh>
    <rPh sb="3" eb="4">
      <t>マエ</t>
    </rPh>
    <rPh sb="5" eb="7">
      <t>テイカク</t>
    </rPh>
    <rPh sb="7" eb="9">
      <t>シュツリョク</t>
    </rPh>
    <rPh sb="9" eb="11">
      <t>ゴウケイ</t>
    </rPh>
    <phoneticPr fontId="2"/>
  </si>
  <si>
    <r>
      <t>（変更前）定格出力合計　放電側　　　　　　　　　　　</t>
    </r>
    <r>
      <rPr>
        <sz val="28"/>
        <color theme="1" tint="0.249977111117893"/>
        <rFont val="Meiryo UI"/>
        <family val="3"/>
        <charset val="128"/>
      </rPr>
      <t>+</t>
    </r>
    <rPh sb="1" eb="3">
      <t>ヘンコウ</t>
    </rPh>
    <rPh sb="3" eb="4">
      <t>マエ</t>
    </rPh>
    <rPh sb="5" eb="7">
      <t>テイカク</t>
    </rPh>
    <rPh sb="7" eb="9">
      <t>シュツリョク</t>
    </rPh>
    <rPh sb="9" eb="11">
      <t>ゴウケイ</t>
    </rPh>
    <rPh sb="12" eb="14">
      <t>ホウデン</t>
    </rPh>
    <rPh sb="14" eb="15">
      <t>ガワ</t>
    </rPh>
    <phoneticPr fontId="2"/>
  </si>
  <si>
    <t>設備変更前の定格出力合計 放電側を必ずご入力ください</t>
    <rPh sb="0" eb="2">
      <t>セツビ</t>
    </rPh>
    <rPh sb="13" eb="16">
      <t>ホウデンガワ</t>
    </rPh>
    <rPh sb="17" eb="18">
      <t>カナラ</t>
    </rPh>
    <rPh sb="20" eb="22">
      <t>ニュウリョク</t>
    </rPh>
    <phoneticPr fontId="2"/>
  </si>
  <si>
    <t>設備変更前の定格出力合計 充電側を必ずご入力ください</t>
    <rPh sb="0" eb="2">
      <t>セツビ</t>
    </rPh>
    <rPh sb="13" eb="15">
      <t>ジュウデン</t>
    </rPh>
    <rPh sb="15" eb="16">
      <t>ガワ</t>
    </rPh>
    <rPh sb="17" eb="18">
      <t>カナラ</t>
    </rPh>
    <rPh sb="20" eb="22">
      <t>ニュウリョク</t>
    </rPh>
    <phoneticPr fontId="2"/>
  </si>
  <si>
    <t>設備変更前の最大受電電力を変更後の最大受電電力以下となるようにご入力ください。
（変更後）最大受電電力よりも大きい場合、増設となるため接続検討から新規でお申し込みなおしください。</t>
    <rPh sb="0" eb="2">
      <t>セツビ</t>
    </rPh>
    <rPh sb="2" eb="4">
      <t>ヘンコウ</t>
    </rPh>
    <rPh sb="4" eb="5">
      <t>マエ</t>
    </rPh>
    <rPh sb="15" eb="16">
      <t>ゴ</t>
    </rPh>
    <rPh sb="23" eb="25">
      <t>イカ</t>
    </rPh>
    <rPh sb="32" eb="34">
      <t>ニュウリョク</t>
    </rPh>
    <rPh sb="54" eb="55">
      <t>オオ</t>
    </rPh>
    <rPh sb="57" eb="59">
      <t>バアイ</t>
    </rPh>
    <rPh sb="60" eb="62">
      <t>ゾウセツ</t>
    </rPh>
    <rPh sb="67" eb="71">
      <t>セツゾクケントウ</t>
    </rPh>
    <rPh sb="73" eb="75">
      <t>シンキ</t>
    </rPh>
    <rPh sb="77" eb="78">
      <t>モウ</t>
    </rPh>
    <rPh sb="79" eb="80">
      <t>コ</t>
    </rPh>
    <phoneticPr fontId="2"/>
  </si>
  <si>
    <t>設備変更前の発電設備の合計台数を必ずご入力ください</t>
    <rPh sb="0" eb="2">
      <t>セツビ</t>
    </rPh>
    <rPh sb="6" eb="10">
      <t>ハツデンセツビ</t>
    </rPh>
    <rPh sb="11" eb="13">
      <t>ゴウケイ</t>
    </rPh>
    <rPh sb="13" eb="15">
      <t>ダイスウ</t>
    </rPh>
    <rPh sb="16" eb="17">
      <t>カナラ</t>
    </rPh>
    <rPh sb="19" eb="21">
      <t>ニュウリョク</t>
    </rPh>
    <phoneticPr fontId="2"/>
  </si>
  <si>
    <r>
      <t xml:space="preserve">・ 発電量調整供給兼基本契約申込書
・ 発電量調整供給兼基本契約申込書別紙【発電設備の概要】
・ 系統連系申込書
・ 系統連系申込書添付資料1-1（系統用蓄電池設備設置の場合） 
・ 系統連系申込書添付資料1-3（春夏秋冬の運転パターン）
・ 仕様書（パネル・PCS等）
・ 単線結線図
・ 敷地平面図：構内柱（1号柱）および引込柱等が記載された付近図もしくは配置図等
・ 出力制御機能付PCS等の仕様確認依頼書
</t>
    </r>
    <r>
      <rPr>
        <b/>
        <sz val="11"/>
        <color theme="1" tint="0.249977111117893"/>
        <rFont val="Meiryo UI"/>
        <family val="3"/>
        <charset val="128"/>
      </rPr>
      <t>・ 接続検討の要否確認依頼書</t>
    </r>
    <r>
      <rPr>
        <b/>
        <sz val="11"/>
        <color rgb="FFC00000"/>
        <rFont val="Meiryo UI"/>
        <family val="3"/>
        <charset val="128"/>
      </rPr>
      <t>←本書類</t>
    </r>
    <phoneticPr fontId="2"/>
  </si>
  <si>
    <t>主</t>
    <rPh sb="0" eb="1">
      <t>シュ</t>
    </rPh>
    <phoneticPr fontId="2"/>
  </si>
  <si>
    <t>灰色セルに入力してご提出された場合、誤った情報によって意図しない確認結果となる可能性がございます。</t>
    <rPh sb="0" eb="2">
      <t>ハイイロ</t>
    </rPh>
    <rPh sb="5" eb="7">
      <t>ニュウリョク</t>
    </rPh>
    <rPh sb="10" eb="12">
      <t>テイシュツ</t>
    </rPh>
    <rPh sb="15" eb="17">
      <t>バアイ</t>
    </rPh>
    <rPh sb="18" eb="19">
      <t>アヤマ</t>
    </rPh>
    <rPh sb="21" eb="23">
      <t>ジョウホウ</t>
    </rPh>
    <rPh sb="27" eb="29">
      <t>イト</t>
    </rPh>
    <rPh sb="32" eb="34">
      <t>カクニン</t>
    </rPh>
    <phoneticPr fontId="2"/>
  </si>
  <si>
    <t>PG申請用バージョン：</t>
    <phoneticPr fontId="2"/>
  </si>
  <si>
    <t>・以前に本書類にてご提出いただいた方は、本書類が最新かHPをご確認の上、作成しお申込みください。</t>
    <rPh sb="1" eb="3">
      <t>イゼン</t>
    </rPh>
    <rPh sb="5" eb="7">
      <t>ショルイ</t>
    </rPh>
    <rPh sb="21" eb="23">
      <t>ショルイ</t>
    </rPh>
    <rPh sb="31" eb="33">
      <t>カクニン</t>
    </rPh>
    <phoneticPr fontId="2"/>
  </si>
  <si>
    <t>FIT申込</t>
    <rPh sb="3" eb="5">
      <t>モウシコミ</t>
    </rPh>
    <phoneticPr fontId="2"/>
  </si>
  <si>
    <t>https://www.tepco.co.jp/pg/consignment/fit/corporate.html</t>
    <phoneticPr fontId="2"/>
  </si>
  <si>
    <t>発調(FIP)申込</t>
    <rPh sb="0" eb="2">
      <t>ハッチョウ</t>
    </rPh>
    <rPh sb="7" eb="9">
      <t>モウシコミ</t>
    </rPh>
    <phoneticPr fontId="2"/>
  </si>
  <si>
    <t>https://www.tepco.co.jp/pg/consignment/retailservice/flow/index-j.html</t>
    <phoneticPr fontId="2"/>
  </si>
  <si>
    <t xml:space="preserve"> - 遮断器もしくは保護装置に変更がある場合、入力シートと様式３(系統連系保護リレー)へ直接入力が必要となります。</t>
    <rPh sb="3" eb="6">
      <t>シャダンキ</t>
    </rPh>
    <rPh sb="10" eb="14">
      <t>ホゴソウチ</t>
    </rPh>
    <rPh sb="15" eb="17">
      <t>ヘンコウ</t>
    </rPh>
    <rPh sb="20" eb="22">
      <t>バアイ</t>
    </rPh>
    <rPh sb="23" eb="25">
      <t>ニュウリョク</t>
    </rPh>
    <rPh sb="29" eb="31">
      <t>ヨウシキ</t>
    </rPh>
    <rPh sb="33" eb="37">
      <t>ケイトウレンケイ</t>
    </rPh>
    <rPh sb="37" eb="39">
      <t>ホゴ</t>
    </rPh>
    <rPh sb="44" eb="46">
      <t>チョクセツ</t>
    </rPh>
    <rPh sb="46" eb="48">
      <t>ニュウリョク</t>
    </rPh>
    <rPh sb="49" eb="51">
      <t>ヒツヨウ</t>
    </rPh>
    <phoneticPr fontId="2"/>
  </si>
  <si>
    <t xml:space="preserve"> - 昇圧用変圧器に変更がある場合、入力シートと様式３(直流発電設備) 2.昇圧用変圧器 へ直接入力が必要となります。</t>
    <rPh sb="3" eb="9">
      <t>ショウアツヨウヘンアツキ</t>
    </rPh>
    <rPh sb="10" eb="12">
      <t>ヘンコウ</t>
    </rPh>
    <rPh sb="15" eb="17">
      <t>バアイ</t>
    </rPh>
    <rPh sb="18" eb="20">
      <t>ニュウリョク</t>
    </rPh>
    <rPh sb="24" eb="26">
      <t>ヨウシキ</t>
    </rPh>
    <rPh sb="28" eb="30">
      <t>チョクリュウ</t>
    </rPh>
    <rPh sb="30" eb="34">
      <t>ハツデンセツビ</t>
    </rPh>
    <rPh sb="38" eb="44">
      <t>ショウアツヨウヘンアツキ</t>
    </rPh>
    <rPh sb="46" eb="48">
      <t>チョクセツ</t>
    </rPh>
    <rPh sb="48" eb="50">
      <t>ニュウリョク</t>
    </rPh>
    <rPh sb="51" eb="53">
      <t>ヒツヨウ</t>
    </rPh>
    <phoneticPr fontId="2"/>
  </si>
  <si>
    <r>
      <t>【その他の発電設備の変更に関して】</t>
    </r>
    <r>
      <rPr>
        <b/>
        <sz val="11"/>
        <color theme="3"/>
        <rFont val="Meiryo UI"/>
        <family val="3"/>
        <charset val="128"/>
      </rPr>
      <t>※「はい」の場合、入力シート以外の記載が必要となります</t>
    </r>
    <phoneticPr fontId="2"/>
  </si>
  <si>
    <t>※続いて入力シート以降に記載頂き、おわりにシートの対応状況が全て完了になるように入力ください</t>
    <rPh sb="1" eb="2">
      <t>ツヅ</t>
    </rPh>
    <rPh sb="4" eb="6">
      <t>ニュウリョク</t>
    </rPh>
    <rPh sb="9" eb="11">
      <t>イコウ</t>
    </rPh>
    <rPh sb="12" eb="14">
      <t>キサイ</t>
    </rPh>
    <rPh sb="14" eb="15">
      <t>イタダ</t>
    </rPh>
    <rPh sb="25" eb="29">
      <t>タイオウジョウキョウ</t>
    </rPh>
    <rPh sb="30" eb="31">
      <t>スベ</t>
    </rPh>
    <rPh sb="32" eb="34">
      <t>カンリョウ</t>
    </rPh>
    <rPh sb="40" eb="42">
      <t>ニュウリョク</t>
    </rPh>
    <phoneticPr fontId="2"/>
  </si>
  <si>
    <t>t</t>
    <phoneticPr fontId="2"/>
  </si>
  <si>
    <t>様式２の６．自家消費電力　最大</t>
    <rPh sb="0" eb="2">
      <t>ヨウシキ</t>
    </rPh>
    <rPh sb="13" eb="15">
      <t>サイダイ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</si>
</sst>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F800]dddd\,\ mmmm\ dd\,\ yyyy"/>
    <numFmt numFmtId="177" formatCode="#"/>
    <numFmt numFmtId="178" formatCode="yyyy&quot;年&quot;m&quot;月&quot;d&quot;日&quot;;@"/>
    <numFmt numFmtId="179" formatCode="0.0_ "/>
    <numFmt numFmtId="180" formatCode="0_ "/>
    <numFmt numFmtId="181" formatCode="000\-0000"/>
    <numFmt numFmtId="182" formatCode="&quot;遅れ　&quot;0"/>
    <numFmt numFmtId="183" formatCode="&quot;進み　&quot;0"/>
    <numFmt numFmtId="184" formatCode="#,##0_ "/>
  </numFmts>
  <fonts count="150" x14ac:knownFonts="1">
    <font>
      <sz val="11"/>
      <name val="ＭＳ Ｐゴシック"/>
      <family val="3"/>
      <charset val="128"/>
    </font>
    <font>
      <sz val="11"/>
      <name val="ＭＳ Ｐゴシック"/>
      <family val="3"/>
      <charset val="128"/>
    </font>
    <font>
      <sz val="6"/>
      <name val="ＭＳ Ｐゴシック"/>
      <family val="3"/>
      <charset val="128"/>
    </font>
    <font>
      <sz val="12"/>
      <name val="ＭＳ 明朝"/>
      <family val="1"/>
      <charset val="128"/>
    </font>
    <font>
      <sz val="8"/>
      <name val="ＭＳ 明朝"/>
      <family val="1"/>
      <charset val="128"/>
    </font>
    <font>
      <sz val="6"/>
      <name val="ＭＳ 明朝"/>
      <family val="1"/>
      <charset val="128"/>
    </font>
    <font>
      <sz val="11"/>
      <name val="ＭＳ 明朝"/>
      <family val="1"/>
      <charset val="128"/>
    </font>
    <font>
      <sz val="10"/>
      <name val="ＭＳ 明朝"/>
      <family val="1"/>
      <charset val="128"/>
    </font>
    <font>
      <sz val="10"/>
      <name val="Century"/>
      <family val="1"/>
    </font>
    <font>
      <sz val="9"/>
      <name val="ＭＳ 明朝"/>
      <family val="1"/>
      <charset val="128"/>
    </font>
    <font>
      <sz val="9"/>
      <name val="Century"/>
      <family val="1"/>
    </font>
    <font>
      <u/>
      <sz val="9"/>
      <name val="ＭＳ 明朝"/>
      <family val="1"/>
      <charset val="128"/>
    </font>
    <font>
      <sz val="9"/>
      <name val="ＭＳ Ｐ明朝"/>
      <family val="1"/>
      <charset val="128"/>
    </font>
    <font>
      <sz val="8"/>
      <name val="ＭＳ Ｐ明朝"/>
      <family val="1"/>
      <charset val="128"/>
    </font>
    <font>
      <sz val="11"/>
      <color indexed="10"/>
      <name val="ＭＳ Ｐゴシック"/>
      <family val="3"/>
      <charset val="128"/>
    </font>
    <font>
      <sz val="11"/>
      <name val="ＭＳ ゴシック"/>
      <family val="3"/>
      <charset val="128"/>
    </font>
    <font>
      <vertAlign val="superscript"/>
      <sz val="9"/>
      <name val="ＭＳ 明朝"/>
      <family val="1"/>
      <charset val="128"/>
    </font>
    <font>
      <sz val="9"/>
      <color indexed="10"/>
      <name val="Century"/>
      <family val="1"/>
    </font>
    <font>
      <sz val="10"/>
      <color indexed="8"/>
      <name val="ＭＳ 明朝"/>
      <family val="1"/>
      <charset val="128"/>
    </font>
    <font>
      <sz val="8"/>
      <name val="ＭＳ Ｐゴシック"/>
      <family val="3"/>
      <charset val="128"/>
    </font>
    <font>
      <sz val="9"/>
      <color indexed="17"/>
      <name val="ＭＳ 明朝"/>
      <family val="1"/>
      <charset val="128"/>
    </font>
    <font>
      <u/>
      <sz val="9"/>
      <name val="ＭＳ Ｐ明朝"/>
      <family val="1"/>
      <charset val="128"/>
    </font>
    <font>
      <sz val="10"/>
      <color theme="1"/>
      <name val="ＭＳ 明朝"/>
      <family val="1"/>
      <charset val="128"/>
    </font>
    <font>
      <sz val="9"/>
      <color theme="1"/>
      <name val="ＭＳ 明朝"/>
      <family val="1"/>
      <charset val="128"/>
    </font>
    <font>
      <sz val="9"/>
      <color rgb="FFFF0000"/>
      <name val="ＭＳ 明朝"/>
      <family val="1"/>
      <charset val="128"/>
    </font>
    <font>
      <sz val="11"/>
      <color rgb="FFFF0000"/>
      <name val="ＭＳ Ｐゴシック"/>
      <family val="3"/>
      <charset val="128"/>
    </font>
    <font>
      <sz val="8"/>
      <color theme="1"/>
      <name val="ＭＳ 明朝"/>
      <family val="1"/>
      <charset val="128"/>
    </font>
    <font>
      <strike/>
      <sz val="12"/>
      <name val="ＭＳ 明朝"/>
      <family val="1"/>
      <charset val="128"/>
    </font>
    <font>
      <sz val="6"/>
      <name val="ＭＳ Ｐゴシック"/>
      <family val="2"/>
      <charset val="128"/>
      <scheme val="minor"/>
    </font>
    <font>
      <sz val="11"/>
      <name val="Meiryo UI"/>
      <family val="3"/>
      <charset val="128"/>
    </font>
    <font>
      <sz val="11"/>
      <color theme="1" tint="0.249977111117893"/>
      <name val="Meiryo UI"/>
      <family val="3"/>
      <charset val="128"/>
    </font>
    <font>
      <b/>
      <sz val="11"/>
      <color theme="1" tint="0.249977111117893"/>
      <name val="Meiryo UI"/>
      <family val="3"/>
      <charset val="128"/>
    </font>
    <font>
      <b/>
      <sz val="16"/>
      <color theme="1" tint="0.249977111117893"/>
      <name val="Meiryo UI"/>
      <family val="3"/>
      <charset val="128"/>
    </font>
    <font>
      <sz val="11"/>
      <color theme="0"/>
      <name val="Meiryo UI"/>
      <family val="3"/>
      <charset val="128"/>
    </font>
    <font>
      <b/>
      <sz val="11"/>
      <name val="Meiryo UI"/>
      <family val="3"/>
      <charset val="128"/>
    </font>
    <font>
      <b/>
      <sz val="14"/>
      <color rgb="FFFF0000"/>
      <name val="Meiryo UI"/>
      <family val="3"/>
      <charset val="128"/>
    </font>
    <font>
      <b/>
      <sz val="8"/>
      <name val="Meiryo UI"/>
      <family val="3"/>
      <charset val="128"/>
    </font>
    <font>
      <b/>
      <sz val="11"/>
      <color rgb="FFC00000"/>
      <name val="Meiryo UI"/>
      <family val="3"/>
      <charset val="128"/>
    </font>
    <font>
      <u/>
      <sz val="11"/>
      <color theme="10"/>
      <name val="ＭＳ Ｐゴシック"/>
      <family val="3"/>
      <charset val="128"/>
    </font>
    <font>
      <u/>
      <sz val="11"/>
      <color theme="10"/>
      <name val="Meiryo UI"/>
      <family val="3"/>
      <charset val="128"/>
    </font>
    <font>
      <u/>
      <sz val="8"/>
      <color theme="10"/>
      <name val="Meiryo UI"/>
      <family val="3"/>
      <charset val="128"/>
    </font>
    <font>
      <sz val="14"/>
      <color rgb="FFFF0000"/>
      <name val="Meiryo UI"/>
      <family val="3"/>
      <charset val="128"/>
    </font>
    <font>
      <sz val="8"/>
      <name val="Meiryo UI"/>
      <family val="3"/>
      <charset val="128"/>
    </font>
    <font>
      <sz val="9"/>
      <name val="ＭＳ Ｐ明朝"/>
      <family val="1"/>
    </font>
    <font>
      <b/>
      <sz val="11"/>
      <name val="HGP創英角ｺﾞｼｯｸUB"/>
      <family val="3"/>
      <charset val="128"/>
    </font>
    <font>
      <sz val="11"/>
      <name val="HGP創英角ｺﾞｼｯｸUB"/>
      <family val="3"/>
      <charset val="128"/>
    </font>
    <font>
      <sz val="9"/>
      <color theme="1" tint="0.249977111117893"/>
      <name val="Meiryo UI"/>
      <family val="3"/>
      <charset val="128"/>
    </font>
    <font>
      <b/>
      <sz val="14"/>
      <color theme="1" tint="0.249977111117893"/>
      <name val="Meiryo UI"/>
      <family val="3"/>
      <charset val="128"/>
    </font>
    <font>
      <u/>
      <sz val="9"/>
      <color theme="10"/>
      <name val="Meiryo UI"/>
      <family val="3"/>
      <charset val="128"/>
    </font>
    <font>
      <b/>
      <sz val="20"/>
      <color theme="1" tint="0.249977111117893"/>
      <name val="Meiryo UI"/>
      <family val="3"/>
      <charset val="128"/>
    </font>
    <font>
      <b/>
      <sz val="18"/>
      <color theme="1" tint="0.249977111117893"/>
      <name val="Meiryo UI"/>
      <family val="3"/>
      <charset val="128"/>
    </font>
    <font>
      <sz val="12"/>
      <color theme="1" tint="0.249977111117893"/>
      <name val="Meiryo UI"/>
      <family val="3"/>
      <charset val="128"/>
    </font>
    <font>
      <sz val="9"/>
      <name val="Meiryo UI"/>
      <family val="3"/>
      <charset val="128"/>
    </font>
    <font>
      <sz val="10"/>
      <name val="Meiryo UI"/>
      <family val="3"/>
      <charset val="128"/>
    </font>
    <font>
      <sz val="12"/>
      <name val="Meiryo UI"/>
      <family val="3"/>
      <charset val="128"/>
    </font>
    <font>
      <sz val="9"/>
      <color theme="1"/>
      <name val="Meiryo UI"/>
      <family val="3"/>
      <charset val="128"/>
    </font>
    <font>
      <u/>
      <sz val="10"/>
      <name val="Meiryo UI"/>
      <family val="3"/>
      <charset val="128"/>
    </font>
    <font>
      <sz val="9"/>
      <color rgb="FF00B050"/>
      <name val="Meiryo UI"/>
      <family val="3"/>
      <charset val="128"/>
    </font>
    <font>
      <sz val="14"/>
      <name val="Meiryo UI"/>
      <family val="3"/>
      <charset val="128"/>
    </font>
    <font>
      <sz val="11"/>
      <color theme="1"/>
      <name val="Meiryo UI"/>
      <family val="3"/>
      <charset val="128"/>
    </font>
    <font>
      <u/>
      <sz val="11"/>
      <color theme="10"/>
      <name val="ＭＳ Ｐゴシック"/>
      <family val="2"/>
      <scheme val="minor"/>
    </font>
    <font>
      <sz val="11"/>
      <color theme="1"/>
      <name val="ＭＳ Ｐゴシック"/>
      <family val="2"/>
      <scheme val="minor"/>
    </font>
    <font>
      <sz val="11"/>
      <color rgb="FF0000FF"/>
      <name val="Meiryo UI"/>
      <family val="3"/>
      <charset val="128"/>
    </font>
    <font>
      <sz val="11"/>
      <color rgb="FFFF0000"/>
      <name val="Meiryo UI"/>
      <family val="3"/>
      <charset val="128"/>
    </font>
    <font>
      <b/>
      <sz val="11"/>
      <color theme="1"/>
      <name val="Meiryo UI"/>
      <family val="3"/>
      <charset val="128"/>
    </font>
    <font>
      <sz val="14"/>
      <name val="ＭＳ 明朝"/>
      <family val="1"/>
      <charset val="128"/>
    </font>
    <font>
      <u/>
      <sz val="9"/>
      <color theme="1"/>
      <name val="ＭＳ 明朝"/>
      <family val="1"/>
      <charset val="128"/>
    </font>
    <font>
      <sz val="11"/>
      <color indexed="10"/>
      <name val="ＭＳ 明朝"/>
      <family val="1"/>
      <charset val="128"/>
    </font>
    <font>
      <sz val="9"/>
      <color indexed="10"/>
      <name val="ＭＳ 明朝"/>
      <family val="1"/>
      <charset val="128"/>
    </font>
    <font>
      <sz val="8"/>
      <name val="ＭＳ 明朝"/>
      <family val="1"/>
    </font>
    <font>
      <sz val="11"/>
      <name val="ＭＳ 明朝"/>
      <family val="1"/>
    </font>
    <font>
      <sz val="9"/>
      <name val="ＭＳ 明朝"/>
      <family val="1"/>
    </font>
    <font>
      <sz val="11"/>
      <color rgb="FF595959"/>
      <name val="Meiryo UI"/>
      <family val="3"/>
      <charset val="128"/>
    </font>
    <font>
      <sz val="12"/>
      <color rgb="FFFF0000"/>
      <name val="Meiryo UI"/>
      <family val="3"/>
      <charset val="128"/>
    </font>
    <font>
      <sz val="11"/>
      <color theme="0"/>
      <name val="ＭＳ Ｐゴシック"/>
      <family val="3"/>
      <charset val="128"/>
    </font>
    <font>
      <b/>
      <sz val="12"/>
      <color rgb="FFC00000"/>
      <name val="Meiryo UI"/>
      <family val="3"/>
      <charset val="128"/>
    </font>
    <font>
      <b/>
      <sz val="16"/>
      <color rgb="FFC00000"/>
      <name val="Meiryo UI"/>
      <family val="3"/>
      <charset val="128"/>
    </font>
    <font>
      <sz val="14"/>
      <color theme="1" tint="0.249977111117893"/>
      <name val="Meiryo UI"/>
      <family val="3"/>
      <charset val="128"/>
    </font>
    <font>
      <b/>
      <sz val="18"/>
      <color theme="3"/>
      <name val="Meiryo UI"/>
      <family val="3"/>
      <charset val="128"/>
    </font>
    <font>
      <sz val="11"/>
      <color theme="3"/>
      <name val="Meiryo UI"/>
      <family val="3"/>
      <charset val="128"/>
    </font>
    <font>
      <b/>
      <sz val="14"/>
      <color theme="3"/>
      <name val="Meiryo UI"/>
      <family val="3"/>
      <charset val="128"/>
    </font>
    <font>
      <b/>
      <sz val="11"/>
      <color theme="3"/>
      <name val="Meiryo UI"/>
      <family val="3"/>
      <charset val="128"/>
    </font>
    <font>
      <b/>
      <sz val="12"/>
      <color theme="1" tint="0.249977111117893"/>
      <name val="Meiryo UI"/>
      <family val="3"/>
      <charset val="128"/>
    </font>
    <font>
      <b/>
      <u/>
      <sz val="11"/>
      <color theme="1" tint="0.249977111117893"/>
      <name val="Meiryo UI"/>
      <family val="3"/>
      <charset val="128"/>
    </font>
    <font>
      <b/>
      <sz val="16"/>
      <color theme="3"/>
      <name val="Meiryo UI"/>
      <family val="3"/>
      <charset val="128"/>
    </font>
    <font>
      <sz val="16"/>
      <color theme="1" tint="0.249977111117893"/>
      <name val="Meiryo UI"/>
      <family val="3"/>
      <charset val="128"/>
    </font>
    <font>
      <sz val="16"/>
      <color theme="3"/>
      <name val="Meiryo UI"/>
      <family val="3"/>
      <charset val="128"/>
    </font>
    <font>
      <sz val="16"/>
      <name val="Meiryo UI"/>
      <family val="3"/>
      <charset val="128"/>
    </font>
    <font>
      <sz val="14"/>
      <color theme="1"/>
      <name val="Meiryo UI"/>
      <family val="3"/>
      <charset val="128"/>
    </font>
    <font>
      <b/>
      <sz val="22"/>
      <color theme="3"/>
      <name val="Meiryo UI"/>
      <family val="3"/>
      <charset val="128"/>
    </font>
    <font>
      <b/>
      <sz val="26"/>
      <color theme="1" tint="0.249977111117893"/>
      <name val="Meiryo UI"/>
      <family val="3"/>
      <charset val="128"/>
    </font>
    <font>
      <b/>
      <sz val="16"/>
      <color theme="5"/>
      <name val="Meiryo UI"/>
      <family val="3"/>
      <charset val="128"/>
    </font>
    <font>
      <sz val="16"/>
      <color theme="10"/>
      <name val="Meiryo UI"/>
      <family val="3"/>
      <charset val="128"/>
    </font>
    <font>
      <b/>
      <sz val="18"/>
      <color theme="0"/>
      <name val="Meiryo UI"/>
      <family val="3"/>
      <charset val="128"/>
    </font>
    <font>
      <sz val="12"/>
      <name val="ＭＳ 明朝"/>
      <family val="1"/>
    </font>
    <font>
      <b/>
      <sz val="14"/>
      <color rgb="FFC00000"/>
      <name val="Meiryo UI"/>
      <family val="3"/>
      <charset val="128"/>
    </font>
    <font>
      <sz val="18"/>
      <color theme="1" tint="0.249977111117893"/>
      <name val="Meiryo UI"/>
      <family val="3"/>
      <charset val="128"/>
    </font>
    <font>
      <b/>
      <u/>
      <sz val="11"/>
      <color theme="10"/>
      <name val="Meiryo UI"/>
      <family val="3"/>
      <charset val="128"/>
    </font>
    <font>
      <sz val="9"/>
      <color theme="1" tint="0.249977111117893"/>
      <name val="Century"/>
      <family val="1"/>
    </font>
    <font>
      <sz val="8"/>
      <color theme="1" tint="0.249977111117893"/>
      <name val="Meiryo UI"/>
      <family val="3"/>
      <charset val="128"/>
    </font>
    <font>
      <b/>
      <sz val="22"/>
      <color theme="1" tint="0.249977111117893"/>
      <name val="Meiryo UI"/>
      <family val="3"/>
      <charset val="128"/>
    </font>
    <font>
      <sz val="22"/>
      <name val="Meiryo UI"/>
      <family val="3"/>
      <charset val="128"/>
    </font>
    <font>
      <b/>
      <sz val="36"/>
      <color theme="1" tint="0.249977111117893"/>
      <name val="Meiryo UI"/>
      <family val="3"/>
      <charset val="128"/>
    </font>
    <font>
      <u/>
      <sz val="9"/>
      <color rgb="FF0000FF"/>
      <name val="Meiryo UI"/>
      <family val="3"/>
      <charset val="128"/>
    </font>
    <font>
      <sz val="16"/>
      <color rgb="FFC00000"/>
      <name val="Meiryo UI"/>
      <family val="3"/>
      <charset val="128"/>
    </font>
    <font>
      <b/>
      <u/>
      <sz val="14"/>
      <color rgb="FF0070C0"/>
      <name val="Meiryo UI"/>
      <family val="3"/>
      <charset val="128"/>
    </font>
    <font>
      <b/>
      <sz val="20"/>
      <color rgb="FFC00000"/>
      <name val="Meiryo UI"/>
      <family val="3"/>
      <charset val="128"/>
    </font>
    <font>
      <b/>
      <u/>
      <sz val="12"/>
      <color rgb="FF0070C0"/>
      <name val="Meiryo UI"/>
      <family val="3"/>
      <charset val="128"/>
    </font>
    <font>
      <u/>
      <sz val="11"/>
      <color rgb="FF0000FF"/>
      <name val="Meiryo UI"/>
      <family val="3"/>
      <charset val="128"/>
    </font>
    <font>
      <b/>
      <sz val="12"/>
      <name val="Meiryo UI"/>
      <family val="3"/>
      <charset val="128"/>
    </font>
    <font>
      <sz val="16"/>
      <color rgb="FF0070C0"/>
      <name val="Meiryo UI"/>
      <family val="3"/>
      <charset val="128"/>
    </font>
    <font>
      <b/>
      <sz val="16"/>
      <color rgb="FFFF0000"/>
      <name val="Meiryo UI"/>
      <family val="3"/>
      <charset val="128"/>
    </font>
    <font>
      <b/>
      <sz val="28"/>
      <color rgb="FFFF0000"/>
      <name val="Meiryo UI"/>
      <family val="3"/>
      <charset val="128"/>
    </font>
    <font>
      <b/>
      <sz val="22"/>
      <name val="Meiryo UI"/>
      <family val="3"/>
      <charset val="128"/>
    </font>
    <font>
      <u/>
      <sz val="12"/>
      <name val="Meiryo UI"/>
      <family val="3"/>
      <charset val="128"/>
    </font>
    <font>
      <u/>
      <sz val="16"/>
      <color rgb="FF0070C0"/>
      <name val="Meiryo UI"/>
      <family val="3"/>
      <charset val="128"/>
    </font>
    <font>
      <b/>
      <sz val="18"/>
      <color rgb="FFC00000"/>
      <name val="Meiryo UI"/>
      <family val="3"/>
      <charset val="128"/>
    </font>
    <font>
      <b/>
      <sz val="9"/>
      <color rgb="FFFF0000"/>
      <name val="Meiryo UI"/>
      <family val="3"/>
      <charset val="128"/>
    </font>
    <font>
      <sz val="14"/>
      <color theme="3"/>
      <name val="Meiryo UI"/>
      <family val="3"/>
      <charset val="128"/>
    </font>
    <font>
      <b/>
      <u/>
      <sz val="12"/>
      <color theme="1" tint="0.249977111117893"/>
      <name val="Meiryo UI"/>
      <family val="3"/>
      <charset val="128"/>
    </font>
    <font>
      <sz val="28"/>
      <color theme="1" tint="0.249977111117893"/>
      <name val="Meiryo UI"/>
      <family val="3"/>
      <charset val="128"/>
    </font>
    <font>
      <sz val="48"/>
      <color theme="1" tint="0.249977111117893"/>
      <name val="Meiryo UI"/>
      <family val="3"/>
      <charset val="128"/>
    </font>
    <font>
      <sz val="18"/>
      <name val="ＭＳ 明朝"/>
      <family val="1"/>
      <charset val="128"/>
    </font>
    <font>
      <sz val="18"/>
      <name val="ＭＳ 明朝"/>
      <family val="1"/>
    </font>
    <font>
      <b/>
      <sz val="18"/>
      <color rgb="FFFF0000"/>
      <name val="Meiryo UI"/>
      <family val="3"/>
      <charset val="128"/>
    </font>
    <font>
      <b/>
      <sz val="20"/>
      <color rgb="FFFF0000"/>
      <name val="Meiryo UI"/>
      <family val="3"/>
      <charset val="128"/>
    </font>
    <font>
      <b/>
      <sz val="24"/>
      <color rgb="FFFF0000"/>
      <name val="Meiryo UI"/>
      <family val="3"/>
      <charset val="128"/>
    </font>
    <font>
      <u/>
      <sz val="12"/>
      <color theme="10"/>
      <name val="Meiryo UI"/>
      <family val="3"/>
      <charset val="128"/>
    </font>
    <font>
      <b/>
      <sz val="18"/>
      <color rgb="FF0070C0"/>
      <name val="Meiryo UI"/>
      <family val="3"/>
      <charset val="128"/>
    </font>
    <font>
      <sz val="6"/>
      <name val="Meiryo UI"/>
      <family val="3"/>
      <charset val="128"/>
    </font>
    <font>
      <u/>
      <sz val="16"/>
      <color theme="10"/>
      <name val="Meiryo UI"/>
      <family val="3"/>
      <charset val="128"/>
    </font>
    <font>
      <b/>
      <sz val="12"/>
      <color theme="5"/>
      <name val="Meiryo UI"/>
      <family val="3"/>
      <charset val="128"/>
    </font>
    <font>
      <b/>
      <sz val="14"/>
      <color theme="5"/>
      <name val="Meiryo UI"/>
      <family val="3"/>
      <charset val="128"/>
    </font>
    <font>
      <b/>
      <sz val="22"/>
      <color rgb="FF0070C0"/>
      <name val="Meiryo UI"/>
      <family val="3"/>
      <charset val="128"/>
    </font>
    <font>
      <b/>
      <u/>
      <sz val="16"/>
      <color theme="3"/>
      <name val="Meiryo UI"/>
      <family val="3"/>
      <charset val="128"/>
    </font>
    <font>
      <b/>
      <u/>
      <sz val="11"/>
      <color theme="10"/>
      <name val="ＭＳ Ｐゴシック"/>
      <family val="2"/>
      <scheme val="minor"/>
    </font>
    <font>
      <b/>
      <sz val="16"/>
      <color theme="1" tint="0.24994659260841701"/>
      <name val="Meiryo UI"/>
      <family val="3"/>
      <charset val="128"/>
    </font>
    <font>
      <sz val="22"/>
      <color theme="3"/>
      <name val="Meiryo UI"/>
      <family val="3"/>
      <charset val="128"/>
    </font>
    <font>
      <sz val="12"/>
      <color rgb="FFC00000"/>
      <name val="Meiryo UI"/>
      <family val="3"/>
      <charset val="128"/>
    </font>
    <font>
      <sz val="9"/>
      <color rgb="FFFF0000"/>
      <name val="Meiryo UI"/>
      <family val="3"/>
      <charset val="128"/>
    </font>
    <font>
      <b/>
      <u/>
      <sz val="16"/>
      <color theme="1" tint="0.249977111117893"/>
      <name val="Meiryo UI"/>
      <family val="3"/>
      <charset val="128"/>
    </font>
    <font>
      <sz val="11"/>
      <color theme="10"/>
      <name val="Meiryo UI"/>
      <family val="3"/>
      <charset val="128"/>
    </font>
    <font>
      <sz val="11"/>
      <color theme="10"/>
      <name val="Meiryo UI"/>
      <family val="3"/>
      <charset val="136"/>
    </font>
    <font>
      <sz val="11"/>
      <color theme="10"/>
      <name val="Microsoft JhengHei"/>
      <family val="3"/>
    </font>
    <font>
      <sz val="11"/>
      <color rgb="FF0000FF"/>
      <name val="Microsoft JhengHei"/>
      <family val="3"/>
    </font>
    <font>
      <b/>
      <sz val="14"/>
      <name val="Meiryo UI"/>
      <family val="3"/>
      <charset val="128"/>
    </font>
    <font>
      <sz val="8"/>
      <color rgb="FFC00000"/>
      <name val="Meiryo UI"/>
      <family val="3"/>
      <charset val="128"/>
    </font>
    <font>
      <b/>
      <sz val="22"/>
      <color rgb="FFC00000"/>
      <name val="Meiryo UI"/>
      <family val="3"/>
      <charset val="128"/>
    </font>
    <font>
      <b/>
      <sz val="28"/>
      <color rgb="FFC00000"/>
      <name val="Meiryo UI"/>
      <family val="3"/>
      <charset val="128"/>
    </font>
    <font>
      <sz val="11"/>
      <color rgb="FFC00000"/>
      <name val="Meiryo UI"/>
      <family val="3"/>
      <charset val="128"/>
    </font>
  </fonts>
  <fills count="10">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1F5F9"/>
        <bgColor indexed="64"/>
      </patternFill>
    </fill>
    <fill>
      <patternFill patternType="solid">
        <fgColor theme="1" tint="0.499984740745262"/>
        <bgColor indexed="64"/>
      </patternFill>
    </fill>
    <fill>
      <patternFill patternType="solid">
        <fgColor theme="0"/>
        <bgColor indexed="64"/>
      </patternFill>
    </fill>
    <fill>
      <patternFill patternType="solid">
        <fgColor theme="0" tint="-0.249977111117893"/>
        <bgColor indexed="64"/>
      </patternFill>
    </fill>
    <fill>
      <patternFill patternType="solid">
        <fgColor theme="8" tint="0.79998168889431442"/>
        <bgColor indexed="64"/>
      </patternFill>
    </fill>
  </fills>
  <borders count="2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theme="1"/>
      </left>
      <right/>
      <top/>
      <bottom/>
      <diagonal/>
    </border>
    <border>
      <left style="thin">
        <color theme="1"/>
      </left>
      <right/>
      <top/>
      <bottom style="thin">
        <color theme="1"/>
      </bottom>
      <diagonal/>
    </border>
    <border>
      <left/>
      <right/>
      <top style="thin">
        <color theme="1"/>
      </top>
      <bottom style="thin">
        <color indexed="64"/>
      </bottom>
      <diagonal/>
    </border>
    <border>
      <left/>
      <right style="thin">
        <color theme="1"/>
      </right>
      <top style="thin">
        <color theme="1"/>
      </top>
      <bottom style="thin">
        <color indexed="64"/>
      </bottom>
      <diagonal/>
    </border>
    <border>
      <left/>
      <right/>
      <top style="thin">
        <color indexed="64"/>
      </top>
      <bottom style="thin">
        <color theme="1"/>
      </bottom>
      <diagonal/>
    </border>
    <border>
      <left style="thin">
        <color theme="1"/>
      </left>
      <right/>
      <top style="thin">
        <color theme="1"/>
      </top>
      <bottom style="thin">
        <color indexed="64"/>
      </bottom>
      <diagonal/>
    </border>
    <border>
      <left/>
      <right style="thin">
        <color indexed="64"/>
      </right>
      <top style="thin">
        <color theme="1"/>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medium">
        <color theme="1"/>
      </left>
      <right/>
      <top style="medium">
        <color theme="1"/>
      </top>
      <bottom/>
      <diagonal/>
    </border>
    <border>
      <left/>
      <right/>
      <top style="thin">
        <color theme="1"/>
      </top>
      <bottom style="thin">
        <color theme="1"/>
      </bottom>
      <diagonal/>
    </border>
    <border>
      <left/>
      <right style="thin">
        <color theme="1"/>
      </right>
      <top style="thin">
        <color theme="1"/>
      </top>
      <bottom/>
      <diagonal/>
    </border>
    <border>
      <left style="thin">
        <color indexed="64"/>
      </left>
      <right/>
      <top style="thin">
        <color indexed="64"/>
      </top>
      <bottom style="thin">
        <color theme="1"/>
      </bottom>
      <diagonal/>
    </border>
    <border>
      <left style="thin">
        <color indexed="64"/>
      </left>
      <right/>
      <top style="thin">
        <color theme="1"/>
      </top>
      <bottom style="thin">
        <color indexed="64"/>
      </bottom>
      <diagonal/>
    </border>
    <border>
      <left style="thin">
        <color theme="1"/>
      </left>
      <right/>
      <top style="thin">
        <color theme="1"/>
      </top>
      <bottom/>
      <diagonal/>
    </border>
    <border>
      <left/>
      <right style="thin">
        <color theme="1"/>
      </right>
      <top style="thin">
        <color theme="1"/>
      </top>
      <bottom style="thin">
        <color theme="1"/>
      </bottom>
      <diagonal/>
    </border>
    <border>
      <left/>
      <right style="thin">
        <color theme="1"/>
      </right>
      <top/>
      <bottom style="thin">
        <color theme="1"/>
      </bottom>
      <diagonal/>
    </border>
    <border>
      <left style="medium">
        <color theme="1"/>
      </left>
      <right/>
      <top style="thin">
        <color auto="1"/>
      </top>
      <bottom style="thin">
        <color auto="1"/>
      </bottom>
      <diagonal/>
    </border>
    <border>
      <left/>
      <right style="medium">
        <color indexed="64"/>
      </right>
      <top style="thin">
        <color auto="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medium">
        <color theme="1"/>
      </left>
      <right/>
      <top/>
      <bottom style="thin">
        <color auto="1"/>
      </bottom>
      <diagonal/>
    </border>
    <border>
      <left style="medium">
        <color theme="1"/>
      </left>
      <right/>
      <top style="thin">
        <color auto="1"/>
      </top>
      <bottom/>
      <diagonal/>
    </border>
    <border>
      <left style="hair">
        <color indexed="64"/>
      </left>
      <right/>
      <top style="hair">
        <color indexed="64"/>
      </top>
      <bottom style="thin">
        <color indexed="64"/>
      </bottom>
      <diagonal/>
    </border>
    <border>
      <left style="thin">
        <color indexed="64"/>
      </left>
      <right/>
      <top style="medium">
        <color theme="1"/>
      </top>
      <bottom/>
      <diagonal/>
    </border>
    <border>
      <left style="thin">
        <color indexed="64"/>
      </left>
      <right/>
      <top/>
      <bottom style="hair">
        <color indexed="64"/>
      </bottom>
      <diagonal/>
    </border>
    <border>
      <left style="medium">
        <color theme="1"/>
      </left>
      <right/>
      <top style="hair">
        <color theme="1"/>
      </top>
      <bottom style="thin">
        <color auto="1"/>
      </bottom>
      <diagonal/>
    </border>
    <border>
      <left style="medium">
        <color theme="1"/>
      </left>
      <right/>
      <top style="hair">
        <color theme="1"/>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top style="hair">
        <color theme="0" tint="-0.34998626667073579"/>
      </top>
      <bottom style="hair">
        <color theme="0" tint="-0.34998626667073579"/>
      </bottom>
      <diagonal/>
    </border>
    <border>
      <left/>
      <right style="thin">
        <color theme="0" tint="-0.34998626667073579"/>
      </right>
      <top style="hair">
        <color theme="0" tint="-0.34998626667073579"/>
      </top>
      <bottom style="hair">
        <color theme="0" tint="-0.34998626667073579"/>
      </bottom>
      <diagonal/>
    </border>
    <border>
      <left style="thin">
        <color theme="0" tint="-0.34998626667073579"/>
      </left>
      <right/>
      <top style="hair">
        <color theme="0" tint="-0.34998626667073579"/>
      </top>
      <bottom style="thin">
        <color theme="0" tint="-0.34998626667073579"/>
      </bottom>
      <diagonal/>
    </border>
    <border>
      <left/>
      <right/>
      <top style="hair">
        <color theme="0" tint="-0.34998626667073579"/>
      </top>
      <bottom style="thin">
        <color theme="0" tint="-0.34998626667073579"/>
      </bottom>
      <diagonal/>
    </border>
    <border>
      <left/>
      <right style="thin">
        <color theme="0" tint="-0.34998626667073579"/>
      </right>
      <top style="hair">
        <color theme="0" tint="-0.34998626667073579"/>
      </top>
      <bottom style="thin">
        <color theme="0" tint="-0.34998626667073579"/>
      </bottom>
      <diagonal/>
    </border>
    <border>
      <left/>
      <right/>
      <top/>
      <bottom style="hair">
        <color theme="0" tint="-0.34998626667073579"/>
      </bottom>
      <diagonal/>
    </border>
    <border>
      <left style="thin">
        <color theme="0" tint="-0.34998626667073579"/>
      </left>
      <right/>
      <top style="hair">
        <color theme="0" tint="-0.34998626667073579"/>
      </top>
      <bottom style="hair">
        <color theme="0" tint="-0.34998626667073579"/>
      </bottom>
      <diagonal/>
    </border>
    <border>
      <left/>
      <right style="thin">
        <color theme="0" tint="-0.34998626667073579"/>
      </right>
      <top style="thin">
        <color theme="0" tint="-0.34998626667073579"/>
      </top>
      <bottom style="double">
        <color theme="0" tint="-0.34998626667073579"/>
      </bottom>
      <diagonal/>
    </border>
    <border>
      <left/>
      <right/>
      <top style="thin">
        <color theme="1"/>
      </top>
      <bottom/>
      <diagonal/>
    </border>
    <border>
      <left/>
      <right/>
      <top/>
      <bottom style="thin">
        <color theme="1"/>
      </bottom>
      <diagonal/>
    </border>
    <border>
      <left style="thin">
        <color indexed="64"/>
      </left>
      <right/>
      <top style="thin">
        <color theme="1"/>
      </top>
      <bottom style="thin">
        <color theme="1"/>
      </bottom>
      <diagonal/>
    </border>
    <border>
      <left style="thin">
        <color indexed="64"/>
      </left>
      <right/>
      <top style="thin">
        <color theme="1"/>
      </top>
      <bottom/>
      <diagonal/>
    </border>
    <border>
      <left style="thin">
        <color theme="1"/>
      </left>
      <right/>
      <top/>
      <bottom style="thin">
        <color indexed="64"/>
      </bottom>
      <diagonal/>
    </border>
    <border>
      <left/>
      <right style="thin">
        <color indexed="64"/>
      </right>
      <top style="thin">
        <color indexed="64"/>
      </top>
      <bottom style="hair">
        <color indexed="64"/>
      </bottom>
      <diagonal/>
    </border>
    <border>
      <left/>
      <right style="thin">
        <color theme="0" tint="-0.34998626667073579"/>
      </right>
      <top/>
      <bottom style="hair">
        <color theme="0" tint="-0.34998626667073579"/>
      </bottom>
      <diagonal/>
    </border>
    <border>
      <left style="thin">
        <color theme="0" tint="-0.34998626667073579"/>
      </left>
      <right/>
      <top/>
      <bottom style="hair">
        <color theme="0" tint="-0.34998626667073579"/>
      </bottom>
      <diagonal/>
    </border>
    <border>
      <left style="thin">
        <color theme="0" tint="-0.34998626667073579"/>
      </left>
      <right/>
      <top style="hair">
        <color theme="0" tint="-0.34998626667073579"/>
      </top>
      <bottom/>
      <diagonal/>
    </border>
    <border>
      <left/>
      <right/>
      <top style="hair">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1"/>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thin">
        <color indexed="64"/>
      </right>
      <top style="thin">
        <color theme="1"/>
      </top>
      <bottom style="thin">
        <color theme="1"/>
      </bottom>
      <diagonal/>
    </border>
    <border>
      <left/>
      <right style="thin">
        <color theme="1"/>
      </right>
      <top style="thin">
        <color indexed="64"/>
      </top>
      <bottom style="thin">
        <color indexed="64"/>
      </bottom>
      <diagonal/>
    </border>
    <border>
      <left style="thin">
        <color indexed="64"/>
      </left>
      <right/>
      <top/>
      <bottom style="medium">
        <color indexed="64"/>
      </bottom>
      <diagonal/>
    </border>
    <border>
      <left/>
      <right style="medium">
        <color theme="1"/>
      </right>
      <top style="thin">
        <color indexed="64"/>
      </top>
      <bottom style="thin">
        <color indexed="64"/>
      </bottom>
      <diagonal/>
    </border>
    <border>
      <left/>
      <right style="thin">
        <color indexed="64"/>
      </right>
      <top style="hair">
        <color indexed="64"/>
      </top>
      <bottom/>
      <diagonal/>
    </border>
    <border>
      <left/>
      <right style="thin">
        <color indexed="64"/>
      </right>
      <top style="thin">
        <color theme="1"/>
      </top>
      <bottom/>
      <diagonal/>
    </border>
    <border>
      <left style="medium">
        <color theme="1"/>
      </left>
      <right/>
      <top/>
      <bottom/>
      <diagonal/>
    </border>
    <border>
      <left style="medium">
        <color theme="1"/>
      </left>
      <right/>
      <top/>
      <bottom style="medium">
        <color indexed="64"/>
      </bottom>
      <diagonal/>
    </border>
    <border>
      <left/>
      <right style="thin">
        <color indexed="64"/>
      </right>
      <top/>
      <bottom style="medium">
        <color indexed="64"/>
      </bottom>
      <diagonal/>
    </border>
    <border>
      <left style="thin">
        <color theme="0" tint="-0.34998626667073579"/>
      </left>
      <right/>
      <top style="thin">
        <color theme="0" tint="-0.34998626667073579"/>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theme="1"/>
      </top>
      <bottom/>
      <diagonal/>
    </border>
    <border>
      <left style="thin">
        <color indexed="64"/>
      </left>
      <right style="medium">
        <color indexed="64"/>
      </right>
      <top style="thin">
        <color indexed="64"/>
      </top>
      <bottom/>
      <diagonal/>
    </border>
    <border>
      <left/>
      <right style="medium">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hair">
        <color theme="0" tint="-0.34998626667073579"/>
      </bottom>
      <diagonal/>
    </border>
    <border>
      <left/>
      <right/>
      <top style="thin">
        <color theme="0" tint="-0.34998626667073579"/>
      </top>
      <bottom style="hair">
        <color theme="0" tint="-0.34998626667073579"/>
      </bottom>
      <diagonal/>
    </border>
    <border>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hair">
        <color theme="0" tint="-0.34998626667073579"/>
      </top>
      <bottom/>
      <diagonal/>
    </border>
    <border>
      <left/>
      <right style="thin">
        <color theme="0" tint="-0.34998626667073579"/>
      </right>
      <top style="hair">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style="hair">
        <color theme="0" tint="-0.499984740745262"/>
      </top>
      <bottom/>
      <diagonal/>
    </border>
    <border>
      <left style="thin">
        <color theme="0" tint="-0.34998626667073579"/>
      </left>
      <right/>
      <top style="thin">
        <color theme="0" tint="-0.34998626667073579"/>
      </top>
      <bottom style="hair">
        <color theme="0" tint="-0.499984740745262"/>
      </bottom>
      <diagonal/>
    </border>
    <border>
      <left style="thin">
        <color theme="0" tint="-0.34998626667073579"/>
      </left>
      <right/>
      <top style="hair">
        <color theme="0" tint="-0.499984740745262"/>
      </top>
      <bottom style="thin">
        <color theme="0" tint="-0.34998626667073579"/>
      </bottom>
      <diagonal/>
    </border>
    <border>
      <left style="thin">
        <color theme="0"/>
      </left>
      <right/>
      <top/>
      <bottom/>
      <diagonal/>
    </border>
    <border>
      <left/>
      <right style="thin">
        <color theme="0"/>
      </right>
      <top/>
      <bottom/>
      <diagonal/>
    </border>
    <border>
      <left style="thin">
        <color theme="0" tint="-0.34998626667073579"/>
      </left>
      <right/>
      <top/>
      <bottom style="hair">
        <color theme="0" tint="-0.499984740745262"/>
      </bottom>
      <diagonal/>
    </border>
    <border>
      <left style="thin">
        <color theme="0" tint="-0.34998626667073579"/>
      </left>
      <right/>
      <top style="hair">
        <color theme="0" tint="-0.499984740745262"/>
      </top>
      <bottom style="hair">
        <color theme="0" tint="-0.499984740745262"/>
      </bottom>
      <diagonal/>
    </border>
    <border>
      <left style="thin">
        <color theme="0" tint="-0.34998626667073579"/>
      </left>
      <right/>
      <top style="hair">
        <color theme="0" tint="-0.499984740745262"/>
      </top>
      <bottom/>
      <diagonal/>
    </border>
    <border>
      <left style="thin">
        <color theme="0" tint="-0.34998626667073579"/>
      </left>
      <right style="thin">
        <color theme="0" tint="-0.499984740745262"/>
      </right>
      <top style="thin">
        <color theme="0" tint="-0.34998626667073579"/>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34998626667073579"/>
      </top>
      <bottom/>
      <diagonal/>
    </border>
    <border>
      <left/>
      <right style="thin">
        <color theme="0" tint="-0.499984740745262"/>
      </right>
      <top/>
      <bottom style="thin">
        <color theme="0" tint="-0.34998626667073579"/>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top/>
      <bottom style="thin">
        <color theme="0" tint="-0.499984740745262"/>
      </bottom>
      <diagonal/>
    </border>
    <border>
      <left style="thin">
        <color theme="0" tint="-0.34998626667073579"/>
      </left>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style="hair">
        <color theme="0" tint="-0.499984740745262"/>
      </bottom>
      <diagonal/>
    </border>
    <border>
      <left style="thin">
        <color theme="0" tint="-0.34998626667073579"/>
      </left>
      <right/>
      <top style="hair">
        <color theme="0" tint="-0.499984740745262"/>
      </top>
      <bottom style="hair">
        <color theme="0" tint="-0.3499862666707357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right style="thin">
        <color theme="0" tint="-0.34998626667073579"/>
      </right>
      <top style="medium">
        <color theme="0" tint="-0.34998626667073579"/>
      </top>
      <bottom style="medium">
        <color theme="0" tint="-0.34998626667073579"/>
      </bottom>
      <diagonal/>
    </border>
    <border>
      <left/>
      <right style="thin">
        <color theme="0" tint="-0.34998626667073579"/>
      </right>
      <top style="thin">
        <color theme="0" tint="-0.34998626667073579"/>
      </top>
      <bottom style="medium">
        <color theme="0" tint="-0.34998626667073579"/>
      </bottom>
      <diagonal/>
    </border>
    <border>
      <left style="medium">
        <color theme="0" tint="-0.34998626667073579"/>
      </left>
      <right style="hair">
        <color theme="0" tint="-0.34998626667073579"/>
      </right>
      <top style="thin">
        <color theme="0" tint="-0.34998626667073579"/>
      </top>
      <bottom style="medium">
        <color theme="0" tint="-0.34998626667073579"/>
      </bottom>
      <diagonal/>
    </border>
    <border>
      <left/>
      <right style="thin">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thin">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medium">
        <color theme="0" tint="-0.34998626667073579"/>
      </bottom>
      <diagonal/>
    </border>
    <border>
      <left style="medium">
        <color theme="0" tint="-0.34998626667073579"/>
      </left>
      <right/>
      <top style="thin">
        <color theme="0" tint="-0.34998626667073579"/>
      </top>
      <bottom style="thin">
        <color theme="0" tint="-0.34998626667073579"/>
      </bottom>
      <diagonal/>
    </border>
    <border>
      <left style="hair">
        <color theme="0" tint="-0.34998626667073579"/>
      </left>
      <right style="thin">
        <color theme="0" tint="-0.34998626667073579"/>
      </right>
      <top style="thin">
        <color theme="0" tint="-0.34998626667073579"/>
      </top>
      <bottom style="hair">
        <color theme="0" tint="-0.34998626667073579"/>
      </bottom>
      <diagonal/>
    </border>
    <border>
      <left style="hair">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style="hair">
        <color theme="0" tint="-0.34998626667073579"/>
      </left>
      <right/>
      <top style="thin">
        <color theme="0" tint="-0.34998626667073579"/>
      </top>
      <bottom style="medium">
        <color theme="0" tint="-0.34998626667073579"/>
      </bottom>
      <diagonal/>
    </border>
    <border>
      <left/>
      <right/>
      <top style="thin">
        <color theme="0" tint="-0.34998626667073579"/>
      </top>
      <bottom style="medium">
        <color theme="0" tint="-0.34998626667073579"/>
      </bottom>
      <diagonal/>
    </border>
    <border>
      <left style="medium">
        <color theme="0" tint="-0.34998626667073579"/>
      </left>
      <right style="hair">
        <color theme="0" tint="-0.34998626667073579"/>
      </right>
      <top style="medium">
        <color theme="0" tint="-0.34998626667073579"/>
      </top>
      <bottom/>
      <diagonal/>
    </border>
    <border>
      <left/>
      <right style="thin">
        <color theme="0" tint="-0.34998626667073579"/>
      </right>
      <top style="medium">
        <color theme="0" tint="-0.34998626667073579"/>
      </top>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style="thin">
        <color theme="0" tint="-0.34998626667073579"/>
      </left>
      <right/>
      <top style="hair">
        <color theme="0" tint="-0.34998626667073579"/>
      </top>
      <bottom style="hair">
        <color theme="0" tint="-0.499984740745262"/>
      </bottom>
      <diagonal/>
    </border>
    <border>
      <left style="hair">
        <color theme="0" tint="-0.34998626667073579"/>
      </left>
      <right/>
      <top style="hair">
        <color theme="0" tint="-0.34998626667073579"/>
      </top>
      <bottom style="thin">
        <color theme="0" tint="-0.34998626667073579"/>
      </bottom>
      <diagonal/>
    </border>
    <border>
      <left/>
      <right/>
      <top/>
      <bottom style="hair">
        <color indexed="64"/>
      </bottom>
      <diagonal/>
    </border>
    <border>
      <left/>
      <right/>
      <top style="hair">
        <color indexed="64"/>
      </top>
      <bottom/>
      <diagonal/>
    </border>
    <border>
      <left style="thin">
        <color theme="0" tint="-0.34998626667073579"/>
      </left>
      <right style="thin">
        <color theme="0" tint="-0.34998626667073579"/>
      </right>
      <top/>
      <bottom style="hair">
        <color theme="0" tint="-0.499984740745262"/>
      </bottom>
      <diagonal/>
    </border>
    <border>
      <left style="thin">
        <color theme="0" tint="-0.34998626667073579"/>
      </left>
      <right style="medium">
        <color theme="0" tint="-0.34998626667073579"/>
      </right>
      <top/>
      <bottom style="thin">
        <color theme="0" tint="-0.34998626667073579"/>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hair">
        <color theme="0" tint="-0.34998626667073579"/>
      </left>
      <right style="thin">
        <color theme="0" tint="-0.34998626667073579"/>
      </right>
      <top style="medium">
        <color theme="0" tint="-0.34998626667073579"/>
      </top>
      <bottom style="thin">
        <color theme="0" tint="-0.34998626667073579"/>
      </bottom>
      <diagonal/>
    </border>
    <border>
      <left/>
      <right/>
      <top style="thin">
        <color theme="0" tint="-0.24994659260841701"/>
      </top>
      <bottom style="thin">
        <color theme="0" tint="-0.24994659260841701"/>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style="hair">
        <color indexed="64"/>
      </top>
      <bottom style="thin">
        <color indexed="64"/>
      </bottom>
      <diagonal/>
    </border>
    <border>
      <left/>
      <right style="medium">
        <color indexed="64"/>
      </right>
      <top style="hair">
        <color indexed="64"/>
      </top>
      <bottom style="thin">
        <color indexed="64"/>
      </bottom>
      <diagonal/>
    </border>
    <border>
      <left style="thin">
        <color theme="0" tint="-0.34998626667073579"/>
      </left>
      <right/>
      <top style="thin">
        <color theme="0" tint="-0.34998626667073579"/>
      </top>
      <bottom style="medium">
        <color theme="0" tint="-0.34998626667073579"/>
      </bottom>
      <diagonal/>
    </border>
    <border>
      <left/>
      <right style="medium">
        <color theme="0" tint="-0.34998626667073579"/>
      </right>
      <top style="thin">
        <color theme="0" tint="-0.34998626667073579"/>
      </top>
      <bottom style="medium">
        <color theme="0" tint="-0.34998626667073579"/>
      </bottom>
      <diagonal/>
    </border>
    <border>
      <left/>
      <right style="medium">
        <color theme="0" tint="-0.34998626667073579"/>
      </right>
      <top style="thin">
        <color theme="0" tint="-0.34998626667073579"/>
      </top>
      <bottom style="thin">
        <color theme="0" tint="-0.34998626667073579"/>
      </bottom>
      <diagonal/>
    </border>
    <border>
      <left style="thin">
        <color theme="0" tint="-0.34998626667073579"/>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style="hair">
        <color theme="0" tint="-0.34998626667073579"/>
      </left>
      <right/>
      <top/>
      <bottom style="thin">
        <color theme="0" tint="-0.34998626667073579"/>
      </bottom>
      <diagonal/>
    </border>
    <border>
      <left style="medium">
        <color indexed="64"/>
      </left>
      <right style="thin">
        <color indexed="64"/>
      </right>
      <top/>
      <bottom/>
      <diagonal/>
    </border>
    <border>
      <left style="thin">
        <color theme="0" tint="-0.34998626667073579"/>
      </left>
      <right/>
      <top style="double">
        <color theme="0" tint="-0.34998626667073579"/>
      </top>
      <bottom style="thin">
        <color theme="0" tint="-0.34998626667073579"/>
      </bottom>
      <diagonal/>
    </border>
    <border>
      <left/>
      <right/>
      <top style="double">
        <color theme="0" tint="-0.34998626667073579"/>
      </top>
      <bottom style="thin">
        <color theme="0" tint="-0.34998626667073579"/>
      </bottom>
      <diagonal/>
    </border>
    <border>
      <left/>
      <right style="thin">
        <color theme="0" tint="-0.34998626667073579"/>
      </right>
      <top style="double">
        <color theme="0" tint="-0.34998626667073579"/>
      </top>
      <bottom style="thin">
        <color theme="0" tint="-0.34998626667073579"/>
      </bottom>
      <diagonal/>
    </border>
    <border>
      <left style="hair">
        <color theme="0" tint="-0.34998626667073579"/>
      </left>
      <right/>
      <top style="thin">
        <color theme="0" tint="-0.34998626667073579"/>
      </top>
      <bottom style="double">
        <color theme="0" tint="-0.34998626667073579"/>
      </bottom>
      <diagonal/>
    </border>
    <border>
      <left style="hair">
        <color theme="0" tint="-0.34998626667073579"/>
      </left>
      <right/>
      <top style="double">
        <color theme="0" tint="-0.34998626667073579"/>
      </top>
      <bottom style="thin">
        <color theme="0" tint="-0.34998626667073579"/>
      </bottom>
      <diagonal/>
    </border>
    <border>
      <left style="hair">
        <color theme="0" tint="-0.34998626667073579"/>
      </left>
      <right/>
      <top/>
      <bottom/>
      <diagonal/>
    </border>
    <border>
      <left style="hair">
        <color theme="0" tint="-0.34998626667073579"/>
      </left>
      <right/>
      <top style="thin">
        <color theme="0" tint="-0.34998626667073579"/>
      </top>
      <bottom/>
      <diagonal/>
    </border>
    <border>
      <left style="hair">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hair">
        <color theme="0" tint="-0.499984740745262"/>
      </bottom>
      <diagonal/>
    </border>
  </borders>
  <cellStyleXfs count="11">
    <xf numFmtId="0" fontId="0" fillId="0" borderId="0">
      <alignment vertical="center"/>
    </xf>
    <xf numFmtId="0" fontId="15" fillId="0" borderId="0"/>
    <xf numFmtId="0" fontId="1" fillId="0" borderId="0"/>
    <xf numFmtId="0" fontId="1" fillId="0" borderId="0"/>
    <xf numFmtId="38" fontId="1" fillId="0" borderId="0" applyFont="0" applyFill="0" applyBorder="0" applyAlignment="0" applyProtection="0">
      <alignment vertical="center"/>
    </xf>
    <xf numFmtId="0" fontId="38" fillId="0" borderId="0" applyNumberFormat="0" applyFill="0" applyBorder="0" applyAlignment="0" applyProtection="0">
      <alignment vertical="center"/>
    </xf>
    <xf numFmtId="0" fontId="61" fillId="0" borderId="0"/>
    <xf numFmtId="0" fontId="60" fillId="0" borderId="0" applyNumberFormat="0" applyFill="0" applyBorder="0" applyAlignment="0" applyProtection="0"/>
    <xf numFmtId="0" fontId="135" fillId="0" borderId="0" applyNumberFormat="0" applyFill="0" applyBorder="0" applyAlignment="0" applyProtection="0"/>
    <xf numFmtId="0" fontId="92" fillId="0" borderId="115" applyFont="0">
      <alignment vertical="center" wrapText="1"/>
      <protection locked="0"/>
    </xf>
    <xf numFmtId="0" fontId="136" fillId="0" borderId="115">
      <alignment vertical="center" wrapText="1"/>
      <protection locked="0"/>
    </xf>
  </cellStyleXfs>
  <cellXfs count="1552">
    <xf numFmtId="0" fontId="0" fillId="0" borderId="0" xfId="0">
      <alignment vertical="center"/>
    </xf>
    <xf numFmtId="0" fontId="29" fillId="0" borderId="0" xfId="0" applyFont="1">
      <alignment vertical="center"/>
    </xf>
    <xf numFmtId="0" fontId="39" fillId="0" borderId="0" xfId="5" applyFont="1" applyProtection="1">
      <alignment vertical="center"/>
    </xf>
    <xf numFmtId="0" fontId="39" fillId="0" borderId="0" xfId="5" applyFont="1" applyAlignment="1" applyProtection="1">
      <alignment vertical="top"/>
    </xf>
    <xf numFmtId="0" fontId="40" fillId="0" borderId="0" xfId="5" applyFont="1" applyProtection="1">
      <alignment vertical="center"/>
    </xf>
    <xf numFmtId="0" fontId="39" fillId="2" borderId="0" xfId="5" applyFont="1" applyFill="1" applyBorder="1" applyAlignment="1" applyProtection="1">
      <alignment vertical="center" shrinkToFit="1"/>
    </xf>
    <xf numFmtId="0" fontId="30" fillId="0" borderId="0" xfId="0" applyFont="1">
      <alignment vertical="center"/>
    </xf>
    <xf numFmtId="0" fontId="42" fillId="0" borderId="0" xfId="0" applyFont="1">
      <alignment vertical="center"/>
    </xf>
    <xf numFmtId="0" fontId="49" fillId="0" borderId="0" xfId="0" applyFont="1">
      <alignment vertical="center"/>
    </xf>
    <xf numFmtId="0" fontId="30" fillId="2" borderId="0" xfId="0" applyFont="1" applyFill="1">
      <alignment vertical="center"/>
    </xf>
    <xf numFmtId="0" fontId="78" fillId="2" borderId="0" xfId="0" applyFont="1" applyFill="1">
      <alignment vertical="center"/>
    </xf>
    <xf numFmtId="0" fontId="32" fillId="0" borderId="0" xfId="0" applyFont="1">
      <alignment vertical="center"/>
    </xf>
    <xf numFmtId="0" fontId="76" fillId="0" borderId="0" xfId="0" applyFont="1">
      <alignment vertical="center"/>
    </xf>
    <xf numFmtId="0" fontId="31" fillId="0" borderId="0" xfId="0" applyFont="1">
      <alignment vertical="center"/>
    </xf>
    <xf numFmtId="0" fontId="30" fillId="0" borderId="109" xfId="0" applyFont="1" applyBorder="1">
      <alignment vertical="center"/>
    </xf>
    <xf numFmtId="0" fontId="30" fillId="0" borderId="87" xfId="0" applyFont="1" applyBorder="1">
      <alignment vertical="center"/>
    </xf>
    <xf numFmtId="0" fontId="30" fillId="3" borderId="64" xfId="0" applyFont="1" applyFill="1" applyBorder="1">
      <alignment vertical="center"/>
    </xf>
    <xf numFmtId="0" fontId="30" fillId="3" borderId="65" xfId="0" applyFont="1" applyFill="1" applyBorder="1">
      <alignment vertical="center"/>
    </xf>
    <xf numFmtId="0" fontId="30" fillId="3" borderId="73" xfId="0" applyFont="1" applyFill="1" applyBorder="1">
      <alignment vertical="center"/>
    </xf>
    <xf numFmtId="0" fontId="32" fillId="0" borderId="0" xfId="0" applyFont="1" applyAlignment="1">
      <alignment vertical="center" wrapText="1"/>
    </xf>
    <xf numFmtId="0" fontId="34" fillId="0" borderId="0" xfId="0" applyFont="1" applyAlignment="1">
      <alignment horizontal="center" vertical="center" wrapText="1"/>
    </xf>
    <xf numFmtId="0" fontId="72" fillId="0" borderId="0" xfId="0" applyFont="1" applyAlignment="1">
      <alignment horizontal="left" vertical="center" readingOrder="1"/>
    </xf>
    <xf numFmtId="0" fontId="30" fillId="0" borderId="84" xfId="0" applyFont="1" applyBorder="1">
      <alignment vertical="center"/>
    </xf>
    <xf numFmtId="0" fontId="30" fillId="0" borderId="86" xfId="0" applyFont="1" applyBorder="1">
      <alignment vertical="center"/>
    </xf>
    <xf numFmtId="38" fontId="9" fillId="0" borderId="1" xfId="4" applyFont="1" applyFill="1" applyBorder="1" applyAlignment="1" applyProtection="1">
      <alignment vertical="center" wrapText="1"/>
    </xf>
    <xf numFmtId="38" fontId="9" fillId="0" borderId="7" xfId="4" applyFont="1" applyFill="1" applyBorder="1" applyAlignment="1" applyProtection="1">
      <alignment vertical="center" wrapText="1"/>
    </xf>
    <xf numFmtId="0" fontId="85" fillId="0" borderId="0" xfId="0" applyFont="1">
      <alignment vertical="center"/>
    </xf>
    <xf numFmtId="0" fontId="85" fillId="0" borderId="63" xfId="0" applyFont="1" applyBorder="1">
      <alignment vertical="center"/>
    </xf>
    <xf numFmtId="0" fontId="90" fillId="0" borderId="0" xfId="0" applyFont="1">
      <alignment vertical="center"/>
    </xf>
    <xf numFmtId="0" fontId="9" fillId="0" borderId="1" xfId="0" applyFont="1" applyBorder="1">
      <alignment vertical="center"/>
    </xf>
    <xf numFmtId="0" fontId="1" fillId="0" borderId="0" xfId="2"/>
    <xf numFmtId="0" fontId="6" fillId="0" borderId="0" xfId="2" applyFont="1" applyAlignment="1">
      <alignment vertical="center"/>
    </xf>
    <xf numFmtId="0" fontId="3" fillId="0" borderId="0" xfId="2" applyFont="1" applyAlignment="1">
      <alignment horizontal="center" vertical="center"/>
    </xf>
    <xf numFmtId="0" fontId="7" fillId="0" borderId="0" xfId="2" applyFont="1" applyAlignment="1">
      <alignment horizontal="right" vertical="center"/>
    </xf>
    <xf numFmtId="0" fontId="3" fillId="0" borderId="0" xfId="2" applyFont="1" applyAlignment="1">
      <alignment horizontal="center"/>
    </xf>
    <xf numFmtId="0" fontId="6" fillId="0" borderId="12" xfId="2" applyFont="1" applyBorder="1" applyAlignment="1">
      <alignment vertical="center"/>
    </xf>
    <xf numFmtId="0" fontId="3" fillId="0" borderId="13" xfId="2" applyFont="1" applyBorder="1" applyAlignment="1">
      <alignment horizontal="center" vertical="center"/>
    </xf>
    <xf numFmtId="0" fontId="3" fillId="0" borderId="13" xfId="2" applyFont="1" applyBorder="1" applyAlignment="1">
      <alignment vertical="center"/>
    </xf>
    <xf numFmtId="0" fontId="6" fillId="0" borderId="16" xfId="2" applyFont="1" applyBorder="1" applyAlignment="1">
      <alignment vertical="center"/>
    </xf>
    <xf numFmtId="0" fontId="9" fillId="0" borderId="0" xfId="2" applyFont="1" applyAlignment="1">
      <alignment horizontal="left" vertical="center"/>
    </xf>
    <xf numFmtId="0" fontId="6" fillId="0" borderId="15" xfId="2" applyFont="1" applyBorder="1" applyAlignment="1">
      <alignment horizontal="right" vertical="center"/>
    </xf>
    <xf numFmtId="0" fontId="3" fillId="0" borderId="1" xfId="2" applyFont="1" applyBorder="1" applyAlignment="1">
      <alignment horizontal="center" vertical="center"/>
    </xf>
    <xf numFmtId="0" fontId="7" fillId="0" borderId="16" xfId="2" applyFont="1" applyBorder="1" applyAlignment="1">
      <alignment horizontal="left" vertical="center"/>
    </xf>
    <xf numFmtId="0" fontId="3" fillId="0" borderId="15" xfId="2" applyFont="1" applyBorder="1" applyAlignment="1">
      <alignment horizontal="center" vertical="center"/>
    </xf>
    <xf numFmtId="0" fontId="4" fillId="0" borderId="2" xfId="2" applyFont="1" applyBorder="1" applyAlignment="1">
      <alignment vertical="center"/>
    </xf>
    <xf numFmtId="0" fontId="4" fillId="0" borderId="3" xfId="2" applyFont="1" applyBorder="1" applyAlignment="1">
      <alignment vertical="center"/>
    </xf>
    <xf numFmtId="0" fontId="4" fillId="0" borderId="4" xfId="2" applyFont="1" applyBorder="1" applyAlignment="1">
      <alignment vertical="center"/>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4" xfId="2" applyFont="1" applyBorder="1" applyAlignment="1">
      <alignment horizontal="center" vertical="center"/>
    </xf>
    <xf numFmtId="0" fontId="4" fillId="0" borderId="3" xfId="2" applyFont="1" applyBorder="1" applyAlignment="1">
      <alignment horizontal="center" vertical="center"/>
    </xf>
    <xf numFmtId="0" fontId="4" fillId="0" borderId="20" xfId="2" applyFont="1" applyBorder="1" applyAlignment="1">
      <alignment horizontal="center" vertical="center"/>
    </xf>
    <xf numFmtId="0" fontId="6" fillId="0" borderId="15" xfId="2" applyFont="1" applyBorder="1" applyAlignment="1">
      <alignment vertical="center"/>
    </xf>
    <xf numFmtId="0" fontId="0" fillId="0" borderId="0" xfId="2" applyFont="1"/>
    <xf numFmtId="0" fontId="4" fillId="0" borderId="5" xfId="2" applyFont="1" applyBorder="1" applyAlignment="1">
      <alignment vertical="center"/>
    </xf>
    <xf numFmtId="0" fontId="4" fillId="0" borderId="0" xfId="2" applyFont="1" applyAlignment="1">
      <alignment vertical="center"/>
    </xf>
    <xf numFmtId="0" fontId="4" fillId="0" borderId="6" xfId="2" applyFont="1" applyBorder="1" applyAlignment="1">
      <alignment vertical="center"/>
    </xf>
    <xf numFmtId="0" fontId="4" fillId="0" borderId="1" xfId="2" applyFont="1" applyBorder="1" applyAlignment="1">
      <alignment horizontal="center" vertical="center"/>
    </xf>
    <xf numFmtId="0" fontId="4" fillId="0" borderId="7" xfId="2" applyFont="1" applyBorder="1" applyAlignment="1">
      <alignment horizontal="center" vertical="center"/>
    </xf>
    <xf numFmtId="0" fontId="4" fillId="0" borderId="0" xfId="2" applyFont="1" applyAlignment="1">
      <alignment horizontal="center" vertical="center"/>
    </xf>
    <xf numFmtId="0" fontId="4" fillId="0" borderId="8" xfId="2" applyFont="1" applyBorder="1" applyAlignment="1">
      <alignment vertical="center"/>
    </xf>
    <xf numFmtId="0" fontId="4" fillId="0" borderId="1" xfId="2" applyFont="1" applyBorder="1" applyAlignment="1">
      <alignment vertical="center"/>
    </xf>
    <xf numFmtId="0" fontId="4" fillId="0" borderId="7" xfId="2" applyFont="1" applyBorder="1" applyAlignment="1">
      <alignment vertical="center"/>
    </xf>
    <xf numFmtId="0" fontId="4" fillId="0" borderId="2" xfId="2" applyFont="1" applyBorder="1" applyAlignment="1">
      <alignment horizontal="left" vertical="center"/>
    </xf>
    <xf numFmtId="0" fontId="4" fillId="0" borderId="8" xfId="2" applyFont="1" applyBorder="1" applyAlignment="1">
      <alignment horizontal="left" vertical="center"/>
    </xf>
    <xf numFmtId="0" fontId="4" fillId="0" borderId="3" xfId="2" applyFont="1" applyBorder="1" applyAlignment="1">
      <alignment horizontal="left" vertical="center"/>
    </xf>
    <xf numFmtId="0" fontId="4" fillId="0" borderId="4" xfId="2" applyFont="1" applyBorder="1" applyAlignment="1">
      <alignment horizontal="left" vertical="center"/>
    </xf>
    <xf numFmtId="0" fontId="4" fillId="0" borderId="1" xfId="2" applyFont="1" applyBorder="1" applyAlignment="1">
      <alignment horizontal="left" vertical="center"/>
    </xf>
    <xf numFmtId="0" fontId="4" fillId="0" borderId="7" xfId="2" applyFont="1" applyBorder="1" applyAlignment="1">
      <alignment horizontal="left" vertical="center"/>
    </xf>
    <xf numFmtId="0" fontId="4" fillId="0" borderId="5" xfId="2" applyFont="1" applyBorder="1" applyAlignment="1">
      <alignment horizontal="left" vertical="center"/>
    </xf>
    <xf numFmtId="0" fontId="4" fillId="0" borderId="0" xfId="2" applyFont="1" applyAlignment="1">
      <alignment horizontal="left" vertical="center"/>
    </xf>
    <xf numFmtId="0" fontId="4" fillId="0" borderId="6" xfId="2" applyFont="1" applyBorder="1" applyAlignment="1">
      <alignment horizontal="left" vertical="center"/>
    </xf>
    <xf numFmtId="38" fontId="1" fillId="0" borderId="0" xfId="2" applyNumberFormat="1"/>
    <xf numFmtId="0" fontId="5" fillId="0" borderId="0" xfId="2" applyFont="1" applyAlignment="1">
      <alignment vertical="center"/>
    </xf>
    <xf numFmtId="0" fontId="6" fillId="0" borderId="17" xfId="2" applyFont="1" applyBorder="1" applyAlignment="1">
      <alignment vertical="center"/>
    </xf>
    <xf numFmtId="0" fontId="6" fillId="0" borderId="18" xfId="2" applyFont="1" applyBorder="1" applyAlignment="1">
      <alignment vertical="center"/>
    </xf>
    <xf numFmtId="0" fontId="6" fillId="0" borderId="19" xfId="2" applyFont="1" applyBorder="1" applyAlignment="1">
      <alignment vertical="center"/>
    </xf>
    <xf numFmtId="0" fontId="85" fillId="0" borderId="88" xfId="0" applyFont="1" applyBorder="1">
      <alignment vertical="center"/>
    </xf>
    <xf numFmtId="0" fontId="30" fillId="2" borderId="127" xfId="0" applyFont="1" applyFill="1" applyBorder="1">
      <alignment vertical="center"/>
    </xf>
    <xf numFmtId="0" fontId="84" fillId="0" borderId="126" xfId="0" applyFont="1" applyBorder="1" applyAlignment="1">
      <alignment horizontal="left" vertical="center"/>
    </xf>
    <xf numFmtId="0" fontId="85" fillId="0" borderId="61" xfId="0" applyFont="1" applyBorder="1">
      <alignment vertical="center"/>
    </xf>
    <xf numFmtId="0" fontId="84" fillId="0" borderId="0" xfId="0" applyFont="1" applyAlignment="1">
      <alignment horizontal="left" vertical="center"/>
    </xf>
    <xf numFmtId="0" fontId="85" fillId="0" borderId="140" xfId="0" applyFont="1" applyBorder="1">
      <alignment vertical="center"/>
    </xf>
    <xf numFmtId="0" fontId="85" fillId="2" borderId="61" xfId="0" applyFont="1" applyFill="1" applyBorder="1">
      <alignment vertical="center"/>
    </xf>
    <xf numFmtId="0" fontId="84" fillId="0" borderId="109" xfId="0" applyFont="1" applyBorder="1" applyAlignment="1">
      <alignment horizontal="left" vertical="center"/>
    </xf>
    <xf numFmtId="0" fontId="76" fillId="0" borderId="61" xfId="0" applyFont="1" applyBorder="1">
      <alignment vertical="center"/>
    </xf>
    <xf numFmtId="0" fontId="85" fillId="0" borderId="62" xfId="0" applyFont="1" applyBorder="1">
      <alignment vertical="center"/>
    </xf>
    <xf numFmtId="0" fontId="84" fillId="0" borderId="89" xfId="0" applyFont="1" applyBorder="1" applyAlignment="1">
      <alignment horizontal="left" vertical="center"/>
    </xf>
    <xf numFmtId="0" fontId="30" fillId="2" borderId="87" xfId="0" applyFont="1" applyFill="1" applyBorder="1">
      <alignment vertical="center"/>
    </xf>
    <xf numFmtId="0" fontId="89" fillId="2" borderId="85" xfId="0" applyFont="1" applyFill="1" applyBorder="1">
      <alignment vertical="center"/>
    </xf>
    <xf numFmtId="0" fontId="30" fillId="2" borderId="123" xfId="0" applyFont="1" applyFill="1" applyBorder="1">
      <alignment vertical="center"/>
    </xf>
    <xf numFmtId="0" fontId="84" fillId="7" borderId="0" xfId="0" applyFont="1" applyFill="1" applyAlignment="1">
      <alignment horizontal="left" vertical="center"/>
    </xf>
    <xf numFmtId="0" fontId="85" fillId="7" borderId="0" xfId="0" applyFont="1" applyFill="1">
      <alignment vertical="center"/>
    </xf>
    <xf numFmtId="0" fontId="84" fillId="7" borderId="109" xfId="0" applyFont="1" applyFill="1" applyBorder="1" applyAlignment="1">
      <alignment horizontal="left" vertical="center"/>
    </xf>
    <xf numFmtId="0" fontId="93" fillId="6" borderId="138" xfId="0" applyFont="1" applyFill="1" applyBorder="1">
      <alignment vertical="center"/>
    </xf>
    <xf numFmtId="0" fontId="78" fillId="2" borderId="126" xfId="0" applyFont="1" applyFill="1" applyBorder="1">
      <alignment vertical="center"/>
    </xf>
    <xf numFmtId="0" fontId="78" fillId="2" borderId="61" xfId="0" applyFont="1" applyFill="1" applyBorder="1">
      <alignment vertical="center"/>
    </xf>
    <xf numFmtId="0" fontId="85" fillId="0" borderId="84" xfId="0" applyFont="1" applyBorder="1" applyProtection="1">
      <alignment vertical="center"/>
      <protection locked="0"/>
    </xf>
    <xf numFmtId="0" fontId="85" fillId="0" borderId="116" xfId="0" applyFont="1" applyBorder="1" applyProtection="1">
      <alignment vertical="center"/>
      <protection locked="0"/>
    </xf>
    <xf numFmtId="0" fontId="85" fillId="0" borderId="72" xfId="0" applyFont="1" applyBorder="1" applyProtection="1">
      <alignment vertical="center"/>
      <protection locked="0"/>
    </xf>
    <xf numFmtId="0" fontId="85" fillId="0" borderId="66" xfId="0" applyFont="1" applyBorder="1" applyProtection="1">
      <alignment vertical="center"/>
      <protection locked="0"/>
    </xf>
    <xf numFmtId="0" fontId="85" fillId="0" borderId="68" xfId="0" applyFont="1" applyBorder="1" applyProtection="1">
      <alignment vertical="center"/>
      <protection locked="0"/>
    </xf>
    <xf numFmtId="0" fontId="85" fillId="0" borderId="82" xfId="0" applyFont="1" applyBorder="1" applyProtection="1">
      <alignment vertical="center"/>
      <protection locked="0"/>
    </xf>
    <xf numFmtId="0" fontId="84" fillId="0" borderId="0" xfId="0" applyFont="1">
      <alignment vertical="center"/>
    </xf>
    <xf numFmtId="0" fontId="84" fillId="0" borderId="147" xfId="0" applyFont="1" applyBorder="1">
      <alignment vertical="center"/>
    </xf>
    <xf numFmtId="0" fontId="84" fillId="0" borderId="145" xfId="0" applyFont="1" applyBorder="1">
      <alignment vertical="center"/>
    </xf>
    <xf numFmtId="0" fontId="84" fillId="0" borderId="109" xfId="0" applyFont="1" applyBorder="1">
      <alignment vertical="center"/>
    </xf>
    <xf numFmtId="0" fontId="84" fillId="0" borderId="87" xfId="0" applyFont="1" applyBorder="1">
      <alignment vertical="center"/>
    </xf>
    <xf numFmtId="0" fontId="84" fillId="0" borderId="89" xfId="0" applyFont="1" applyBorder="1">
      <alignment vertical="center"/>
    </xf>
    <xf numFmtId="0" fontId="84" fillId="0" borderId="127" xfId="0" applyFont="1" applyBorder="1">
      <alignment vertical="center"/>
    </xf>
    <xf numFmtId="0" fontId="84" fillId="2" borderId="109" xfId="0" applyFont="1" applyFill="1" applyBorder="1" applyAlignment="1">
      <alignment horizontal="left" vertical="center"/>
    </xf>
    <xf numFmtId="0" fontId="84" fillId="2" borderId="61" xfId="0" applyFont="1" applyFill="1" applyBorder="1">
      <alignment vertical="center"/>
    </xf>
    <xf numFmtId="0" fontId="84" fillId="0" borderId="87" xfId="0" applyFont="1" applyBorder="1" applyAlignment="1">
      <alignment horizontal="left" vertical="center"/>
    </xf>
    <xf numFmtId="0" fontId="84" fillId="7" borderId="87" xfId="0" applyFont="1" applyFill="1" applyBorder="1" applyAlignment="1">
      <alignment horizontal="left" vertical="center"/>
    </xf>
    <xf numFmtId="0" fontId="85" fillId="0" borderId="81" xfId="0" applyFont="1" applyBorder="1" applyProtection="1">
      <alignment vertical="center"/>
      <protection locked="0"/>
    </xf>
    <xf numFmtId="0" fontId="30" fillId="2" borderId="139" xfId="0" applyFont="1" applyFill="1" applyBorder="1">
      <alignment vertical="center"/>
    </xf>
    <xf numFmtId="0" fontId="85" fillId="0" borderId="90" xfId="0" applyFont="1" applyBorder="1">
      <alignment vertical="center"/>
    </xf>
    <xf numFmtId="0" fontId="85" fillId="0" borderId="152" xfId="0" applyFont="1" applyBorder="1">
      <alignment vertical="center"/>
    </xf>
    <xf numFmtId="0" fontId="84" fillId="0" borderId="63" xfId="0" applyFont="1" applyBorder="1" applyAlignment="1">
      <alignment horizontal="left" vertical="center"/>
    </xf>
    <xf numFmtId="0" fontId="85" fillId="0" borderId="154" xfId="0" applyFont="1" applyBorder="1">
      <alignment vertical="center"/>
    </xf>
    <xf numFmtId="0" fontId="84" fillId="0" borderId="153" xfId="0" applyFont="1" applyBorder="1" applyAlignment="1">
      <alignment horizontal="left" vertical="center"/>
    </xf>
    <xf numFmtId="0" fontId="84" fillId="0" borderId="152" xfId="0" applyFont="1" applyBorder="1" applyAlignment="1">
      <alignment horizontal="left" vertical="center"/>
    </xf>
    <xf numFmtId="0" fontId="84" fillId="0" borderId="154" xfId="0" applyFont="1" applyBorder="1" applyAlignment="1">
      <alignment horizontal="left" vertical="center"/>
    </xf>
    <xf numFmtId="0" fontId="88" fillId="0" borderId="152" xfId="0" applyFont="1" applyBorder="1" applyAlignment="1">
      <alignment horizontal="left" vertical="center"/>
    </xf>
    <xf numFmtId="0" fontId="88" fillId="0" borderId="154" xfId="0" applyFont="1" applyBorder="1" applyAlignment="1">
      <alignment horizontal="left" vertical="center"/>
    </xf>
    <xf numFmtId="0" fontId="29" fillId="0" borderId="156" xfId="0" applyFont="1" applyBorder="1">
      <alignment vertical="center"/>
    </xf>
    <xf numFmtId="0" fontId="29" fillId="0" borderId="155" xfId="0" applyFont="1" applyBorder="1">
      <alignment vertical="center"/>
    </xf>
    <xf numFmtId="0" fontId="29" fillId="0" borderId="157" xfId="0" applyFont="1" applyBorder="1">
      <alignment vertical="center"/>
    </xf>
    <xf numFmtId="0" fontId="29" fillId="2" borderId="150" xfId="0" applyFont="1" applyFill="1" applyBorder="1">
      <alignment vertical="center"/>
    </xf>
    <xf numFmtId="0" fontId="85" fillId="7" borderId="152" xfId="0" applyFont="1" applyFill="1" applyBorder="1">
      <alignment vertical="center"/>
    </xf>
    <xf numFmtId="0" fontId="85" fillId="7" borderId="154" xfId="0" applyFont="1" applyFill="1" applyBorder="1">
      <alignment vertical="center"/>
    </xf>
    <xf numFmtId="0" fontId="84" fillId="7" borderId="89" xfId="0" applyFont="1" applyFill="1" applyBorder="1" applyAlignment="1">
      <alignment horizontal="left" vertical="center"/>
    </xf>
    <xf numFmtId="0" fontId="85" fillId="7" borderId="153" xfId="0" applyFont="1" applyFill="1" applyBorder="1">
      <alignment vertical="center"/>
    </xf>
    <xf numFmtId="0" fontId="85" fillId="0" borderId="159" xfId="0" applyFont="1" applyBorder="1">
      <alignment vertical="center"/>
    </xf>
    <xf numFmtId="0" fontId="85" fillId="0" borderId="0" xfId="0" applyFont="1" applyAlignment="1">
      <alignment horizontal="left" vertical="center"/>
    </xf>
    <xf numFmtId="0" fontId="85" fillId="2" borderId="139" xfId="0" applyFont="1" applyFill="1" applyBorder="1" applyAlignment="1">
      <alignment horizontal="left" vertical="center"/>
    </xf>
    <xf numFmtId="0" fontId="85" fillId="0" borderId="149" xfId="0" applyFont="1" applyBorder="1" applyAlignment="1">
      <alignment horizontal="left" vertical="center"/>
    </xf>
    <xf numFmtId="0" fontId="85" fillId="2" borderId="151" xfId="0" applyFont="1" applyFill="1" applyBorder="1" applyAlignment="1">
      <alignment horizontal="left" vertical="center"/>
    </xf>
    <xf numFmtId="0" fontId="29" fillId="0" borderId="154" xfId="0" applyFont="1" applyBorder="1">
      <alignment vertical="center"/>
    </xf>
    <xf numFmtId="0" fontId="29" fillId="0" borderId="153" xfId="0" applyFont="1" applyBorder="1">
      <alignment vertical="center"/>
    </xf>
    <xf numFmtId="0" fontId="85" fillId="0" borderId="109" xfId="0" applyFont="1" applyBorder="1" applyProtection="1">
      <alignment vertical="center"/>
      <protection locked="0"/>
    </xf>
    <xf numFmtId="0" fontId="73" fillId="0" borderId="0" xfId="0" applyFont="1" applyAlignment="1">
      <alignment vertical="center" wrapText="1"/>
    </xf>
    <xf numFmtId="0" fontId="73" fillId="0" borderId="63" xfId="0" applyFont="1" applyBorder="1">
      <alignment vertical="center"/>
    </xf>
    <xf numFmtId="0" fontId="37" fillId="0" borderId="0" xfId="2" applyFont="1" applyAlignment="1">
      <alignment vertical="center"/>
    </xf>
    <xf numFmtId="0" fontId="99" fillId="0" borderId="0" xfId="0" applyFont="1">
      <alignment vertical="center"/>
    </xf>
    <xf numFmtId="0" fontId="48" fillId="0" borderId="0" xfId="5" applyFont="1" applyAlignment="1" applyProtection="1">
      <alignment vertical="center"/>
    </xf>
    <xf numFmtId="178" fontId="85" fillId="0" borderId="84" xfId="0" applyNumberFormat="1" applyFont="1" applyBorder="1" applyProtection="1">
      <alignment vertical="center"/>
      <protection locked="0"/>
    </xf>
    <xf numFmtId="0" fontId="85" fillId="0" borderId="89" xfId="0" applyFont="1" applyBorder="1" applyAlignment="1" applyProtection="1">
      <alignment horizontal="right" vertical="center"/>
      <protection locked="0"/>
    </xf>
    <xf numFmtId="0" fontId="30" fillId="3" borderId="62" xfId="0" applyFont="1" applyFill="1" applyBorder="1">
      <alignment vertical="center"/>
    </xf>
    <xf numFmtId="0" fontId="85" fillId="0" borderId="151" xfId="0" applyFont="1" applyBorder="1" applyAlignment="1">
      <alignment horizontal="left" vertical="center"/>
    </xf>
    <xf numFmtId="0" fontId="85" fillId="0" borderId="158" xfId="0" applyFont="1" applyBorder="1" applyAlignment="1">
      <alignment horizontal="left" vertical="center"/>
    </xf>
    <xf numFmtId="0" fontId="85" fillId="0" borderId="149" xfId="0" applyFont="1" applyBorder="1">
      <alignment vertical="center"/>
    </xf>
    <xf numFmtId="0" fontId="40" fillId="0" borderId="0" xfId="5" applyFont="1" applyAlignment="1" applyProtection="1">
      <alignment vertical="top"/>
    </xf>
    <xf numFmtId="0" fontId="118" fillId="7" borderId="89" xfId="0" applyFont="1" applyFill="1" applyBorder="1" applyAlignment="1">
      <alignment horizontal="left" vertical="center"/>
    </xf>
    <xf numFmtId="0" fontId="84" fillId="0" borderId="63" xfId="0" applyFont="1" applyBorder="1">
      <alignment vertical="center"/>
    </xf>
    <xf numFmtId="0" fontId="78" fillId="2" borderId="127" xfId="0" applyFont="1" applyFill="1" applyBorder="1">
      <alignment vertical="center"/>
    </xf>
    <xf numFmtId="0" fontId="84" fillId="0" borderId="61" xfId="0" applyFont="1" applyBorder="1">
      <alignment vertical="center"/>
    </xf>
    <xf numFmtId="0" fontId="40" fillId="0" borderId="0" xfId="5" applyNumberFormat="1" applyFont="1" applyFill="1" applyProtection="1">
      <alignment vertical="center"/>
    </xf>
    <xf numFmtId="0" fontId="123" fillId="0" borderId="10" xfId="4" applyNumberFormat="1" applyFont="1" applyFill="1" applyBorder="1" applyAlignment="1" applyProtection="1">
      <alignment vertical="center"/>
    </xf>
    <xf numFmtId="0" fontId="9" fillId="0" borderId="0" xfId="4" applyNumberFormat="1" applyFont="1" applyFill="1" applyProtection="1">
      <alignment vertical="center"/>
    </xf>
    <xf numFmtId="0" fontId="48" fillId="0" borderId="98" xfId="5" applyFont="1" applyBorder="1" applyAlignment="1" applyProtection="1">
      <alignment vertical="center"/>
    </xf>
    <xf numFmtId="0" fontId="127" fillId="0" borderId="98" xfId="5" applyFont="1" applyBorder="1" applyAlignment="1" applyProtection="1">
      <alignment vertical="center"/>
    </xf>
    <xf numFmtId="0" fontId="85" fillId="0" borderId="89" xfId="0" applyFont="1" applyBorder="1" applyProtection="1">
      <alignment vertical="center"/>
      <protection locked="0"/>
    </xf>
    <xf numFmtId="0" fontId="85" fillId="0" borderId="87" xfId="0" applyFont="1" applyBorder="1" applyProtection="1">
      <alignment vertical="center"/>
      <protection locked="0"/>
    </xf>
    <xf numFmtId="0" fontId="48" fillId="0" borderId="98" xfId="5" applyFont="1" applyBorder="1" applyAlignment="1" applyProtection="1">
      <alignment horizontal="center" vertical="center"/>
    </xf>
    <xf numFmtId="0" fontId="34" fillId="0" borderId="0" xfId="0" applyFont="1">
      <alignment vertical="center"/>
    </xf>
    <xf numFmtId="0" fontId="109" fillId="0" borderId="0" xfId="0" applyFont="1">
      <alignment vertical="center"/>
    </xf>
    <xf numFmtId="0" fontId="64" fillId="0" borderId="0" xfId="0" applyFont="1">
      <alignment vertical="center"/>
    </xf>
    <xf numFmtId="0" fontId="35" fillId="0" borderId="0" xfId="0" applyFont="1">
      <alignment vertical="center"/>
    </xf>
    <xf numFmtId="0" fontId="111" fillId="0" borderId="0" xfId="0" applyFont="1">
      <alignment vertical="center"/>
    </xf>
    <xf numFmtId="0" fontId="50" fillId="0" borderId="0" xfId="0" applyFont="1">
      <alignment vertical="center"/>
    </xf>
    <xf numFmtId="0" fontId="63" fillId="0" borderId="0" xfId="0" applyFont="1">
      <alignment vertical="center"/>
    </xf>
    <xf numFmtId="0" fontId="47" fillId="0" borderId="0" xfId="0" applyFont="1" applyAlignment="1">
      <alignment horizontal="left" vertical="center"/>
    </xf>
    <xf numFmtId="0" fontId="79" fillId="0" borderId="0" xfId="0" applyFont="1">
      <alignment vertical="center"/>
    </xf>
    <xf numFmtId="0" fontId="47" fillId="0" borderId="0" xfId="0" applyFont="1">
      <alignment vertical="center"/>
    </xf>
    <xf numFmtId="0" fontId="46" fillId="0" borderId="0" xfId="0" quotePrefix="1" applyFont="1">
      <alignment vertical="center"/>
    </xf>
    <xf numFmtId="0" fontId="77" fillId="0" borderId="0" xfId="0" applyFont="1">
      <alignment vertical="center"/>
    </xf>
    <xf numFmtId="0" fontId="47" fillId="0" borderId="0" xfId="5" applyFont="1" applyAlignment="1" applyProtection="1">
      <alignment horizontal="left" vertical="center"/>
    </xf>
    <xf numFmtId="0" fontId="30" fillId="0" borderId="0" xfId="0" quotePrefix="1" applyFont="1">
      <alignment vertical="center"/>
    </xf>
    <xf numFmtId="0" fontId="31" fillId="0" borderId="0" xfId="0" quotePrefix="1" applyFont="1">
      <alignment vertical="center"/>
    </xf>
    <xf numFmtId="0" fontId="82" fillId="0" borderId="0" xfId="5" applyFont="1" applyAlignment="1" applyProtection="1">
      <alignment horizontal="left" vertical="center"/>
    </xf>
    <xf numFmtId="0" fontId="107" fillId="0" borderId="0" xfId="5" applyFont="1" applyAlignment="1" applyProtection="1">
      <alignment horizontal="left" vertical="center"/>
    </xf>
    <xf numFmtId="0" fontId="82" fillId="0" borderId="0" xfId="0" applyFont="1">
      <alignment vertical="center"/>
    </xf>
    <xf numFmtId="0" fontId="59" fillId="0" borderId="0" xfId="0" applyFont="1">
      <alignment vertical="center"/>
    </xf>
    <xf numFmtId="0" fontId="51" fillId="0" borderId="0" xfId="0" applyFont="1">
      <alignment vertical="center"/>
    </xf>
    <xf numFmtId="0" fontId="32" fillId="8" borderId="84" xfId="0" applyFont="1" applyFill="1" applyBorder="1">
      <alignment vertical="center"/>
    </xf>
    <xf numFmtId="0" fontId="32" fillId="8" borderId="85" xfId="0" applyFont="1" applyFill="1" applyBorder="1">
      <alignment vertical="center"/>
    </xf>
    <xf numFmtId="0" fontId="32" fillId="8" borderId="86" xfId="0" applyFont="1" applyFill="1" applyBorder="1">
      <alignment vertical="center"/>
    </xf>
    <xf numFmtId="0" fontId="80" fillId="5" borderId="63" xfId="0" applyFont="1" applyFill="1" applyBorder="1">
      <alignment vertical="center"/>
    </xf>
    <xf numFmtId="0" fontId="79" fillId="5" borderId="63" xfId="0" applyFont="1" applyFill="1" applyBorder="1">
      <alignment vertical="center"/>
    </xf>
    <xf numFmtId="0" fontId="37" fillId="5" borderId="63" xfId="0" applyFont="1" applyFill="1" applyBorder="1">
      <alignment vertical="center"/>
    </xf>
    <xf numFmtId="0" fontId="33" fillId="0" borderId="0" xfId="0" applyFont="1">
      <alignment vertical="center"/>
    </xf>
    <xf numFmtId="0" fontId="119" fillId="0" borderId="0" xfId="0" applyFont="1">
      <alignment vertical="center"/>
    </xf>
    <xf numFmtId="0" fontId="37" fillId="0" borderId="0" xfId="0" applyFont="1">
      <alignment vertical="center"/>
    </xf>
    <xf numFmtId="0" fontId="113" fillId="0" borderId="0" xfId="0" applyFont="1" applyAlignment="1">
      <alignment horizontal="right" vertical="center"/>
    </xf>
    <xf numFmtId="0" fontId="112" fillId="0" borderId="0" xfId="0" applyFont="1" applyAlignment="1">
      <alignment horizontal="center" vertical="center"/>
    </xf>
    <xf numFmtId="0" fontId="113" fillId="0" borderId="0" xfId="0" applyFont="1">
      <alignment vertical="center"/>
    </xf>
    <xf numFmtId="0" fontId="102" fillId="0" borderId="0" xfId="0" applyFont="1">
      <alignment vertical="center"/>
    </xf>
    <xf numFmtId="0" fontId="100" fillId="0" borderId="0" xfId="0" applyFont="1">
      <alignment vertical="center"/>
    </xf>
    <xf numFmtId="0" fontId="78" fillId="6" borderId="139" xfId="0" applyFont="1" applyFill="1" applyBorder="1">
      <alignment vertical="center"/>
    </xf>
    <xf numFmtId="0" fontId="93" fillId="6" borderId="143" xfId="0" applyFont="1" applyFill="1" applyBorder="1">
      <alignment vertical="center"/>
    </xf>
    <xf numFmtId="0" fontId="93" fillId="6" borderId="0" xfId="0" applyFont="1" applyFill="1">
      <alignment vertical="center"/>
    </xf>
    <xf numFmtId="0" fontId="93" fillId="6" borderId="144" xfId="0" applyFont="1" applyFill="1" applyBorder="1">
      <alignment vertical="center"/>
    </xf>
    <xf numFmtId="0" fontId="50" fillId="2" borderId="61" xfId="0" applyFont="1" applyFill="1" applyBorder="1">
      <alignment vertical="center"/>
    </xf>
    <xf numFmtId="0" fontId="50" fillId="2" borderId="85" xfId="0" applyFont="1" applyFill="1" applyBorder="1">
      <alignment vertical="center"/>
    </xf>
    <xf numFmtId="0" fontId="50" fillId="2" borderId="86" xfId="0" applyFont="1" applyFill="1" applyBorder="1">
      <alignment vertical="center"/>
    </xf>
    <xf numFmtId="0" fontId="84" fillId="0" borderId="85" xfId="0" applyFont="1" applyBorder="1" applyAlignment="1">
      <alignment horizontal="left" vertical="center"/>
    </xf>
    <xf numFmtId="0" fontId="76" fillId="0" borderId="85" xfId="0" applyFont="1" applyBorder="1">
      <alignment vertical="center"/>
    </xf>
    <xf numFmtId="0" fontId="29" fillId="0" borderId="61" xfId="0" applyFont="1" applyBorder="1">
      <alignment vertical="center"/>
    </xf>
    <xf numFmtId="0" fontId="29" fillId="8" borderId="109" xfId="0" applyFont="1" applyFill="1" applyBorder="1">
      <alignment vertical="center"/>
    </xf>
    <xf numFmtId="0" fontId="29" fillId="8" borderId="62" xfId="0" applyFont="1" applyFill="1" applyBorder="1">
      <alignment vertical="center"/>
    </xf>
    <xf numFmtId="178" fontId="85" fillId="0" borderId="115" xfId="0" applyNumberFormat="1" applyFont="1" applyBorder="1" applyAlignment="1">
      <alignment horizontal="left" vertical="center" wrapText="1"/>
    </xf>
    <xf numFmtId="178" fontId="77" fillId="0" borderId="115" xfId="0" applyNumberFormat="1" applyFont="1" applyBorder="1" applyAlignment="1">
      <alignment horizontal="left" vertical="center" wrapText="1"/>
    </xf>
    <xf numFmtId="0" fontId="84" fillId="0" borderId="84" xfId="0" applyFont="1" applyBorder="1" applyAlignment="1">
      <alignment horizontal="left" vertical="center"/>
    </xf>
    <xf numFmtId="0" fontId="29" fillId="0" borderId="85" xfId="0" applyFont="1" applyBorder="1">
      <alignment vertical="center"/>
    </xf>
    <xf numFmtId="0" fontId="29" fillId="8" borderId="84" xfId="0" applyFont="1" applyFill="1" applyBorder="1">
      <alignment vertical="center"/>
    </xf>
    <xf numFmtId="0" fontId="29" fillId="8" borderId="86" xfId="0" applyFont="1" applyFill="1" applyBorder="1">
      <alignment vertical="center"/>
    </xf>
    <xf numFmtId="0" fontId="77" fillId="0" borderId="115" xfId="0" applyFont="1" applyBorder="1">
      <alignment vertical="center"/>
    </xf>
    <xf numFmtId="0" fontId="84" fillId="0" borderId="120" xfId="0" applyFont="1" applyBorder="1" applyAlignment="1">
      <alignment horizontal="left" vertical="center"/>
    </xf>
    <xf numFmtId="0" fontId="85" fillId="0" borderId="117" xfId="0" applyFont="1" applyBorder="1">
      <alignment vertical="center"/>
    </xf>
    <xf numFmtId="0" fontId="29" fillId="0" borderId="117" xfId="0" applyFont="1" applyBorder="1">
      <alignment vertical="center"/>
    </xf>
    <xf numFmtId="0" fontId="29" fillId="8" borderId="116" xfId="0" applyFont="1" applyFill="1" applyBorder="1">
      <alignment vertical="center"/>
    </xf>
    <xf numFmtId="0" fontId="29" fillId="8" borderId="118" xfId="0" applyFont="1" applyFill="1" applyBorder="1">
      <alignment vertical="center"/>
    </xf>
    <xf numFmtId="0" fontId="85" fillId="0" borderId="120" xfId="0" applyFont="1" applyBorder="1">
      <alignment vertical="center"/>
    </xf>
    <xf numFmtId="0" fontId="77" fillId="0" borderId="120" xfId="0" applyFont="1" applyBorder="1">
      <alignment vertical="center"/>
    </xf>
    <xf numFmtId="0" fontId="84" fillId="0" borderId="119" xfId="0" applyFont="1" applyBorder="1" applyAlignment="1">
      <alignment horizontal="left" vertical="center"/>
    </xf>
    <xf numFmtId="0" fontId="85" fillId="0" borderId="66" xfId="0" applyFont="1" applyBorder="1">
      <alignment vertical="center"/>
    </xf>
    <xf numFmtId="0" fontId="29" fillId="0" borderId="66" xfId="0" applyFont="1" applyBorder="1">
      <alignment vertical="center"/>
    </xf>
    <xf numFmtId="0" fontId="29" fillId="8" borderId="72" xfId="0" applyFont="1" applyFill="1" applyBorder="1">
      <alignment vertical="center"/>
    </xf>
    <xf numFmtId="0" fontId="29" fillId="8" borderId="67" xfId="0" applyFont="1" applyFill="1" applyBorder="1">
      <alignment vertical="center"/>
    </xf>
    <xf numFmtId="0" fontId="85" fillId="0" borderId="119" xfId="0" applyFont="1" applyBorder="1">
      <alignment vertical="center"/>
    </xf>
    <xf numFmtId="0" fontId="77" fillId="0" borderId="119" xfId="0" applyFont="1" applyBorder="1">
      <alignment vertical="center"/>
    </xf>
    <xf numFmtId="0" fontId="85" fillId="0" borderId="72" xfId="0" applyFont="1" applyBorder="1">
      <alignment vertical="center"/>
    </xf>
    <xf numFmtId="0" fontId="32" fillId="0" borderId="88" xfId="0" applyFont="1" applyBorder="1" applyAlignment="1">
      <alignment horizontal="left" vertical="center"/>
    </xf>
    <xf numFmtId="0" fontId="84" fillId="0" borderId="122" xfId="0" applyFont="1" applyBorder="1" applyAlignment="1">
      <alignment horizontal="left" vertical="center"/>
    </xf>
    <xf numFmtId="0" fontId="84" fillId="0" borderId="82" xfId="0" applyFont="1" applyBorder="1" applyAlignment="1">
      <alignment horizontal="left" vertical="center"/>
    </xf>
    <xf numFmtId="0" fontId="29" fillId="0" borderId="83" xfId="0" applyFont="1" applyBorder="1">
      <alignment vertical="center"/>
    </xf>
    <xf numFmtId="0" fontId="29" fillId="8" borderId="82" xfId="0" applyFont="1" applyFill="1" applyBorder="1">
      <alignment vertical="center"/>
    </xf>
    <xf numFmtId="0" fontId="29" fillId="8" borderId="125" xfId="0" applyFont="1" applyFill="1" applyBorder="1">
      <alignment vertical="center"/>
    </xf>
    <xf numFmtId="0" fontId="85" fillId="0" borderId="124" xfId="0" applyFont="1" applyBorder="1">
      <alignment vertical="center"/>
    </xf>
    <xf numFmtId="0" fontId="77" fillId="0" borderId="124" xfId="0" applyFont="1" applyBorder="1">
      <alignment vertical="center"/>
    </xf>
    <xf numFmtId="0" fontId="116" fillId="0" borderId="120" xfId="0" applyFont="1" applyBorder="1" applyAlignment="1">
      <alignment vertical="center" wrapText="1"/>
    </xf>
    <xf numFmtId="0" fontId="84" fillId="0" borderId="123" xfId="0" applyFont="1" applyBorder="1" applyAlignment="1">
      <alignment horizontal="left" vertical="center"/>
    </xf>
    <xf numFmtId="0" fontId="91" fillId="0" borderId="69" xfId="0" applyFont="1" applyBorder="1">
      <alignment vertical="center"/>
    </xf>
    <xf numFmtId="0" fontId="29" fillId="0" borderId="70" xfId="0" applyFont="1" applyBorder="1">
      <alignment vertical="center"/>
    </xf>
    <xf numFmtId="0" fontId="29" fillId="8" borderId="68" xfId="0" applyFont="1" applyFill="1" applyBorder="1">
      <alignment vertical="center"/>
    </xf>
    <xf numFmtId="0" fontId="29" fillId="8" borderId="70" xfId="0" applyFont="1" applyFill="1" applyBorder="1">
      <alignment vertical="center"/>
    </xf>
    <xf numFmtId="0" fontId="116" fillId="0" borderId="123" xfId="0" applyFont="1" applyBorder="1" applyAlignment="1">
      <alignment vertical="center" wrapText="1"/>
    </xf>
    <xf numFmtId="0" fontId="77" fillId="0" borderId="127" xfId="0" applyFont="1" applyBorder="1" applyAlignment="1">
      <alignment vertical="center" wrapText="1"/>
    </xf>
    <xf numFmtId="0" fontId="29" fillId="8" borderId="87" xfId="0" applyFont="1" applyFill="1" applyBorder="1">
      <alignment vertical="center"/>
    </xf>
    <xf numFmtId="0" fontId="29" fillId="8" borderId="88" xfId="0" applyFont="1" applyFill="1" applyBorder="1">
      <alignment vertical="center"/>
    </xf>
    <xf numFmtId="0" fontId="85" fillId="0" borderId="61" xfId="0" applyFont="1" applyBorder="1" applyAlignment="1">
      <alignment vertical="center" wrapText="1"/>
    </xf>
    <xf numFmtId="0" fontId="77" fillId="0" borderId="126" xfId="0" applyFont="1" applyBorder="1" applyAlignment="1">
      <alignment vertical="center" wrapText="1"/>
    </xf>
    <xf numFmtId="0" fontId="85" fillId="0" borderId="116" xfId="0" applyFont="1" applyBorder="1">
      <alignment vertical="center"/>
    </xf>
    <xf numFmtId="0" fontId="77" fillId="0" borderId="126" xfId="0" applyFont="1" applyBorder="1">
      <alignment vertical="center"/>
    </xf>
    <xf numFmtId="0" fontId="85" fillId="0" borderId="82" xfId="0" applyFont="1" applyBorder="1">
      <alignment vertical="center"/>
    </xf>
    <xf numFmtId="0" fontId="29" fillId="8" borderId="83" xfId="0" applyFont="1" applyFill="1" applyBorder="1">
      <alignment vertical="center"/>
    </xf>
    <xf numFmtId="0" fontId="85" fillId="0" borderId="68" xfId="0" applyFont="1" applyBorder="1" applyAlignment="1">
      <alignment horizontal="left" vertical="center"/>
    </xf>
    <xf numFmtId="0" fontId="77" fillId="0" borderId="121" xfId="0" applyFont="1" applyBorder="1" applyAlignment="1">
      <alignment horizontal="left" vertical="center"/>
    </xf>
    <xf numFmtId="0" fontId="84" fillId="0" borderId="126" xfId="0" applyFont="1" applyBorder="1">
      <alignment vertical="center"/>
    </xf>
    <xf numFmtId="0" fontId="85" fillId="0" borderId="109" xfId="0" applyFont="1" applyBorder="1">
      <alignment vertical="center"/>
    </xf>
    <xf numFmtId="0" fontId="84" fillId="0" borderId="121" xfId="0" applyFont="1" applyBorder="1">
      <alignment vertical="center"/>
    </xf>
    <xf numFmtId="0" fontId="29" fillId="0" borderId="69" xfId="0" applyFont="1" applyBorder="1">
      <alignment vertical="center"/>
    </xf>
    <xf numFmtId="0" fontId="85" fillId="0" borderId="69" xfId="0" applyFont="1" applyBorder="1" applyAlignment="1">
      <alignment vertical="center" wrapText="1"/>
    </xf>
    <xf numFmtId="0" fontId="77" fillId="0" borderId="121" xfId="0" applyFont="1" applyBorder="1">
      <alignment vertical="center"/>
    </xf>
    <xf numFmtId="0" fontId="85" fillId="0" borderId="85" xfId="0" applyFont="1" applyBorder="1">
      <alignment vertical="center"/>
    </xf>
    <xf numFmtId="0" fontId="85" fillId="0" borderId="84" xfId="0" applyFont="1" applyBorder="1" applyAlignment="1">
      <alignment vertical="center" wrapText="1"/>
    </xf>
    <xf numFmtId="0" fontId="29" fillId="8" borderId="61" xfId="0" applyFont="1" applyFill="1" applyBorder="1">
      <alignment vertical="center"/>
    </xf>
    <xf numFmtId="0" fontId="85" fillId="0" borderId="84" xfId="0" applyFont="1" applyBorder="1">
      <alignment vertical="center"/>
    </xf>
    <xf numFmtId="0" fontId="85" fillId="0" borderId="85" xfId="0" applyFont="1" applyBorder="1" applyAlignment="1">
      <alignment vertical="center" wrapText="1"/>
    </xf>
    <xf numFmtId="0" fontId="77" fillId="0" borderId="115" xfId="0" applyFont="1" applyBorder="1" applyAlignment="1">
      <alignment vertical="center" wrapText="1"/>
    </xf>
    <xf numFmtId="0" fontId="84" fillId="0" borderId="88" xfId="0" applyFont="1" applyBorder="1" applyAlignment="1">
      <alignment horizontal="left" vertical="center"/>
    </xf>
    <xf numFmtId="0" fontId="84" fillId="0" borderId="81" xfId="0" applyFont="1" applyBorder="1" applyAlignment="1">
      <alignment horizontal="left" vertical="center"/>
    </xf>
    <xf numFmtId="0" fontId="29" fillId="0" borderId="68" xfId="0" applyFont="1" applyBorder="1">
      <alignment vertical="center"/>
    </xf>
    <xf numFmtId="0" fontId="29" fillId="0" borderId="118" xfId="0" applyFont="1" applyBorder="1">
      <alignment vertical="center"/>
    </xf>
    <xf numFmtId="0" fontId="85" fillId="8" borderId="116" xfId="0" applyFont="1" applyFill="1" applyBorder="1">
      <alignment vertical="center"/>
    </xf>
    <xf numFmtId="0" fontId="86" fillId="0" borderId="88" xfId="0" applyFont="1" applyBorder="1" applyAlignment="1">
      <alignment horizontal="left" vertical="center"/>
    </xf>
    <xf numFmtId="0" fontId="84" fillId="0" borderId="72" xfId="0" applyFont="1" applyBorder="1" applyAlignment="1">
      <alignment horizontal="left" vertical="center"/>
    </xf>
    <xf numFmtId="0" fontId="29" fillId="0" borderId="67" xfId="0" applyFont="1" applyBorder="1">
      <alignment vertical="center"/>
    </xf>
    <xf numFmtId="0" fontId="85" fillId="8" borderId="72" xfId="0" applyFont="1" applyFill="1" applyBorder="1">
      <alignment vertical="center"/>
    </xf>
    <xf numFmtId="0" fontId="84" fillId="0" borderId="124" xfId="0" applyFont="1" applyBorder="1" applyAlignment="1">
      <alignment horizontal="left" vertical="center"/>
    </xf>
    <xf numFmtId="0" fontId="29" fillId="0" borderId="125" xfId="0" applyFont="1" applyBorder="1">
      <alignment vertical="center"/>
    </xf>
    <xf numFmtId="0" fontId="85" fillId="8" borderId="82" xfId="0" applyFont="1" applyFill="1" applyBorder="1">
      <alignment vertical="center"/>
    </xf>
    <xf numFmtId="0" fontId="29" fillId="0" borderId="62" xfId="0" applyFont="1" applyBorder="1">
      <alignment vertical="center"/>
    </xf>
    <xf numFmtId="0" fontId="29" fillId="0" borderId="109" xfId="0" applyFont="1" applyBorder="1">
      <alignment vertical="center"/>
    </xf>
    <xf numFmtId="0" fontId="84" fillId="0" borderId="116" xfId="0" applyFont="1" applyBorder="1" applyAlignment="1">
      <alignment horizontal="left" vertical="center"/>
    </xf>
    <xf numFmtId="0" fontId="85" fillId="8" borderId="118" xfId="0" applyFont="1" applyFill="1" applyBorder="1">
      <alignment vertical="center"/>
    </xf>
    <xf numFmtId="0" fontId="86" fillId="0" borderId="88" xfId="0" applyFont="1" applyBorder="1" applyAlignment="1">
      <alignment horizontal="left" vertical="top"/>
    </xf>
    <xf numFmtId="0" fontId="85" fillId="8" borderId="67" xfId="0" applyFont="1" applyFill="1" applyBorder="1">
      <alignment vertical="center"/>
    </xf>
    <xf numFmtId="0" fontId="85" fillId="8" borderId="68" xfId="0" applyFont="1" applyFill="1" applyBorder="1">
      <alignment vertical="center"/>
    </xf>
    <xf numFmtId="0" fontId="85" fillId="8" borderId="70" xfId="0" applyFont="1" applyFill="1" applyBorder="1">
      <alignment vertical="center"/>
    </xf>
    <xf numFmtId="0" fontId="84" fillId="0" borderId="61" xfId="0" applyFont="1" applyBorder="1" applyAlignment="1">
      <alignment horizontal="left" vertical="center"/>
    </xf>
    <xf numFmtId="0" fontId="85" fillId="0" borderId="61" xfId="5" applyFont="1" applyBorder="1" applyAlignment="1" applyProtection="1">
      <alignment vertical="center" wrapText="1"/>
    </xf>
    <xf numFmtId="0" fontId="30" fillId="0" borderId="61" xfId="0" applyFont="1" applyBorder="1">
      <alignment vertical="center"/>
    </xf>
    <xf numFmtId="0" fontId="87" fillId="0" borderId="61" xfId="0" applyFont="1" applyBorder="1">
      <alignment vertical="center"/>
    </xf>
    <xf numFmtId="0" fontId="85" fillId="7" borderId="61" xfId="0" applyFont="1" applyFill="1" applyBorder="1">
      <alignment vertical="center"/>
    </xf>
    <xf numFmtId="0" fontId="84" fillId="2" borderId="85" xfId="0" applyFont="1" applyFill="1" applyBorder="1">
      <alignment vertical="center"/>
    </xf>
    <xf numFmtId="0" fontId="85" fillId="2" borderId="85" xfId="0" applyFont="1" applyFill="1" applyBorder="1">
      <alignment vertical="center"/>
    </xf>
    <xf numFmtId="0" fontId="85" fillId="2" borderId="86" xfId="0" applyFont="1" applyFill="1" applyBorder="1">
      <alignment vertical="center"/>
    </xf>
    <xf numFmtId="0" fontId="84" fillId="7" borderId="84" xfId="0" applyFont="1" applyFill="1" applyBorder="1" applyAlignment="1">
      <alignment horizontal="left" vertical="center"/>
    </xf>
    <xf numFmtId="0" fontId="76" fillId="7" borderId="85" xfId="0" applyFont="1" applyFill="1" applyBorder="1">
      <alignment vertical="center"/>
    </xf>
    <xf numFmtId="0" fontId="29" fillId="0" borderId="86" xfId="0" applyFont="1" applyBorder="1">
      <alignment vertical="center"/>
    </xf>
    <xf numFmtId="0" fontId="85" fillId="7" borderId="115" xfId="0" applyFont="1" applyFill="1" applyBorder="1">
      <alignment vertical="center"/>
    </xf>
    <xf numFmtId="0" fontId="85" fillId="7" borderId="126" xfId="0" applyFont="1" applyFill="1" applyBorder="1">
      <alignment vertical="center"/>
    </xf>
    <xf numFmtId="0" fontId="84" fillId="7" borderId="116" xfId="0" applyFont="1" applyFill="1" applyBorder="1" applyAlignment="1">
      <alignment horizontal="left" vertical="center"/>
    </xf>
    <xf numFmtId="0" fontId="85" fillId="0" borderId="117" xfId="0" applyFont="1" applyBorder="1" applyAlignment="1">
      <alignment vertical="center" wrapText="1"/>
    </xf>
    <xf numFmtId="0" fontId="85" fillId="7" borderId="120" xfId="0" applyFont="1" applyFill="1" applyBorder="1">
      <alignment vertical="center"/>
    </xf>
    <xf numFmtId="0" fontId="84" fillId="7" borderId="72" xfId="0" applyFont="1" applyFill="1" applyBorder="1" applyAlignment="1">
      <alignment horizontal="left" vertical="center"/>
    </xf>
    <xf numFmtId="0" fontId="87" fillId="0" borderId="66" xfId="0" applyFont="1" applyBorder="1">
      <alignment vertical="center"/>
    </xf>
    <xf numFmtId="0" fontId="84" fillId="7" borderId="68" xfId="0" applyFont="1" applyFill="1" applyBorder="1" applyAlignment="1">
      <alignment horizontal="left" vertical="center"/>
    </xf>
    <xf numFmtId="0" fontId="85" fillId="0" borderId="69" xfId="0" applyFont="1" applyBorder="1">
      <alignment vertical="center"/>
    </xf>
    <xf numFmtId="0" fontId="87" fillId="0" borderId="69" xfId="0" applyFont="1" applyBorder="1">
      <alignment vertical="center"/>
    </xf>
    <xf numFmtId="0" fontId="85" fillId="7" borderId="121" xfId="0" applyFont="1" applyFill="1" applyBorder="1">
      <alignment vertical="center"/>
    </xf>
    <xf numFmtId="0" fontId="84" fillId="7" borderId="141" xfId="0" applyFont="1" applyFill="1" applyBorder="1" applyAlignment="1">
      <alignment horizontal="left" vertical="center" wrapText="1"/>
    </xf>
    <xf numFmtId="0" fontId="85" fillId="0" borderId="116" xfId="0" applyFont="1" applyBorder="1" applyAlignment="1">
      <alignment vertical="center" wrapText="1"/>
    </xf>
    <xf numFmtId="0" fontId="84" fillId="7" borderId="142" xfId="0" applyFont="1" applyFill="1" applyBorder="1" applyAlignment="1">
      <alignment horizontal="left" vertical="center"/>
    </xf>
    <xf numFmtId="0" fontId="78" fillId="2" borderId="109" xfId="0" applyFont="1" applyFill="1" applyBorder="1">
      <alignment vertical="center"/>
    </xf>
    <xf numFmtId="0" fontId="89" fillId="2" borderId="61" xfId="0" applyFont="1" applyFill="1" applyBorder="1">
      <alignment vertical="center"/>
    </xf>
    <xf numFmtId="0" fontId="85" fillId="2" borderId="62" xfId="0" applyFont="1" applyFill="1" applyBorder="1">
      <alignment vertical="center"/>
    </xf>
    <xf numFmtId="0" fontId="86" fillId="2" borderId="87" xfId="0" applyFont="1" applyFill="1" applyBorder="1">
      <alignment vertical="center"/>
    </xf>
    <xf numFmtId="0" fontId="86" fillId="2" borderId="63" xfId="0" applyFont="1" applyFill="1" applyBorder="1">
      <alignment vertical="center"/>
    </xf>
    <xf numFmtId="0" fontId="84" fillId="2" borderId="63" xfId="0" applyFont="1" applyFill="1" applyBorder="1">
      <alignment vertical="center"/>
    </xf>
    <xf numFmtId="0" fontId="85" fillId="2" borderId="63" xfId="0" applyFont="1" applyFill="1" applyBorder="1">
      <alignment vertical="center"/>
    </xf>
    <xf numFmtId="0" fontId="85" fillId="2" borderId="90" xfId="0" applyFont="1" applyFill="1" applyBorder="1">
      <alignment vertical="center"/>
    </xf>
    <xf numFmtId="0" fontId="84" fillId="2" borderId="87" xfId="0" applyFont="1" applyFill="1" applyBorder="1">
      <alignment vertical="center"/>
    </xf>
    <xf numFmtId="0" fontId="84" fillId="0" borderId="84" xfId="0" applyFont="1" applyBorder="1">
      <alignment vertical="center"/>
    </xf>
    <xf numFmtId="0" fontId="85" fillId="8" borderId="84" xfId="0" applyFont="1" applyFill="1" applyBorder="1">
      <alignment vertical="center"/>
    </xf>
    <xf numFmtId="0" fontId="85" fillId="8" borderId="86" xfId="0" applyFont="1" applyFill="1" applyBorder="1">
      <alignment vertical="center"/>
    </xf>
    <xf numFmtId="0" fontId="32" fillId="0" borderId="63" xfId="0" applyFont="1" applyBorder="1" applyAlignment="1">
      <alignment vertical="center" wrapText="1"/>
    </xf>
    <xf numFmtId="0" fontId="85" fillId="0" borderId="115" xfId="0" applyFont="1" applyBorder="1">
      <alignment vertical="center"/>
    </xf>
    <xf numFmtId="0" fontId="85" fillId="8" borderId="89" xfId="0" applyFont="1" applyFill="1" applyBorder="1">
      <alignment vertical="center"/>
    </xf>
    <xf numFmtId="0" fontId="85" fillId="8" borderId="90" xfId="0" applyFont="1" applyFill="1" applyBorder="1">
      <alignment vertical="center"/>
    </xf>
    <xf numFmtId="0" fontId="85" fillId="0" borderId="63" xfId="5" applyFont="1" applyBorder="1" applyAlignment="1" applyProtection="1">
      <alignment vertical="center" wrapText="1"/>
    </xf>
    <xf numFmtId="0" fontId="85" fillId="0" borderId="123" xfId="0" applyFont="1" applyBorder="1">
      <alignment vertical="center"/>
    </xf>
    <xf numFmtId="0" fontId="85" fillId="0" borderId="61" xfId="0" applyFont="1" applyBorder="1" applyAlignment="1">
      <alignment horizontal="right" vertical="center"/>
    </xf>
    <xf numFmtId="0" fontId="85" fillId="0" borderId="86" xfId="0" applyFont="1" applyBorder="1">
      <alignment vertical="center"/>
    </xf>
    <xf numFmtId="0" fontId="120" fillId="0" borderId="66" xfId="0" applyFont="1" applyBorder="1" applyAlignment="1">
      <alignment horizontal="center" vertical="center"/>
    </xf>
    <xf numFmtId="0" fontId="85" fillId="0" borderId="67" xfId="0" applyFont="1" applyBorder="1">
      <alignment vertical="center"/>
    </xf>
    <xf numFmtId="0" fontId="116" fillId="0" borderId="66" xfId="0" applyFont="1" applyBorder="1" applyAlignment="1">
      <alignment vertical="center" wrapText="1"/>
    </xf>
    <xf numFmtId="0" fontId="85" fillId="0" borderId="119" xfId="0" applyFont="1" applyBorder="1" applyAlignment="1">
      <alignment vertical="center" wrapText="1"/>
    </xf>
    <xf numFmtId="0" fontId="84" fillId="0" borderId="160" xfId="0" applyFont="1" applyBorder="1" applyAlignment="1">
      <alignment vertical="center" wrapText="1"/>
    </xf>
    <xf numFmtId="0" fontId="86" fillId="0" borderId="81" xfId="0" applyFont="1" applyBorder="1" applyAlignment="1">
      <alignment vertical="center" wrapText="1"/>
    </xf>
    <xf numFmtId="0" fontId="121" fillId="0" borderId="66" xfId="0" applyFont="1" applyBorder="1" applyAlignment="1">
      <alignment horizontal="center" vertical="center"/>
    </xf>
    <xf numFmtId="0" fontId="85" fillId="0" borderId="71" xfId="0" applyFont="1" applyBorder="1">
      <alignment vertical="center"/>
    </xf>
    <xf numFmtId="0" fontId="85" fillId="8" borderId="81" xfId="0" applyFont="1" applyFill="1" applyBorder="1">
      <alignment vertical="center"/>
    </xf>
    <xf numFmtId="0" fontId="85" fillId="8" borderId="80" xfId="0" applyFont="1" applyFill="1" applyBorder="1">
      <alignment vertical="center"/>
    </xf>
    <xf numFmtId="0" fontId="85" fillId="0" borderId="122" xfId="0" applyFont="1" applyBorder="1" applyAlignment="1">
      <alignment vertical="center" wrapText="1"/>
    </xf>
    <xf numFmtId="0" fontId="84" fillId="0" borderId="190" xfId="0" applyFont="1" applyBorder="1">
      <alignment vertical="center"/>
    </xf>
    <xf numFmtId="0" fontId="85" fillId="0" borderId="81" xfId="0" applyFont="1" applyBorder="1">
      <alignment vertical="center"/>
    </xf>
    <xf numFmtId="0" fontId="84" fillId="0" borderId="146" xfId="0" applyFont="1" applyBorder="1">
      <alignment vertical="center"/>
    </xf>
    <xf numFmtId="0" fontId="85" fillId="0" borderId="66" xfId="0" applyFont="1" applyBorder="1" applyAlignment="1">
      <alignment vertical="center" wrapText="1"/>
    </xf>
    <xf numFmtId="0" fontId="84" fillId="0" borderId="146" xfId="0" applyFont="1" applyBorder="1" applyAlignment="1">
      <alignment vertical="center" wrapText="1"/>
    </xf>
    <xf numFmtId="0" fontId="86" fillId="0" borderId="72" xfId="0" applyFont="1" applyBorder="1" applyAlignment="1">
      <alignment vertical="center" wrapText="1"/>
    </xf>
    <xf numFmtId="0" fontId="85" fillId="0" borderId="83" xfId="0" applyFont="1" applyBorder="1">
      <alignment vertical="center"/>
    </xf>
    <xf numFmtId="0" fontId="85" fillId="0" borderId="125" xfId="0" applyFont="1" applyBorder="1">
      <alignment vertical="center"/>
    </xf>
    <xf numFmtId="0" fontId="85" fillId="0" borderId="124" xfId="0" applyFont="1" applyBorder="1" applyAlignment="1">
      <alignment vertical="center" wrapText="1"/>
    </xf>
    <xf numFmtId="0" fontId="84" fillId="0" borderId="186" xfId="0" applyFont="1" applyBorder="1">
      <alignment vertical="center"/>
    </xf>
    <xf numFmtId="0" fontId="84" fillId="0" borderId="0" xfId="0" applyFont="1" applyAlignment="1">
      <alignment vertical="top"/>
    </xf>
    <xf numFmtId="0" fontId="84" fillId="0" borderId="160" xfId="0" applyFont="1" applyBorder="1">
      <alignment vertical="center"/>
    </xf>
    <xf numFmtId="0" fontId="84" fillId="0" borderId="145" xfId="0" applyFont="1" applyBorder="1" applyAlignment="1">
      <alignment horizontal="left" vertical="center"/>
    </xf>
    <xf numFmtId="0" fontId="85" fillId="8" borderId="87" xfId="0" applyFont="1" applyFill="1" applyBorder="1">
      <alignment vertical="center"/>
    </xf>
    <xf numFmtId="0" fontId="85" fillId="8" borderId="88" xfId="0" applyFont="1" applyFill="1" applyBorder="1">
      <alignment vertical="center"/>
    </xf>
    <xf numFmtId="0" fontId="85" fillId="0" borderId="127" xfId="0" applyFont="1" applyBorder="1">
      <alignment vertical="center"/>
    </xf>
    <xf numFmtId="0" fontId="84" fillId="0" borderId="82" xfId="0" applyFont="1" applyBorder="1">
      <alignment vertical="center"/>
    </xf>
    <xf numFmtId="0" fontId="85" fillId="8" borderId="125" xfId="0" applyFont="1" applyFill="1" applyBorder="1">
      <alignment vertical="center"/>
    </xf>
    <xf numFmtId="0" fontId="84" fillId="0" borderId="84" xfId="0" applyFont="1" applyBorder="1" applyAlignment="1">
      <alignment vertical="center" wrapText="1"/>
    </xf>
    <xf numFmtId="0" fontId="85" fillId="0" borderId="85" xfId="0" applyFont="1" applyBorder="1" applyAlignment="1">
      <alignment horizontal="right" vertical="center"/>
    </xf>
    <xf numFmtId="0" fontId="85" fillId="8" borderId="84" xfId="0" applyFont="1" applyFill="1" applyBorder="1" applyAlignment="1">
      <alignment horizontal="right" vertical="center"/>
    </xf>
    <xf numFmtId="0" fontId="85" fillId="8" borderId="86" xfId="0" applyFont="1" applyFill="1" applyBorder="1" applyAlignment="1">
      <alignment horizontal="right" vertical="center"/>
    </xf>
    <xf numFmtId="0" fontId="50" fillId="0" borderId="115" xfId="5" applyFont="1" applyBorder="1" applyAlignment="1" applyProtection="1">
      <alignment horizontal="left" vertical="center" wrapText="1"/>
    </xf>
    <xf numFmtId="0" fontId="84" fillId="0" borderId="148" xfId="0" applyFont="1" applyBorder="1" applyAlignment="1">
      <alignment vertical="center" wrapText="1"/>
    </xf>
    <xf numFmtId="0" fontId="32" fillId="0" borderId="84" xfId="0" applyFont="1" applyBorder="1" applyAlignment="1">
      <alignment horizontal="centerContinuous" vertical="center"/>
    </xf>
    <xf numFmtId="0" fontId="32" fillId="0" borderId="85" xfId="0" applyFont="1" applyBorder="1" applyAlignment="1">
      <alignment horizontal="centerContinuous" vertical="center"/>
    </xf>
    <xf numFmtId="0" fontId="32" fillId="0" borderId="86" xfId="0" applyFont="1" applyBorder="1" applyAlignment="1">
      <alignment horizontal="centerContinuous" vertical="center"/>
    </xf>
    <xf numFmtId="0" fontId="32" fillId="0" borderId="126" xfId="0" applyFont="1" applyBorder="1">
      <alignment vertical="center"/>
    </xf>
    <xf numFmtId="0" fontId="84" fillId="0" borderId="116" xfId="0" applyFont="1" applyBorder="1">
      <alignment vertical="center"/>
    </xf>
    <xf numFmtId="0" fontId="85" fillId="0" borderId="80" xfId="0" applyFont="1" applyBorder="1">
      <alignment vertical="center"/>
    </xf>
    <xf numFmtId="0" fontId="106" fillId="0" borderId="126" xfId="0" applyFont="1" applyBorder="1" applyAlignment="1">
      <alignment vertical="center" wrapText="1"/>
    </xf>
    <xf numFmtId="180" fontId="30" fillId="0" borderId="0" xfId="0" applyNumberFormat="1" applyFont="1">
      <alignment vertical="center"/>
    </xf>
    <xf numFmtId="0" fontId="84" fillId="0" borderId="72" xfId="0" applyFont="1" applyBorder="1">
      <alignment vertical="center"/>
    </xf>
    <xf numFmtId="0" fontId="84" fillId="0" borderId="68" xfId="0" applyFont="1" applyBorder="1">
      <alignment vertical="center"/>
    </xf>
    <xf numFmtId="0" fontId="85" fillId="0" borderId="70" xfId="0" applyFont="1" applyBorder="1">
      <alignment vertical="center"/>
    </xf>
    <xf numFmtId="0" fontId="85" fillId="0" borderId="121" xfId="0" applyFont="1" applyBorder="1">
      <alignment vertical="center"/>
    </xf>
    <xf numFmtId="0" fontId="84" fillId="0" borderId="82" xfId="0" applyFont="1" applyBorder="1" applyAlignment="1">
      <alignment vertical="center" wrapText="1"/>
    </xf>
    <xf numFmtId="0" fontId="84" fillId="0" borderId="61" xfId="0" applyFont="1" applyBorder="1" applyAlignment="1">
      <alignment vertical="center" wrapText="1"/>
    </xf>
    <xf numFmtId="179" fontId="85" fillId="0" borderId="61" xfId="0" applyNumberFormat="1" applyFont="1" applyBorder="1">
      <alignment vertical="center"/>
    </xf>
    <xf numFmtId="0" fontId="85" fillId="0" borderId="118" xfId="0" applyFont="1" applyBorder="1">
      <alignment vertical="center"/>
    </xf>
    <xf numFmtId="0" fontId="85" fillId="0" borderId="120" xfId="0" applyFont="1" applyBorder="1" applyAlignment="1">
      <alignment vertical="center" wrapText="1"/>
    </xf>
    <xf numFmtId="0" fontId="77" fillId="8" borderId="72" xfId="0" applyFont="1" applyFill="1" applyBorder="1">
      <alignment vertical="center"/>
    </xf>
    <xf numFmtId="0" fontId="85" fillId="0" borderId="67" xfId="0" applyFont="1" applyBorder="1" applyAlignment="1">
      <alignment vertical="center" wrapText="1"/>
    </xf>
    <xf numFmtId="0" fontId="84" fillId="0" borderId="89" xfId="0" applyFont="1" applyBorder="1" applyAlignment="1">
      <alignment vertical="center" wrapText="1"/>
    </xf>
    <xf numFmtId="0" fontId="50" fillId="0" borderId="123" xfId="5" applyFont="1" applyBorder="1" applyAlignment="1" applyProtection="1">
      <alignment horizontal="left" vertical="center" wrapText="1"/>
    </xf>
    <xf numFmtId="0" fontId="84" fillId="0" borderId="109" xfId="0" applyFont="1" applyBorder="1" applyAlignment="1">
      <alignment vertical="center" wrapText="1"/>
    </xf>
    <xf numFmtId="0" fontId="85" fillId="0" borderId="126" xfId="0" applyFont="1" applyBorder="1" applyAlignment="1">
      <alignment vertical="center" wrapText="1"/>
    </xf>
    <xf numFmtId="0" fontId="84" fillId="0" borderId="85" xfId="0" applyFont="1" applyBorder="1" applyAlignment="1">
      <alignment vertical="center" wrapText="1"/>
    </xf>
    <xf numFmtId="0" fontId="84" fillId="0" borderId="123" xfId="0" applyFont="1" applyBorder="1" applyAlignment="1">
      <alignment vertical="center" wrapText="1"/>
    </xf>
    <xf numFmtId="0" fontId="84" fillId="0" borderId="115" xfId="0" applyFont="1" applyBorder="1" applyAlignment="1">
      <alignment vertical="center" wrapText="1"/>
    </xf>
    <xf numFmtId="0" fontId="30" fillId="0" borderId="85" xfId="0" applyFont="1" applyBorder="1">
      <alignment vertical="center"/>
    </xf>
    <xf numFmtId="0" fontId="84" fillId="0" borderId="85" xfId="0" applyFont="1" applyBorder="1">
      <alignment vertical="center"/>
    </xf>
    <xf numFmtId="0" fontId="84" fillId="2" borderId="84" xfId="0" applyFont="1" applyFill="1" applyBorder="1" applyAlignment="1">
      <alignment horizontal="left" vertical="center"/>
    </xf>
    <xf numFmtId="0" fontId="84" fillId="0" borderId="127" xfId="0" applyFont="1" applyBorder="1" applyAlignment="1">
      <alignment horizontal="left" vertical="center" wrapText="1"/>
    </xf>
    <xf numFmtId="0" fontId="84" fillId="0" borderId="127" xfId="0" applyFont="1" applyBorder="1" applyAlignment="1">
      <alignment horizontal="left" vertical="top" wrapText="1"/>
    </xf>
    <xf numFmtId="0" fontId="86" fillId="0" borderId="85" xfId="0" applyFont="1" applyBorder="1" applyAlignment="1">
      <alignment vertical="center" wrapText="1"/>
    </xf>
    <xf numFmtId="0" fontId="120" fillId="0" borderId="85" xfId="0" applyFont="1" applyBorder="1" applyAlignment="1">
      <alignment horizontal="center" vertical="center"/>
    </xf>
    <xf numFmtId="0" fontId="85" fillId="0" borderId="84" xfId="0" applyFont="1" applyBorder="1" applyAlignment="1">
      <alignment horizontal="right" vertical="center"/>
    </xf>
    <xf numFmtId="0" fontId="121" fillId="0" borderId="71" xfId="0" applyFont="1" applyBorder="1" applyAlignment="1">
      <alignment horizontal="center" vertical="center"/>
    </xf>
    <xf numFmtId="0" fontId="84" fillId="0" borderId="126" xfId="0" applyFont="1" applyBorder="1" applyAlignment="1">
      <alignment horizontal="left"/>
    </xf>
    <xf numFmtId="0" fontId="116" fillId="0" borderId="115" xfId="0" applyFont="1" applyBorder="1" applyAlignment="1">
      <alignment vertical="center" wrapText="1"/>
    </xf>
    <xf numFmtId="0" fontId="84" fillId="0" borderId="123" xfId="0" applyFont="1" applyBorder="1" applyAlignment="1">
      <alignment vertical="top"/>
    </xf>
    <xf numFmtId="0" fontId="84" fillId="0" borderId="127" xfId="0" applyFont="1" applyBorder="1" applyAlignment="1">
      <alignment vertical="top"/>
    </xf>
    <xf numFmtId="0" fontId="96" fillId="0" borderId="115" xfId="0" applyFont="1" applyBorder="1" applyAlignment="1">
      <alignment vertical="center" wrapText="1"/>
    </xf>
    <xf numFmtId="0" fontId="85" fillId="0" borderId="0" xfId="0" applyFont="1" applyAlignment="1">
      <alignment vertical="center" wrapText="1"/>
    </xf>
    <xf numFmtId="0" fontId="85" fillId="8" borderId="85" xfId="0" applyFont="1" applyFill="1" applyBorder="1">
      <alignment vertical="center"/>
    </xf>
    <xf numFmtId="0" fontId="85" fillId="0" borderId="115" xfId="0" applyFont="1" applyBorder="1" applyAlignment="1">
      <alignment vertical="center" wrapText="1"/>
    </xf>
    <xf numFmtId="0" fontId="87" fillId="0" borderId="0" xfId="0" applyFont="1">
      <alignment vertical="center"/>
    </xf>
    <xf numFmtId="0" fontId="101" fillId="0" borderId="0" xfId="0" applyFont="1">
      <alignment vertical="center"/>
    </xf>
    <xf numFmtId="0" fontId="84" fillId="5" borderId="0" xfId="0" applyFont="1" applyFill="1" applyAlignment="1">
      <alignment horizontal="left" vertical="center"/>
    </xf>
    <xf numFmtId="0" fontId="85" fillId="5" borderId="0" xfId="0" applyFont="1" applyFill="1">
      <alignment vertical="center"/>
    </xf>
    <xf numFmtId="0" fontId="80" fillId="0" borderId="0" xfId="0" applyFont="1" applyAlignment="1">
      <alignment horizontal="left" vertical="center"/>
    </xf>
    <xf numFmtId="0" fontId="85" fillId="0" borderId="84" xfId="0" applyFont="1" applyBorder="1" applyAlignment="1" applyProtection="1">
      <alignment horizontal="left" vertical="center"/>
      <protection locked="0"/>
    </xf>
    <xf numFmtId="0" fontId="85" fillId="0" borderId="109" xfId="0" applyFont="1" applyBorder="1" applyAlignment="1" applyProtection="1">
      <alignment horizontal="left" vertical="center"/>
      <protection locked="0"/>
    </xf>
    <xf numFmtId="176" fontId="85" fillId="0" borderId="84" xfId="0" applyNumberFormat="1" applyFont="1" applyBorder="1" applyProtection="1">
      <alignment vertical="center"/>
      <protection locked="0"/>
    </xf>
    <xf numFmtId="0" fontId="96" fillId="0" borderId="109" xfId="0" applyFont="1" applyBorder="1" applyAlignment="1" applyProtection="1">
      <alignment horizontal="left" vertical="center"/>
      <protection locked="0"/>
    </xf>
    <xf numFmtId="0" fontId="85" fillId="0" borderId="116" xfId="0" applyFont="1" applyBorder="1" applyAlignment="1" applyProtection="1">
      <alignment horizontal="left" vertical="center"/>
      <protection locked="0"/>
    </xf>
    <xf numFmtId="0" fontId="85" fillId="0" borderId="72" xfId="0" applyFont="1" applyBorder="1" applyAlignment="1" applyProtection="1">
      <alignment horizontal="right" vertical="center"/>
      <protection locked="0"/>
    </xf>
    <xf numFmtId="0" fontId="85" fillId="0" borderId="68" xfId="0" applyFont="1" applyBorder="1" applyAlignment="1" applyProtection="1">
      <alignment horizontal="right" vertical="center"/>
      <protection locked="0"/>
    </xf>
    <xf numFmtId="0" fontId="85" fillId="0" borderId="116" xfId="0" applyFont="1" applyBorder="1" applyAlignment="1" applyProtection="1">
      <alignment vertical="center" wrapText="1"/>
      <protection locked="0"/>
    </xf>
    <xf numFmtId="0" fontId="93" fillId="6" borderId="62" xfId="0" applyFont="1" applyFill="1" applyBorder="1">
      <alignment vertical="center"/>
    </xf>
    <xf numFmtId="0" fontId="85" fillId="2" borderId="88" xfId="0" applyFont="1" applyFill="1" applyBorder="1">
      <alignment vertical="center"/>
    </xf>
    <xf numFmtId="0" fontId="126" fillId="0" borderId="89" xfId="0" applyFont="1" applyBorder="1" applyAlignment="1">
      <alignment horizontal="right" vertical="center"/>
    </xf>
    <xf numFmtId="0" fontId="102" fillId="0" borderId="66" xfId="0" applyFont="1" applyBorder="1" applyAlignment="1">
      <alignment horizontal="center" vertical="center"/>
    </xf>
    <xf numFmtId="3" fontId="126" fillId="0" borderId="72" xfId="0" applyNumberFormat="1" applyFont="1" applyBorder="1">
      <alignment vertical="center"/>
    </xf>
    <xf numFmtId="0" fontId="125" fillId="0" borderId="81" xfId="0" applyFont="1" applyBorder="1">
      <alignment vertical="center"/>
    </xf>
    <xf numFmtId="0" fontId="126" fillId="0" borderId="72" xfId="0" applyFont="1" applyBorder="1">
      <alignment vertical="center"/>
    </xf>
    <xf numFmtId="0" fontId="77" fillId="8" borderId="82" xfId="0" applyFont="1" applyFill="1" applyBorder="1">
      <alignment vertical="center"/>
    </xf>
    <xf numFmtId="0" fontId="126" fillId="0" borderId="84" xfId="0" applyFont="1" applyBorder="1">
      <alignment vertical="center"/>
    </xf>
    <xf numFmtId="0" fontId="126" fillId="0" borderId="81" xfId="0" applyFont="1" applyBorder="1">
      <alignment vertical="center"/>
    </xf>
    <xf numFmtId="0" fontId="84" fillId="8" borderId="72" xfId="0" applyFont="1" applyFill="1" applyBorder="1">
      <alignment vertical="center"/>
    </xf>
    <xf numFmtId="0" fontId="85" fillId="8" borderId="66" xfId="0" applyFont="1" applyFill="1" applyBorder="1">
      <alignment vertical="center"/>
    </xf>
    <xf numFmtId="0" fontId="84" fillId="8" borderId="68" xfId="0" applyFont="1" applyFill="1" applyBorder="1">
      <alignment vertical="center"/>
    </xf>
    <xf numFmtId="0" fontId="85" fillId="8" borderId="69" xfId="0" applyFont="1" applyFill="1" applyBorder="1">
      <alignment vertical="center"/>
    </xf>
    <xf numFmtId="0" fontId="84" fillId="0" borderId="86" xfId="0" applyFont="1" applyBorder="1">
      <alignment vertical="center"/>
    </xf>
    <xf numFmtId="0" fontId="84" fillId="0" borderId="68" xfId="0" applyFont="1" applyBorder="1" applyAlignment="1">
      <alignment vertical="center" wrapText="1"/>
    </xf>
    <xf numFmtId="0" fontId="126" fillId="0" borderId="68" xfId="0" applyFont="1" applyBorder="1">
      <alignment vertical="center"/>
    </xf>
    <xf numFmtId="0" fontId="86" fillId="0" borderId="61" xfId="0" applyFont="1" applyBorder="1" applyAlignment="1">
      <alignment vertical="center" wrapText="1"/>
    </xf>
    <xf numFmtId="0" fontId="86" fillId="8" borderId="85" xfId="0" applyFont="1" applyFill="1" applyBorder="1" applyAlignment="1">
      <alignment vertical="center" wrapText="1"/>
    </xf>
    <xf numFmtId="0" fontId="1" fillId="0" borderId="0" xfId="0" applyFont="1">
      <alignment vertical="center"/>
    </xf>
    <xf numFmtId="0" fontId="36" fillId="0" borderId="0" xfId="0" applyFont="1">
      <alignment vertical="center"/>
    </xf>
    <xf numFmtId="0" fontId="35" fillId="0" borderId="0" xfId="0" applyFont="1" applyAlignment="1">
      <alignment horizontal="center" vertical="center"/>
    </xf>
    <xf numFmtId="0" fontId="36" fillId="0" borderId="0" xfId="0" applyFont="1" applyAlignment="1">
      <alignment horizontal="center" vertical="center"/>
    </xf>
    <xf numFmtId="0" fontId="6" fillId="0" borderId="92" xfId="0" applyFont="1" applyBorder="1">
      <alignment vertical="center"/>
    </xf>
    <xf numFmtId="0" fontId="6" fillId="0" borderId="93" xfId="0" applyFont="1" applyBorder="1">
      <alignment vertical="center"/>
    </xf>
    <xf numFmtId="0" fontId="6" fillId="0" borderId="93" xfId="0" applyFont="1" applyBorder="1" applyAlignment="1">
      <alignment horizontal="right" vertical="center"/>
    </xf>
    <xf numFmtId="0" fontId="9" fillId="0" borderId="93" xfId="0" applyFont="1" applyBorder="1" applyAlignment="1">
      <alignment horizontal="right"/>
    </xf>
    <xf numFmtId="0" fontId="9" fillId="0" borderId="94" xfId="0" applyFont="1" applyBorder="1" applyAlignment="1">
      <alignment horizontal="right"/>
    </xf>
    <xf numFmtId="0" fontId="9" fillId="0" borderId="95" xfId="0" applyFont="1" applyBorder="1">
      <alignment vertical="center"/>
    </xf>
    <xf numFmtId="0" fontId="65" fillId="0" borderId="0" xfId="0" applyFont="1">
      <alignment vertical="center"/>
    </xf>
    <xf numFmtId="0" fontId="9" fillId="0" borderId="0" xfId="0" applyFont="1">
      <alignment vertical="center"/>
    </xf>
    <xf numFmtId="0" fontId="9" fillId="0" borderId="0" xfId="0" applyFont="1" applyAlignment="1">
      <alignment horizontal="right" vertical="center"/>
    </xf>
    <xf numFmtId="0" fontId="6" fillId="0" borderId="0" xfId="0" applyFont="1">
      <alignment vertical="center"/>
    </xf>
    <xf numFmtId="0" fontId="9" fillId="0" borderId="96" xfId="0" applyFont="1" applyBorder="1" applyAlignment="1">
      <alignment horizontal="right" vertical="center"/>
    </xf>
    <xf numFmtId="0" fontId="6" fillId="0" borderId="96" xfId="0" applyFont="1" applyBorder="1">
      <alignment vertical="center"/>
    </xf>
    <xf numFmtId="0" fontId="65" fillId="0" borderId="95" xfId="0" applyFont="1" applyBorder="1">
      <alignment vertical="center"/>
    </xf>
    <xf numFmtId="0" fontId="65" fillId="0" borderId="0" xfId="0" applyFont="1" applyAlignment="1">
      <alignment horizontal="distributed" vertical="center"/>
    </xf>
    <xf numFmtId="0" fontId="9" fillId="0" borderId="95" xfId="0" applyFont="1" applyBorder="1" applyAlignment="1">
      <alignment horizontal="center" vertical="center"/>
    </xf>
    <xf numFmtId="0" fontId="9" fillId="0" borderId="0" xfId="0" applyFont="1" applyAlignment="1">
      <alignment horizontal="center" vertical="center"/>
    </xf>
    <xf numFmtId="0" fontId="3" fillId="0" borderId="95" xfId="0" applyFont="1" applyBorder="1">
      <alignment vertical="center"/>
    </xf>
    <xf numFmtId="0" fontId="27" fillId="0" borderId="0" xfId="0" applyFont="1">
      <alignment vertical="center"/>
    </xf>
    <xf numFmtId="0" fontId="18" fillId="0" borderId="95" xfId="0" applyFont="1" applyBorder="1" applyAlignment="1">
      <alignment vertical="center" wrapText="1"/>
    </xf>
    <xf numFmtId="0" fontId="22" fillId="0" borderId="95" xfId="0" applyFont="1" applyBorder="1">
      <alignment vertical="center"/>
    </xf>
    <xf numFmtId="0" fontId="7" fillId="0" borderId="95" xfId="0" applyFont="1" applyBorder="1">
      <alignment vertical="center"/>
    </xf>
    <xf numFmtId="0" fontId="7" fillId="0" borderId="0" xfId="0" applyFont="1">
      <alignment vertical="center"/>
    </xf>
    <xf numFmtId="0" fontId="9" fillId="0" borderId="0" xfId="0" applyFont="1" applyAlignment="1">
      <alignment horizontal="left" vertical="center"/>
    </xf>
    <xf numFmtId="0" fontId="4" fillId="0" borderId="0" xfId="0" applyFont="1">
      <alignment vertical="center"/>
    </xf>
    <xf numFmtId="0" fontId="9" fillId="0" borderId="0" xfId="0" applyFont="1" applyAlignment="1">
      <alignment vertical="center" wrapText="1"/>
    </xf>
    <xf numFmtId="0" fontId="26" fillId="0" borderId="54" xfId="0" applyFont="1" applyBorder="1" applyAlignment="1">
      <alignment horizontal="left" vertical="center" wrapText="1" shrinkToFit="1"/>
    </xf>
    <xf numFmtId="0" fontId="9" fillId="0" borderId="10" xfId="0" applyFont="1" applyBorder="1" applyAlignment="1">
      <alignment horizontal="center" vertical="center" wrapText="1"/>
    </xf>
    <xf numFmtId="0" fontId="9" fillId="0" borderId="9" xfId="0" applyFont="1" applyBorder="1">
      <alignment vertical="center"/>
    </xf>
    <xf numFmtId="0" fontId="71" fillId="0" borderId="95" xfId="0" applyFont="1" applyBorder="1">
      <alignment vertical="center"/>
    </xf>
    <xf numFmtId="0" fontId="9" fillId="0" borderId="10" xfId="0" applyFont="1" applyBorder="1" applyAlignment="1">
      <alignment horizontal="center" vertical="center"/>
    </xf>
    <xf numFmtId="0" fontId="70" fillId="0" borderId="96" xfId="0" applyFont="1" applyBorder="1">
      <alignment vertical="center"/>
    </xf>
    <xf numFmtId="0" fontId="9" fillId="0" borderId="18" xfId="0" applyFont="1" applyBorder="1">
      <alignment vertical="center"/>
    </xf>
    <xf numFmtId="0" fontId="6" fillId="0" borderId="97" xfId="0" applyFont="1" applyBorder="1">
      <alignment vertical="center"/>
    </xf>
    <xf numFmtId="0" fontId="9" fillId="0" borderId="98" xfId="0" applyFont="1" applyBorder="1">
      <alignment vertical="center"/>
    </xf>
    <xf numFmtId="0" fontId="6" fillId="0" borderId="98" xfId="0" applyFont="1" applyBorder="1">
      <alignment vertical="center"/>
    </xf>
    <xf numFmtId="0" fontId="6" fillId="0" borderId="99" xfId="0" applyFont="1" applyBorder="1">
      <alignment vertical="center"/>
    </xf>
    <xf numFmtId="0" fontId="25" fillId="0" borderId="0" xfId="0" applyFont="1">
      <alignment vertical="center"/>
    </xf>
    <xf numFmtId="0" fontId="34" fillId="0" borderId="0" xfId="0" applyFont="1" applyAlignment="1">
      <alignment horizontal="right" vertical="center"/>
    </xf>
    <xf numFmtId="0" fontId="36" fillId="0" borderId="0" xfId="0" applyFont="1" applyAlignment="1">
      <alignment horizontal="right" vertical="center"/>
    </xf>
    <xf numFmtId="0" fontId="36" fillId="0" borderId="0" xfId="0" applyFont="1" applyAlignment="1">
      <alignment horizontal="left" vertical="center"/>
    </xf>
    <xf numFmtId="0" fontId="10" fillId="0" borderId="0" xfId="0" applyFont="1">
      <alignment vertical="center"/>
    </xf>
    <xf numFmtId="0" fontId="9" fillId="0" borderId="12" xfId="0" applyFont="1" applyBorder="1">
      <alignment vertical="center"/>
    </xf>
    <xf numFmtId="0" fontId="9" fillId="0" borderId="13" xfId="0" applyFont="1" applyBorder="1">
      <alignment vertical="center"/>
    </xf>
    <xf numFmtId="0" fontId="6" fillId="0" borderId="13" xfId="0" applyFont="1" applyBorder="1">
      <alignment vertical="center"/>
    </xf>
    <xf numFmtId="0" fontId="11" fillId="0" borderId="16" xfId="0" applyFont="1" applyBorder="1" applyAlignment="1">
      <alignment horizontal="center" vertical="center"/>
    </xf>
    <xf numFmtId="0" fontId="11" fillId="0" borderId="0" xfId="0" applyFont="1" applyAlignment="1">
      <alignment horizontal="center" vertical="center"/>
    </xf>
    <xf numFmtId="0" fontId="11" fillId="0" borderId="15" xfId="0" applyFont="1" applyBorder="1" applyAlignment="1">
      <alignment horizontal="center" vertical="center"/>
    </xf>
    <xf numFmtId="0" fontId="21" fillId="0" borderId="0" xfId="0" applyFont="1" applyAlignment="1">
      <alignment horizontal="center" vertical="center"/>
    </xf>
    <xf numFmtId="0" fontId="9" fillId="0" borderId="16" xfId="0" applyFont="1" applyBorder="1">
      <alignment vertical="center"/>
    </xf>
    <xf numFmtId="0" fontId="4" fillId="0" borderId="1" xfId="0" applyFont="1" applyBorder="1" applyAlignment="1">
      <alignment vertical="center" wrapText="1" shrinkToFit="1"/>
    </xf>
    <xf numFmtId="0" fontId="6" fillId="0" borderId="15" xfId="0" applyFont="1" applyBorder="1">
      <alignment vertical="center"/>
    </xf>
    <xf numFmtId="0" fontId="9" fillId="0" borderId="0" xfId="0" applyFont="1" applyAlignment="1">
      <alignment horizontal="left" vertical="center" shrinkToFit="1"/>
    </xf>
    <xf numFmtId="0" fontId="10" fillId="0" borderId="0" xfId="0" applyFont="1" applyAlignment="1">
      <alignment horizontal="left" vertical="center" shrinkToFit="1"/>
    </xf>
    <xf numFmtId="0" fontId="9" fillId="0" borderId="15" xfId="0" applyFont="1" applyBorder="1">
      <alignment vertical="center"/>
    </xf>
    <xf numFmtId="0" fontId="9" fillId="0" borderId="20" xfId="0" applyFont="1" applyBorder="1" applyAlignment="1">
      <alignment horizontal="left" vertical="center"/>
    </xf>
    <xf numFmtId="0" fontId="9" fillId="0" borderId="29" xfId="0" applyFont="1" applyBorder="1" applyAlignment="1">
      <alignment horizontal="left" vertical="center"/>
    </xf>
    <xf numFmtId="0" fontId="7" fillId="0" borderId="0" xfId="0" applyFont="1" applyAlignment="1">
      <alignment horizontal="center" vertical="center" wrapText="1"/>
    </xf>
    <xf numFmtId="0" fontId="7" fillId="0" borderId="0" xfId="0" applyFont="1" applyAlignment="1">
      <alignment vertical="center" wrapText="1"/>
    </xf>
    <xf numFmtId="0" fontId="4" fillId="0" borderId="15" xfId="0" applyFont="1" applyBorder="1" applyAlignment="1">
      <alignment vertical="top" wrapText="1"/>
    </xf>
    <xf numFmtId="0" fontId="4" fillId="0" borderId="0" xfId="0" applyFont="1" applyAlignment="1">
      <alignment vertical="top" wrapText="1"/>
    </xf>
    <xf numFmtId="0" fontId="13" fillId="0" borderId="0" xfId="0" applyFont="1" applyAlignment="1">
      <alignment vertical="top" wrapText="1"/>
    </xf>
    <xf numFmtId="0" fontId="9" fillId="0" borderId="29" xfId="0" applyFont="1" applyBorder="1" applyAlignment="1">
      <alignment horizontal="left"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9" fillId="0" borderId="10" xfId="0" applyFont="1" applyBorder="1" applyAlignment="1">
      <alignment vertical="center" wrapText="1"/>
    </xf>
    <xf numFmtId="0" fontId="9" fillId="0" borderId="11" xfId="0" applyFont="1" applyBorder="1" applyAlignment="1">
      <alignment vertical="center" wrapText="1"/>
    </xf>
    <xf numFmtId="0" fontId="74" fillId="0" borderId="0" xfId="0" applyFont="1">
      <alignment vertical="center"/>
    </xf>
    <xf numFmtId="0" fontId="9" fillId="0" borderId="0" xfId="0" applyFont="1" applyAlignment="1">
      <alignment horizontal="center" vertical="center" wrapText="1"/>
    </xf>
    <xf numFmtId="0" fontId="9" fillId="0" borderId="15" xfId="0" applyFont="1" applyBorder="1" applyAlignment="1">
      <alignment vertical="center" wrapText="1"/>
    </xf>
    <xf numFmtId="0" fontId="12" fillId="0" borderId="0" xfId="0" applyFont="1" applyAlignment="1">
      <alignment vertical="center" wrapText="1"/>
    </xf>
    <xf numFmtId="0" fontId="12" fillId="0" borderId="0" xfId="0" applyFont="1" applyAlignment="1">
      <alignment horizontal="center" vertical="center" wrapText="1"/>
    </xf>
    <xf numFmtId="0" fontId="9" fillId="0" borderId="10" xfId="0" applyFont="1" applyBorder="1" applyAlignment="1">
      <alignment horizontal="left" vertical="center"/>
    </xf>
    <xf numFmtId="0" fontId="9" fillId="0" borderId="30" xfId="0" applyFont="1" applyBorder="1" applyAlignment="1">
      <alignment horizontal="left" vertical="center"/>
    </xf>
    <xf numFmtId="0" fontId="9" fillId="0" borderId="75" xfId="0" applyFont="1" applyBorder="1" applyAlignment="1">
      <alignment horizontal="left" vertical="center"/>
    </xf>
    <xf numFmtId="0" fontId="9" fillId="0" borderId="29" xfId="0" applyFont="1" applyBorder="1" applyAlignment="1">
      <alignment horizontal="left" vertical="center" shrinkToFit="1"/>
    </xf>
    <xf numFmtId="0" fontId="23" fillId="0" borderId="0" xfId="0" applyFont="1" applyAlignment="1">
      <alignment horizontal="left" vertical="center"/>
    </xf>
    <xf numFmtId="0" fontId="71" fillId="0" borderId="0" xfId="0" applyFont="1" applyAlignment="1">
      <alignment horizontal="center" vertical="center"/>
    </xf>
    <xf numFmtId="0" fontId="24" fillId="0" borderId="0" xfId="0" applyFont="1">
      <alignment vertical="center"/>
    </xf>
    <xf numFmtId="0" fontId="9" fillId="0" borderId="77" xfId="0" applyFont="1" applyBorder="1">
      <alignment vertical="center"/>
    </xf>
    <xf numFmtId="0" fontId="9" fillId="0" borderId="9" xfId="0" applyFont="1" applyBorder="1" applyAlignment="1">
      <alignment horizontal="left" vertical="center"/>
    </xf>
    <xf numFmtId="0" fontId="122" fillId="0" borderId="91" xfId="0" applyFont="1" applyBorder="1">
      <alignment vertical="center"/>
    </xf>
    <xf numFmtId="0" fontId="122" fillId="0" borderId="10" xfId="4" applyNumberFormat="1" applyFont="1" applyFill="1" applyBorder="1" applyAlignment="1" applyProtection="1">
      <alignment vertical="center"/>
    </xf>
    <xf numFmtId="0" fontId="9" fillId="0" borderId="42" xfId="0" applyFont="1" applyBorder="1">
      <alignment vertical="center"/>
    </xf>
    <xf numFmtId="0" fontId="9" fillId="0" borderId="10" xfId="0" applyFont="1" applyBorder="1">
      <alignment vertical="center"/>
    </xf>
    <xf numFmtId="0" fontId="9" fillId="0" borderId="41" xfId="0" applyFont="1" applyBorder="1">
      <alignment vertical="center"/>
    </xf>
    <xf numFmtId="0" fontId="67" fillId="0" borderId="0" xfId="0" applyFont="1">
      <alignment vertical="center"/>
    </xf>
    <xf numFmtId="0" fontId="68" fillId="0" borderId="0" xfId="0" applyFont="1">
      <alignment vertical="center"/>
    </xf>
    <xf numFmtId="0" fontId="68" fillId="0" borderId="15" xfId="0" applyFont="1" applyBorder="1">
      <alignment vertical="center"/>
    </xf>
    <xf numFmtId="0" fontId="17" fillId="0" borderId="0" xfId="0" applyFont="1">
      <alignment vertical="center"/>
    </xf>
    <xf numFmtId="0" fontId="14" fillId="0" borderId="0" xfId="0" applyFont="1">
      <alignment vertical="center"/>
    </xf>
    <xf numFmtId="0" fontId="23" fillId="0" borderId="41" xfId="0" applyFont="1" applyBorder="1">
      <alignment vertical="center"/>
    </xf>
    <xf numFmtId="0" fontId="9" fillId="0" borderId="6" xfId="0" applyFont="1" applyBorder="1" applyAlignment="1">
      <alignment horizontal="left" vertical="center" wrapText="1"/>
    </xf>
    <xf numFmtId="0" fontId="6" fillId="0" borderId="16" xfId="0" applyFont="1" applyBorder="1">
      <alignment vertical="center"/>
    </xf>
    <xf numFmtId="0" fontId="6" fillId="0" borderId="5" xfId="0" applyFont="1" applyBorder="1">
      <alignment vertical="center"/>
    </xf>
    <xf numFmtId="0" fontId="6" fillId="0" borderId="23" xfId="0" applyFont="1" applyBorder="1">
      <alignment vertical="center"/>
    </xf>
    <xf numFmtId="0" fontId="6" fillId="0" borderId="24" xfId="0" applyFont="1" applyBorder="1">
      <alignment vertical="center"/>
    </xf>
    <xf numFmtId="0" fontId="9" fillId="0" borderId="5" xfId="0" applyFont="1" applyBorder="1" applyAlignment="1">
      <alignment horizontal="left" vertical="center"/>
    </xf>
    <xf numFmtId="0" fontId="6" fillId="0" borderId="8" xfId="0" applyFont="1" applyBorder="1">
      <alignment vertical="center"/>
    </xf>
    <xf numFmtId="0" fontId="6" fillId="0" borderId="1" xfId="0" applyFont="1" applyBorder="1">
      <alignment vertical="center"/>
    </xf>
    <xf numFmtId="0" fontId="6" fillId="0" borderId="7" xfId="0" applyFont="1" applyBorder="1">
      <alignment vertical="center"/>
    </xf>
    <xf numFmtId="0" fontId="6" fillId="0" borderId="17" xfId="0" applyFont="1" applyBorder="1">
      <alignment vertical="center"/>
    </xf>
    <xf numFmtId="0" fontId="6" fillId="0" borderId="18" xfId="0" applyFont="1" applyBorder="1">
      <alignment vertical="center"/>
    </xf>
    <xf numFmtId="0" fontId="6" fillId="0" borderId="19" xfId="0" applyFont="1" applyBorder="1">
      <alignment vertical="center"/>
    </xf>
    <xf numFmtId="0" fontId="48" fillId="0" borderId="0" xfId="5" applyFont="1" applyAlignment="1" applyProtection="1">
      <alignment horizontal="center" vertical="center"/>
    </xf>
    <xf numFmtId="0" fontId="0" fillId="0" borderId="0" xfId="0" applyAlignment="1">
      <alignment horizontal="center" vertical="center" wrapText="1"/>
    </xf>
    <xf numFmtId="0" fontId="34" fillId="0" borderId="0" xfId="0" applyFont="1" applyAlignment="1">
      <alignment horizontal="left" vertical="center"/>
    </xf>
    <xf numFmtId="0" fontId="44" fillId="0" borderId="0" xfId="0" applyFont="1" applyAlignment="1">
      <alignment horizontal="left" vertical="center"/>
    </xf>
    <xf numFmtId="0" fontId="45" fillId="0" borderId="0" xfId="0" applyFont="1" applyAlignment="1">
      <alignment horizontal="center" vertical="center" wrapText="1"/>
    </xf>
    <xf numFmtId="0" fontId="35" fillId="0" borderId="0" xfId="0" applyFont="1" applyAlignment="1">
      <alignment horizontal="center" vertical="center" wrapText="1"/>
    </xf>
    <xf numFmtId="0" fontId="36" fillId="0" borderId="0" xfId="0" applyFont="1" applyAlignment="1">
      <alignment horizontal="center" vertical="center" wrapText="1"/>
    </xf>
    <xf numFmtId="0" fontId="9" fillId="0" borderId="17"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178" fontId="9" fillId="0" borderId="13" xfId="0" applyNumberFormat="1" applyFont="1" applyBorder="1">
      <alignment vertical="center"/>
    </xf>
    <xf numFmtId="0" fontId="9" fillId="0" borderId="16" xfId="0" applyFont="1" applyBorder="1" applyAlignment="1">
      <alignment horizontal="center" vertical="center" wrapText="1"/>
    </xf>
    <xf numFmtId="0" fontId="9" fillId="0" borderId="15" xfId="0" applyFont="1" applyBorder="1" applyAlignment="1">
      <alignment horizontal="center" vertical="center" wrapText="1"/>
    </xf>
    <xf numFmtId="0" fontId="10" fillId="0" borderId="16" xfId="0" applyFont="1" applyBorder="1">
      <alignment vertical="center"/>
    </xf>
    <xf numFmtId="0" fontId="9" fillId="0" borderId="10" xfId="0" applyFont="1" applyBorder="1" applyAlignment="1">
      <alignment horizontal="right" vertical="center" wrapText="1"/>
    </xf>
    <xf numFmtId="0" fontId="4" fillId="0" borderId="15" xfId="0" applyFont="1" applyBorder="1" applyAlignment="1">
      <alignment horizontal="center" wrapText="1"/>
    </xf>
    <xf numFmtId="38" fontId="1" fillId="0" borderId="0" xfId="0" applyNumberFormat="1" applyFont="1">
      <alignment vertical="center"/>
    </xf>
    <xf numFmtId="0" fontId="9" fillId="0" borderId="16" xfId="0" applyFont="1" applyBorder="1" applyAlignment="1">
      <alignment horizontal="left" vertical="center"/>
    </xf>
    <xf numFmtId="0" fontId="9" fillId="0" borderId="16" xfId="0" applyFont="1" applyBorder="1" applyAlignment="1">
      <alignment vertical="center" wrapText="1"/>
    </xf>
    <xf numFmtId="0" fontId="9" fillId="0" borderId="3" xfId="0" applyFont="1" applyBorder="1" applyAlignment="1">
      <alignment vertical="center" wrapText="1"/>
    </xf>
    <xf numFmtId="0" fontId="9" fillId="0" borderId="1" xfId="0" applyFont="1" applyBorder="1" applyAlignment="1">
      <alignment vertical="center" wrapText="1"/>
    </xf>
    <xf numFmtId="0" fontId="9" fillId="0" borderId="7" xfId="0" applyFont="1" applyBorder="1" applyAlignment="1">
      <alignment vertical="center" wrapText="1"/>
    </xf>
    <xf numFmtId="0" fontId="9" fillId="0" borderId="1" xfId="0" applyFont="1" applyBorder="1" applyAlignment="1">
      <alignment horizontal="center" vertical="center" wrapText="1"/>
    </xf>
    <xf numFmtId="0" fontId="9" fillId="0" borderId="1" xfId="0" applyFont="1" applyBorder="1" applyAlignment="1">
      <alignment horizontal="right" vertical="center" wrapText="1"/>
    </xf>
    <xf numFmtId="0" fontId="9" fillId="0" borderId="11" xfId="0" applyFont="1" applyBorder="1" applyAlignment="1">
      <alignment horizontal="right" vertical="center" wrapText="1"/>
    </xf>
    <xf numFmtId="0" fontId="9" fillId="0" borderId="6" xfId="0" applyFont="1" applyBorder="1" applyAlignment="1">
      <alignment horizontal="center" vertical="center" wrapText="1"/>
    </xf>
    <xf numFmtId="177" fontId="9" fillId="0" borderId="129" xfId="0" applyNumberFormat="1" applyFont="1" applyBorder="1" applyAlignment="1">
      <alignment horizontal="right" vertical="center" wrapText="1"/>
    </xf>
    <xf numFmtId="177" fontId="9" fillId="0" borderId="130" xfId="0" applyNumberFormat="1" applyFont="1" applyBorder="1" applyAlignment="1">
      <alignment horizontal="right" vertical="center" wrapText="1"/>
    </xf>
    <xf numFmtId="0" fontId="0" fillId="0" borderId="6" xfId="0" applyBorder="1" applyAlignment="1">
      <alignment horizontal="center" vertical="center" wrapText="1"/>
    </xf>
    <xf numFmtId="0" fontId="4" fillId="0" borderId="2" xfId="0" applyFont="1" applyBorder="1" applyAlignment="1">
      <alignment horizontal="center" vertical="center" wrapText="1"/>
    </xf>
    <xf numFmtId="0" fontId="0" fillId="0" borderId="4" xfId="0" applyBorder="1" applyAlignment="1">
      <alignment horizontal="center" vertical="center" wrapText="1"/>
    </xf>
    <xf numFmtId="0" fontId="69" fillId="0" borderId="49" xfId="0" applyFont="1" applyBorder="1" applyAlignment="1">
      <alignment horizontal="left" vertical="center" shrinkToFit="1"/>
    </xf>
    <xf numFmtId="0" fontId="9" fillId="0" borderId="49" xfId="0" applyFont="1" applyBorder="1" applyAlignment="1">
      <alignment horizontal="left" vertical="center" wrapText="1"/>
    </xf>
    <xf numFmtId="0" fontId="4" fillId="0" borderId="79" xfId="0" applyFont="1" applyBorder="1" applyAlignment="1">
      <alignment horizontal="center" vertical="center" shrinkToFit="1"/>
    </xf>
    <xf numFmtId="0" fontId="4" fillId="0" borderId="51" xfId="0" applyFont="1" applyBorder="1" applyAlignment="1">
      <alignment horizontal="left" vertical="center" shrinkToFit="1"/>
    </xf>
    <xf numFmtId="0" fontId="71" fillId="0" borderId="51" xfId="0" applyFont="1" applyBorder="1" applyAlignment="1">
      <alignment horizontal="left" vertical="center" wrapText="1"/>
    </xf>
    <xf numFmtId="0" fontId="4" fillId="0" borderId="52" xfId="0" applyFont="1" applyBorder="1" applyAlignment="1">
      <alignment horizontal="center" vertical="center" shrinkToFit="1"/>
    </xf>
    <xf numFmtId="0" fontId="9" fillId="0" borderId="1" xfId="0" applyFont="1" applyBorder="1" applyAlignment="1">
      <alignment horizontal="left" vertical="center" wrapText="1"/>
    </xf>
    <xf numFmtId="0" fontId="4" fillId="0" borderId="189" xfId="0" applyFont="1" applyBorder="1" applyAlignment="1">
      <alignment horizontal="left" vertical="center" shrinkToFit="1"/>
    </xf>
    <xf numFmtId="0" fontId="71" fillId="0" borderId="189" xfId="0" applyFont="1" applyBorder="1" applyAlignment="1">
      <alignment horizontal="left" vertical="center" wrapText="1"/>
    </xf>
    <xf numFmtId="0" fontId="4" fillId="0" borderId="104" xfId="0" applyFont="1" applyBorder="1" applyAlignment="1">
      <alignment horizontal="center" vertical="center" shrinkToFit="1"/>
    </xf>
    <xf numFmtId="0" fontId="4" fillId="0" borderId="11" xfId="0" applyFont="1" applyBorder="1" applyAlignment="1">
      <alignment horizontal="center" vertical="center" shrinkToFit="1"/>
    </xf>
    <xf numFmtId="0" fontId="9" fillId="0" borderId="0" xfId="0" applyFont="1" applyAlignment="1">
      <alignment horizontal="right" vertical="center" wrapText="1"/>
    </xf>
    <xf numFmtId="0" fontId="9" fillId="0" borderId="6" xfId="0" applyFont="1" applyBorder="1" applyAlignment="1">
      <alignment vertical="center" shrinkToFit="1"/>
    </xf>
    <xf numFmtId="0" fontId="9" fillId="0" borderId="8" xfId="0" applyFont="1" applyBorder="1" applyAlignment="1">
      <alignment horizontal="left" vertical="center"/>
    </xf>
    <xf numFmtId="0" fontId="9" fillId="0" borderId="1" xfId="0" applyFont="1" applyBorder="1" applyAlignment="1">
      <alignment horizontal="left" vertical="center"/>
    </xf>
    <xf numFmtId="0" fontId="0" fillId="0" borderId="6" xfId="0" applyBorder="1">
      <alignment vertical="center"/>
    </xf>
    <xf numFmtId="0" fontId="4" fillId="0" borderId="104" xfId="0" applyFont="1" applyBorder="1" applyAlignment="1">
      <alignment horizontal="left" vertical="center" shrinkToFit="1"/>
    </xf>
    <xf numFmtId="177" fontId="9" fillId="0" borderId="13" xfId="0" applyNumberFormat="1" applyFont="1" applyBorder="1">
      <alignment vertical="center"/>
    </xf>
    <xf numFmtId="177" fontId="4" fillId="0" borderId="79" xfId="0" applyNumberFormat="1" applyFont="1" applyBorder="1" applyAlignment="1">
      <alignment horizontal="center" vertical="center" shrinkToFit="1"/>
    </xf>
    <xf numFmtId="177" fontId="4" fillId="0" borderId="52" xfId="0" applyNumberFormat="1" applyFont="1" applyBorder="1" applyAlignment="1">
      <alignment horizontal="center" vertical="center" shrinkToFit="1"/>
    </xf>
    <xf numFmtId="177" fontId="4" fillId="0" borderId="104" xfId="0" applyNumberFormat="1" applyFont="1" applyBorder="1" applyAlignment="1">
      <alignment horizontal="center" vertical="center" shrinkToFit="1"/>
    </xf>
    <xf numFmtId="177" fontId="4" fillId="0" borderId="11" xfId="0" applyNumberFormat="1" applyFont="1" applyBorder="1" applyAlignment="1">
      <alignment horizontal="center" vertical="center" shrinkToFit="1"/>
    </xf>
    <xf numFmtId="0" fontId="41" fillId="0" borderId="0" xfId="0" applyFont="1">
      <alignment vertical="center"/>
    </xf>
    <xf numFmtId="0" fontId="19" fillId="0" borderId="0" xfId="0" applyFont="1" applyAlignment="1">
      <alignment horizontal="center" vertical="center"/>
    </xf>
    <xf numFmtId="177" fontId="9" fillId="0" borderId="0" xfId="0" applyNumberFormat="1" applyFont="1" applyAlignment="1">
      <alignment horizontal="left" vertical="center"/>
    </xf>
    <xf numFmtId="0" fontId="9" fillId="0" borderId="0" xfId="0" applyFont="1" applyAlignment="1">
      <alignment horizontal="right"/>
    </xf>
    <xf numFmtId="0" fontId="4" fillId="0" borderId="15" xfId="0" applyFont="1" applyBorder="1" applyAlignment="1">
      <alignment horizontal="center"/>
    </xf>
    <xf numFmtId="0" fontId="65" fillId="0" borderId="10" xfId="0" applyFont="1" applyBorder="1" applyAlignment="1">
      <alignment horizontal="left" vertical="center"/>
    </xf>
    <xf numFmtId="0" fontId="9" fillId="0" borderId="27" xfId="0" applyFont="1" applyBorder="1" applyAlignment="1">
      <alignment horizontal="right" vertical="center"/>
    </xf>
    <xf numFmtId="0" fontId="9" fillId="0" borderId="17" xfId="0" applyFont="1" applyBorder="1">
      <alignment vertical="center"/>
    </xf>
    <xf numFmtId="0" fontId="9" fillId="0" borderId="19" xfId="0" applyFont="1" applyBorder="1">
      <alignment vertical="center"/>
    </xf>
    <xf numFmtId="0" fontId="1" fillId="0" borderId="0" xfId="0" applyFont="1" applyAlignment="1">
      <alignment horizontal="right" vertical="center"/>
    </xf>
    <xf numFmtId="0" fontId="109" fillId="0" borderId="0" xfId="0" applyFont="1" applyAlignment="1">
      <alignment horizontal="right" vertical="center"/>
    </xf>
    <xf numFmtId="0" fontId="111" fillId="0" borderId="0" xfId="0" applyFont="1" applyAlignment="1">
      <alignment horizontal="center" vertical="center"/>
    </xf>
    <xf numFmtId="0" fontId="52" fillId="0" borderId="0" xfId="0" applyFont="1">
      <alignment vertical="center"/>
    </xf>
    <xf numFmtId="0" fontId="52" fillId="0" borderId="0" xfId="0" applyFont="1" applyAlignment="1">
      <alignment horizontal="right" vertical="center"/>
    </xf>
    <xf numFmtId="0" fontId="55" fillId="0" borderId="0" xfId="3" applyFont="1" applyAlignment="1">
      <alignment vertical="center"/>
    </xf>
    <xf numFmtId="0" fontId="52" fillId="0" borderId="12" xfId="0" applyFont="1" applyBorder="1">
      <alignment vertical="center"/>
    </xf>
    <xf numFmtId="0" fontId="52" fillId="0" borderId="13" xfId="0" applyFont="1" applyBorder="1">
      <alignment vertical="center"/>
    </xf>
    <xf numFmtId="0" fontId="52" fillId="0" borderId="14" xfId="0" applyFont="1" applyBorder="1">
      <alignment vertical="center"/>
    </xf>
    <xf numFmtId="0" fontId="52" fillId="0" borderId="16" xfId="0" applyFont="1" applyBorder="1">
      <alignment vertical="center"/>
    </xf>
    <xf numFmtId="0" fontId="52" fillId="0" borderId="1" xfId="0" applyFont="1" applyBorder="1">
      <alignment vertical="center"/>
    </xf>
    <xf numFmtId="0" fontId="52" fillId="0" borderId="1" xfId="0" applyFont="1" applyBorder="1" applyAlignment="1"/>
    <xf numFmtId="0" fontId="52" fillId="0" borderId="15" xfId="0" applyFont="1" applyBorder="1">
      <alignment vertical="center"/>
    </xf>
    <xf numFmtId="0" fontId="56" fillId="0" borderId="16" xfId="0" applyFont="1" applyBorder="1" applyAlignment="1">
      <alignment horizontal="center" vertical="center"/>
    </xf>
    <xf numFmtId="49" fontId="53" fillId="0" borderId="16" xfId="0" applyNumberFormat="1" applyFont="1" applyBorder="1" applyAlignment="1">
      <alignment horizontal="center" vertical="center"/>
    </xf>
    <xf numFmtId="49" fontId="53" fillId="0" borderId="0" xfId="0" applyNumberFormat="1" applyFont="1" applyAlignment="1">
      <alignment horizontal="center" vertical="center"/>
    </xf>
    <xf numFmtId="0" fontId="54" fillId="0" borderId="0" xfId="0" applyFont="1">
      <alignment vertical="center"/>
    </xf>
    <xf numFmtId="0" fontId="54" fillId="0" borderId="0" xfId="0" applyFont="1" applyAlignment="1">
      <alignment horizontal="left" vertical="center"/>
    </xf>
    <xf numFmtId="0" fontId="52" fillId="0" borderId="0" xfId="0" applyFont="1" applyAlignment="1">
      <alignment horizontal="center" vertical="center"/>
    </xf>
    <xf numFmtId="0" fontId="10" fillId="0" borderId="15" xfId="0" applyFont="1" applyBorder="1">
      <alignment vertical="center"/>
    </xf>
    <xf numFmtId="0" fontId="10" fillId="0" borderId="17" xfId="0" applyFont="1" applyBorder="1">
      <alignment vertical="center"/>
    </xf>
    <xf numFmtId="0" fontId="10" fillId="0" borderId="18" xfId="0" applyFont="1" applyBorder="1">
      <alignment vertical="center"/>
    </xf>
    <xf numFmtId="0" fontId="10" fillId="0" borderId="19" xfId="0" applyFont="1" applyBorder="1">
      <alignment vertical="center"/>
    </xf>
    <xf numFmtId="177" fontId="52" fillId="0" borderId="13" xfId="0" applyNumberFormat="1" applyFont="1" applyBorder="1" applyAlignment="1">
      <alignment horizontal="right" vertical="center"/>
    </xf>
    <xf numFmtId="0" fontId="10" fillId="0" borderId="14" xfId="0" applyFont="1" applyBorder="1">
      <alignment vertical="center"/>
    </xf>
    <xf numFmtId="49" fontId="54" fillId="0" borderId="0" xfId="0" applyNumberFormat="1" applyFont="1">
      <alignment vertical="center"/>
    </xf>
    <xf numFmtId="0" fontId="12" fillId="0" borderId="0" xfId="0" applyFont="1">
      <alignment vertical="center"/>
    </xf>
    <xf numFmtId="0" fontId="52" fillId="0" borderId="16" xfId="0" applyFont="1" applyBorder="1" applyAlignment="1">
      <alignment horizontal="right" vertical="center"/>
    </xf>
    <xf numFmtId="0" fontId="43" fillId="0" borderId="0" xfId="0" applyFont="1">
      <alignment vertical="center"/>
    </xf>
    <xf numFmtId="0" fontId="52" fillId="0" borderId="173" xfId="0" applyFont="1" applyBorder="1" applyAlignment="1">
      <alignment horizontal="center" vertical="center"/>
    </xf>
    <xf numFmtId="0" fontId="52" fillId="0" borderId="174" xfId="0" applyFont="1" applyBorder="1" applyAlignment="1">
      <alignment horizontal="center" vertical="center"/>
    </xf>
    <xf numFmtId="0" fontId="52" fillId="0" borderId="171" xfId="0" applyFont="1" applyBorder="1" applyAlignment="1">
      <alignment horizontal="center" vertical="center"/>
    </xf>
    <xf numFmtId="0" fontId="10" fillId="0" borderId="2" xfId="0" applyFont="1" applyBorder="1">
      <alignment vertical="center"/>
    </xf>
    <xf numFmtId="0" fontId="10" fillId="0" borderId="3" xfId="0" applyFont="1" applyBorder="1">
      <alignment vertical="center"/>
    </xf>
    <xf numFmtId="0" fontId="10" fillId="0" borderId="4" xfId="0" applyFont="1" applyBorder="1">
      <alignment vertical="center"/>
    </xf>
    <xf numFmtId="0" fontId="10" fillId="0" borderId="5" xfId="0" applyFont="1" applyBorder="1">
      <alignment vertical="center"/>
    </xf>
    <xf numFmtId="0" fontId="10" fillId="0" borderId="6" xfId="0" applyFont="1" applyBorder="1">
      <alignment vertical="center"/>
    </xf>
    <xf numFmtId="0" fontId="43" fillId="0" borderId="5" xfId="0" applyFont="1" applyBorder="1">
      <alignment vertical="center"/>
    </xf>
    <xf numFmtId="0" fontId="10" fillId="0" borderId="8" xfId="0" applyFont="1" applyBorder="1">
      <alignment vertical="center"/>
    </xf>
    <xf numFmtId="0" fontId="10" fillId="0" borderId="1" xfId="0" applyFont="1" applyBorder="1">
      <alignment vertical="center"/>
    </xf>
    <xf numFmtId="0" fontId="10" fillId="0" borderId="7" xfId="0" applyFont="1" applyBorder="1">
      <alignment vertical="center"/>
    </xf>
    <xf numFmtId="0" fontId="12" fillId="0" borderId="18" xfId="0" applyFont="1" applyBorder="1">
      <alignment vertical="center"/>
    </xf>
    <xf numFmtId="0" fontId="52" fillId="0" borderId="0" xfId="0" applyFont="1" applyAlignment="1"/>
    <xf numFmtId="0" fontId="52" fillId="0" borderId="16" xfId="0" applyFont="1" applyBorder="1" applyAlignment="1">
      <alignment horizontal="center" vertical="center"/>
    </xf>
    <xf numFmtId="0" fontId="52" fillId="0" borderId="175" xfId="0" applyFont="1" applyBorder="1" applyAlignment="1">
      <alignment horizontal="center" vertical="center"/>
    </xf>
    <xf numFmtId="0" fontId="52" fillId="0" borderId="2" xfId="0" applyFont="1" applyBorder="1">
      <alignment vertical="center"/>
    </xf>
    <xf numFmtId="0" fontId="52" fillId="0" borderId="3" xfId="0" applyFont="1" applyBorder="1">
      <alignment vertical="center"/>
    </xf>
    <xf numFmtId="0" fontId="52" fillId="0" borderId="4" xfId="0" applyFont="1" applyBorder="1">
      <alignment vertical="center"/>
    </xf>
    <xf numFmtId="0" fontId="52" fillId="0" borderId="5" xfId="0" applyFont="1" applyBorder="1">
      <alignment vertical="center"/>
    </xf>
    <xf numFmtId="0" fontId="52" fillId="0" borderId="6" xfId="0" applyFont="1" applyBorder="1">
      <alignment vertical="center"/>
    </xf>
    <xf numFmtId="0" fontId="57" fillId="0" borderId="12" xfId="0" applyFont="1" applyBorder="1">
      <alignment vertical="center"/>
    </xf>
    <xf numFmtId="0" fontId="57" fillId="0" borderId="13" xfId="0" applyFont="1" applyBorder="1">
      <alignment vertical="center"/>
    </xf>
    <xf numFmtId="0" fontId="57" fillId="0" borderId="14" xfId="0" applyFont="1" applyBorder="1">
      <alignment vertical="center"/>
    </xf>
    <xf numFmtId="0" fontId="57" fillId="0" borderId="16" xfId="0" applyFont="1" applyBorder="1">
      <alignment vertical="center"/>
    </xf>
    <xf numFmtId="0" fontId="57" fillId="0" borderId="0" xfId="0" applyFont="1">
      <alignment vertical="center"/>
    </xf>
    <xf numFmtId="0" fontId="57" fillId="0" borderId="15" xfId="0" applyFont="1" applyBorder="1">
      <alignment vertical="center"/>
    </xf>
    <xf numFmtId="0" fontId="58" fillId="0" borderId="0" xfId="0" applyFont="1" applyAlignment="1">
      <alignment horizontal="center" vertical="center"/>
    </xf>
    <xf numFmtId="0" fontId="58" fillId="0" borderId="0" xfId="0" applyFont="1" applyAlignment="1">
      <alignment horizontal="left" vertical="center"/>
    </xf>
    <xf numFmtId="0" fontId="52" fillId="0" borderId="17" xfId="0" applyFont="1" applyBorder="1">
      <alignment vertical="center"/>
    </xf>
    <xf numFmtId="0" fontId="52" fillId="0" borderId="18" xfId="0" applyFont="1" applyBorder="1">
      <alignment vertical="center"/>
    </xf>
    <xf numFmtId="0" fontId="57" fillId="0" borderId="17" xfId="0" applyFont="1" applyBorder="1">
      <alignment vertical="center"/>
    </xf>
    <xf numFmtId="0" fontId="57" fillId="0" borderId="18" xfId="0" applyFont="1" applyBorder="1">
      <alignment vertical="center"/>
    </xf>
    <xf numFmtId="0" fontId="57" fillId="0" borderId="19" xfId="0" applyFont="1" applyBorder="1">
      <alignment vertical="center"/>
    </xf>
    <xf numFmtId="0" fontId="98" fillId="0" borderId="0" xfId="0" applyFont="1">
      <alignment vertical="center"/>
    </xf>
    <xf numFmtId="0" fontId="47" fillId="0" borderId="0" xfId="0" applyFont="1" applyAlignment="1">
      <alignment horizontal="center" vertical="center"/>
    </xf>
    <xf numFmtId="0" fontId="10" fillId="0" borderId="0" xfId="0" applyFont="1" applyAlignment="1">
      <alignment horizontal="center" vertical="center"/>
    </xf>
    <xf numFmtId="0" fontId="52" fillId="0" borderId="182" xfId="0" applyFont="1" applyBorder="1" applyAlignment="1">
      <alignment horizontal="center" vertical="center"/>
    </xf>
    <xf numFmtId="0" fontId="52" fillId="0" borderId="69" xfId="0" applyFont="1" applyBorder="1">
      <alignment vertical="center"/>
    </xf>
    <xf numFmtId="0" fontId="52" fillId="0" borderId="90" xfId="0" applyFont="1" applyBorder="1">
      <alignment vertical="center"/>
    </xf>
    <xf numFmtId="0" fontId="52" fillId="0" borderId="123" xfId="0" applyFont="1" applyBorder="1">
      <alignment vertical="center"/>
    </xf>
    <xf numFmtId="0" fontId="52" fillId="0" borderId="89" xfId="0" applyFont="1" applyBorder="1">
      <alignment vertical="center"/>
    </xf>
    <xf numFmtId="0" fontId="52" fillId="0" borderId="70" xfId="0" applyFont="1" applyBorder="1">
      <alignment vertical="center"/>
    </xf>
    <xf numFmtId="0" fontId="58" fillId="0" borderId="15" xfId="0" applyFont="1" applyBorder="1" applyAlignment="1">
      <alignment horizontal="center" vertical="center"/>
    </xf>
    <xf numFmtId="0" fontId="52" fillId="0" borderId="18" xfId="0" applyFont="1" applyBorder="1" applyAlignment="1">
      <alignment horizontal="center" vertical="center"/>
    </xf>
    <xf numFmtId="0" fontId="58" fillId="0" borderId="18" xfId="0" applyFont="1" applyBorder="1" applyAlignment="1">
      <alignment horizontal="center" vertical="center"/>
    </xf>
    <xf numFmtId="0" fontId="58" fillId="0" borderId="19" xfId="0" applyFont="1" applyBorder="1" applyAlignment="1">
      <alignment horizontal="center" vertical="center"/>
    </xf>
    <xf numFmtId="0" fontId="130" fillId="0" borderId="82" xfId="5" applyFont="1" applyBorder="1" applyProtection="1">
      <alignment vertical="center"/>
      <protection locked="0"/>
    </xf>
    <xf numFmtId="0" fontId="29" fillId="0" borderId="0" xfId="0" applyFont="1" applyAlignment="1">
      <alignment vertical="center" wrapText="1"/>
    </xf>
    <xf numFmtId="0" fontId="6" fillId="0" borderId="13" xfId="0" applyFont="1" applyBorder="1" applyAlignment="1">
      <alignment horizontal="center" vertical="center" wrapText="1"/>
    </xf>
    <xf numFmtId="0" fontId="52" fillId="0" borderId="180" xfId="0" applyFont="1" applyBorder="1">
      <alignment vertical="center"/>
    </xf>
    <xf numFmtId="0" fontId="52" fillId="0" borderId="181" xfId="0" applyFont="1" applyBorder="1">
      <alignment vertical="center"/>
    </xf>
    <xf numFmtId="0" fontId="52" fillId="0" borderId="178" xfId="0" applyFont="1" applyBorder="1">
      <alignment vertical="center"/>
    </xf>
    <xf numFmtId="0" fontId="52" fillId="0" borderId="179" xfId="0" applyFont="1" applyBorder="1">
      <alignment vertical="center"/>
    </xf>
    <xf numFmtId="0" fontId="52" fillId="0" borderId="205" xfId="0" applyFont="1" applyBorder="1">
      <alignment vertical="center"/>
    </xf>
    <xf numFmtId="0" fontId="52" fillId="0" borderId="63" xfId="0" applyFont="1" applyBorder="1">
      <alignment vertical="center"/>
    </xf>
    <xf numFmtId="0" fontId="10" fillId="0" borderId="179" xfId="0" applyFont="1" applyBorder="1">
      <alignment vertical="center"/>
    </xf>
    <xf numFmtId="0" fontId="0" fillId="0" borderId="172" xfId="0" applyBorder="1">
      <alignment vertical="center"/>
    </xf>
    <xf numFmtId="0" fontId="10" fillId="0" borderId="85" xfId="0" applyFont="1" applyBorder="1">
      <alignment vertical="center"/>
    </xf>
    <xf numFmtId="0" fontId="0" fillId="0" borderId="86" xfId="0" applyBorder="1">
      <alignment vertical="center"/>
    </xf>
    <xf numFmtId="0" fontId="0" fillId="0" borderId="170" xfId="0" applyBorder="1">
      <alignment vertical="center"/>
    </xf>
    <xf numFmtId="0" fontId="10" fillId="0" borderId="181" xfId="0" applyFont="1" applyBorder="1">
      <alignment vertical="center"/>
    </xf>
    <xf numFmtId="0" fontId="9" fillId="0" borderId="0" xfId="0" applyFont="1" applyAlignment="1">
      <alignment horizontal="left" vertical="center" wrapText="1"/>
    </xf>
    <xf numFmtId="0" fontId="53" fillId="0" borderId="0" xfId="0" applyFont="1" applyAlignment="1">
      <alignment horizontal="center" vertical="center"/>
    </xf>
    <xf numFmtId="0" fontId="6" fillId="0" borderId="12" xfId="0" applyFont="1" applyBorder="1" applyAlignment="1">
      <alignment horizontal="center" vertical="center" wrapText="1"/>
    </xf>
    <xf numFmtId="0" fontId="9" fillId="0" borderId="0" xfId="0" applyFont="1" applyAlignment="1">
      <alignment horizontal="center" wrapText="1"/>
    </xf>
    <xf numFmtId="0" fontId="9" fillId="0" borderId="206" xfId="0" applyFont="1" applyBorder="1" applyAlignment="1">
      <alignment horizontal="center" vertical="center" wrapText="1"/>
    </xf>
    <xf numFmtId="0" fontId="0" fillId="0" borderId="18" xfId="0" applyBorder="1" applyAlignment="1">
      <alignment horizontal="center" vertical="center" wrapText="1"/>
    </xf>
    <xf numFmtId="0" fontId="52" fillId="0" borderId="0" xfId="0" applyFont="1" applyAlignment="1">
      <alignment horizontal="left" vertical="center"/>
    </xf>
    <xf numFmtId="0" fontId="56" fillId="0" borderId="0" xfId="0" applyFont="1" applyAlignment="1">
      <alignment horizontal="center" vertical="center"/>
    </xf>
    <xf numFmtId="49" fontId="8" fillId="0" borderId="0" xfId="0" applyNumberFormat="1" applyFont="1" applyAlignment="1">
      <alignment horizontal="center" vertical="center"/>
    </xf>
    <xf numFmtId="0" fontId="12" fillId="0" borderId="0" xfId="0" applyFont="1" applyAlignment="1">
      <alignment horizontal="center" vertical="center" wrapText="1" shrinkToFit="1"/>
    </xf>
    <xf numFmtId="0" fontId="114" fillId="0" borderId="0" xfId="0" applyFont="1" applyAlignment="1">
      <alignment horizontal="left" vertical="center"/>
    </xf>
    <xf numFmtId="0" fontId="9" fillId="0" borderId="10" xfId="0" applyFont="1" applyBorder="1" applyAlignment="1">
      <alignment horizontal="left" vertical="center" wrapText="1"/>
    </xf>
    <xf numFmtId="0" fontId="86" fillId="0" borderId="63" xfId="0" applyFont="1" applyBorder="1" applyAlignment="1">
      <alignment vertical="center" wrapText="1"/>
    </xf>
    <xf numFmtId="0" fontId="121" fillId="0" borderId="0" xfId="0" applyFont="1" applyAlignment="1">
      <alignment horizontal="center" vertical="center"/>
    </xf>
    <xf numFmtId="0" fontId="84" fillId="0" borderId="115" xfId="0" applyFont="1" applyBorder="1">
      <alignment vertical="center"/>
    </xf>
    <xf numFmtId="0" fontId="84" fillId="0" borderId="190" xfId="0" applyFont="1" applyBorder="1" applyAlignment="1">
      <alignment vertical="center" wrapText="1"/>
    </xf>
    <xf numFmtId="0" fontId="120" fillId="0" borderId="71" xfId="0" applyFont="1" applyBorder="1" applyAlignment="1">
      <alignment horizontal="center" vertical="center"/>
    </xf>
    <xf numFmtId="0" fontId="84" fillId="0" borderId="145" xfId="0" applyFont="1" applyBorder="1" applyAlignment="1">
      <alignment vertical="center" wrapText="1"/>
    </xf>
    <xf numFmtId="0" fontId="90" fillId="0" borderId="71" xfId="0" applyFont="1" applyBorder="1" applyAlignment="1">
      <alignment horizontal="center" vertical="center"/>
    </xf>
    <xf numFmtId="0" fontId="125" fillId="0" borderId="116" xfId="0" applyFont="1" applyBorder="1">
      <alignment vertical="center"/>
    </xf>
    <xf numFmtId="0" fontId="85" fillId="8" borderId="117" xfId="0" applyFont="1" applyFill="1" applyBorder="1">
      <alignment vertical="center"/>
    </xf>
    <xf numFmtId="0" fontId="85" fillId="8" borderId="71" xfId="0" applyFont="1" applyFill="1" applyBorder="1">
      <alignment vertical="center"/>
    </xf>
    <xf numFmtId="0" fontId="46" fillId="0" borderId="0" xfId="0" applyFont="1">
      <alignment vertical="center"/>
    </xf>
    <xf numFmtId="0" fontId="103" fillId="0" borderId="98" xfId="5" applyFont="1" applyBorder="1" applyAlignment="1" applyProtection="1">
      <alignment vertical="center"/>
    </xf>
    <xf numFmtId="0" fontId="85" fillId="0" borderId="84" xfId="4" applyNumberFormat="1" applyFont="1" applyBorder="1" applyAlignment="1" applyProtection="1">
      <alignment horizontal="left" vertical="center"/>
      <protection locked="0"/>
    </xf>
    <xf numFmtId="0" fontId="137" fillId="0" borderId="81" xfId="0" applyFont="1" applyBorder="1" applyAlignment="1">
      <alignment horizontal="right" vertical="center" wrapText="1"/>
    </xf>
    <xf numFmtId="0" fontId="89" fillId="0" borderId="81" xfId="0" applyFont="1" applyBorder="1" applyAlignment="1">
      <alignment horizontal="right" vertical="center" wrapText="1"/>
    </xf>
    <xf numFmtId="0" fontId="52" fillId="0" borderId="19" xfId="0" applyFont="1" applyBorder="1">
      <alignment vertical="center"/>
    </xf>
    <xf numFmtId="0" fontId="58" fillId="0" borderId="0" xfId="0" applyFont="1" applyAlignment="1">
      <alignment horizontal="right" vertical="center"/>
    </xf>
    <xf numFmtId="182" fontId="85" fillId="0" borderId="72" xfId="0" applyNumberFormat="1" applyFont="1" applyBorder="1" applyProtection="1">
      <alignment vertical="center"/>
      <protection locked="0"/>
    </xf>
    <xf numFmtId="183" fontId="85" fillId="0" borderId="82" xfId="0" applyNumberFormat="1" applyFont="1" applyBorder="1" applyProtection="1">
      <alignment vertical="center"/>
      <protection locked="0"/>
    </xf>
    <xf numFmtId="0" fontId="85" fillId="7" borderId="120" xfId="0" applyFont="1" applyFill="1" applyBorder="1" applyAlignment="1">
      <alignment vertical="center" wrapText="1"/>
    </xf>
    <xf numFmtId="0" fontId="85" fillId="7" borderId="119" xfId="0" applyFont="1" applyFill="1" applyBorder="1" applyAlignment="1">
      <alignment vertical="center" wrapText="1"/>
    </xf>
    <xf numFmtId="0" fontId="85" fillId="7" borderId="121" xfId="0" applyFont="1" applyFill="1" applyBorder="1" applyAlignment="1">
      <alignment vertical="center" wrapText="1"/>
    </xf>
    <xf numFmtId="0" fontId="30" fillId="0" borderId="208" xfId="0" applyFont="1" applyBorder="1">
      <alignment vertical="center"/>
    </xf>
    <xf numFmtId="0" fontId="31" fillId="0" borderId="161" xfId="0" applyFont="1" applyBorder="1">
      <alignment vertical="center"/>
    </xf>
    <xf numFmtId="0" fontId="81" fillId="0" borderId="115" xfId="0" applyFont="1" applyBorder="1">
      <alignment vertical="center"/>
    </xf>
    <xf numFmtId="0" fontId="81" fillId="0" borderId="119" xfId="0" applyFont="1" applyBorder="1">
      <alignment vertical="center"/>
    </xf>
    <xf numFmtId="0" fontId="37" fillId="0" borderId="0" xfId="0" quotePrefix="1" applyFont="1">
      <alignment vertical="center"/>
    </xf>
    <xf numFmtId="0" fontId="138" fillId="0" borderId="0" xfId="0" applyFont="1">
      <alignment vertical="center"/>
    </xf>
    <xf numFmtId="0" fontId="138" fillId="0" borderId="63" xfId="0" applyFont="1" applyBorder="1">
      <alignment vertical="center"/>
    </xf>
    <xf numFmtId="0" fontId="3" fillId="0" borderId="0" xfId="0" applyFont="1">
      <alignment vertical="center"/>
    </xf>
    <xf numFmtId="0" fontId="3" fillId="0" borderId="18" xfId="0" applyFont="1" applyBorder="1">
      <alignment vertical="center"/>
    </xf>
    <xf numFmtId="0" fontId="84" fillId="0" borderId="127" xfId="0" applyFont="1" applyBorder="1" applyAlignment="1">
      <alignment horizontal="left" vertical="center"/>
    </xf>
    <xf numFmtId="0" fontId="104" fillId="0" borderId="127" xfId="0" applyFont="1" applyBorder="1" applyAlignment="1">
      <alignment vertical="center" wrapText="1"/>
    </xf>
    <xf numFmtId="0" fontId="9" fillId="8" borderId="76" xfId="0" applyFont="1" applyFill="1" applyBorder="1">
      <alignment vertical="center"/>
    </xf>
    <xf numFmtId="0" fontId="9" fillId="8" borderId="42" xfId="0" applyFont="1" applyFill="1" applyBorder="1">
      <alignment vertical="center"/>
    </xf>
    <xf numFmtId="0" fontId="9" fillId="8" borderId="9" xfId="0" applyFont="1" applyFill="1" applyBorder="1">
      <alignment vertical="center"/>
    </xf>
    <xf numFmtId="0" fontId="9" fillId="8" borderId="77" xfId="0" applyFont="1" applyFill="1" applyBorder="1">
      <alignment vertical="center"/>
    </xf>
    <xf numFmtId="0" fontId="84" fillId="0" borderId="109" xfId="1" applyFont="1" applyBorder="1" applyAlignment="1">
      <alignment horizontal="left" vertical="center"/>
    </xf>
    <xf numFmtId="0" fontId="85" fillId="0" borderId="61" xfId="1" applyFont="1" applyBorder="1" applyAlignment="1">
      <alignment vertical="center"/>
    </xf>
    <xf numFmtId="0" fontId="85" fillId="0" borderId="152" xfId="1" applyFont="1" applyBorder="1" applyAlignment="1">
      <alignment vertical="center"/>
    </xf>
    <xf numFmtId="0" fontId="85" fillId="0" borderId="149" xfId="1" applyFont="1" applyBorder="1" applyAlignment="1">
      <alignment horizontal="left" vertical="center"/>
    </xf>
    <xf numFmtId="0" fontId="84" fillId="0" borderId="0" xfId="1" applyFont="1" applyAlignment="1">
      <alignment horizontal="left" vertical="center"/>
    </xf>
    <xf numFmtId="0" fontId="85" fillId="0" borderId="0" xfId="1" applyFont="1" applyAlignment="1">
      <alignment vertical="center"/>
    </xf>
    <xf numFmtId="0" fontId="85" fillId="0" borderId="149" xfId="1" applyFont="1" applyBorder="1" applyAlignment="1">
      <alignment horizontal="left" vertical="center" wrapText="1"/>
    </xf>
    <xf numFmtId="0" fontId="80" fillId="0" borderId="0" xfId="0" applyFont="1">
      <alignment vertical="center"/>
    </xf>
    <xf numFmtId="0" fontId="81" fillId="5" borderId="63" xfId="0" applyFont="1" applyFill="1" applyBorder="1" applyAlignment="1">
      <alignment horizontal="right" vertical="center"/>
    </xf>
    <xf numFmtId="0" fontId="81" fillId="5" borderId="63" xfId="0" applyFont="1" applyFill="1" applyBorder="1">
      <alignment vertical="center"/>
    </xf>
    <xf numFmtId="0" fontId="31" fillId="0" borderId="0" xfId="0" applyFont="1" applyAlignment="1">
      <alignment horizontal="right" vertical="center"/>
    </xf>
    <xf numFmtId="0" fontId="139" fillId="0" borderId="0" xfId="0" applyFont="1">
      <alignment vertical="center"/>
    </xf>
    <xf numFmtId="3" fontId="77" fillId="0" borderId="0" xfId="0" applyNumberFormat="1" applyFont="1">
      <alignment vertical="center"/>
    </xf>
    <xf numFmtId="0" fontId="40" fillId="0" borderId="0" xfId="5" applyFont="1" applyAlignment="1" applyProtection="1">
      <alignment vertical="center"/>
    </xf>
    <xf numFmtId="0" fontId="32" fillId="0" borderId="0" xfId="0" quotePrefix="1" applyFont="1">
      <alignment vertical="center"/>
    </xf>
    <xf numFmtId="0" fontId="30" fillId="0" borderId="209" xfId="0" applyFont="1" applyBorder="1">
      <alignment vertical="center"/>
    </xf>
    <xf numFmtId="0" fontId="108" fillId="0" borderId="116" xfId="5" applyFont="1" applyBorder="1" applyAlignment="1" applyProtection="1">
      <alignment vertical="center"/>
    </xf>
    <xf numFmtId="0" fontId="97" fillId="0" borderId="117" xfId="5" applyFont="1" applyBorder="1" applyAlignment="1" applyProtection="1">
      <alignment vertical="center"/>
    </xf>
    <xf numFmtId="0" fontId="97" fillId="0" borderId="118" xfId="5" applyFont="1" applyBorder="1" applyAlignment="1" applyProtection="1">
      <alignment vertical="center"/>
    </xf>
    <xf numFmtId="38" fontId="81" fillId="0" borderId="120" xfId="4" applyFont="1" applyFill="1" applyBorder="1" applyProtection="1">
      <alignment vertical="center"/>
    </xf>
    <xf numFmtId="0" fontId="39" fillId="0" borderId="67" xfId="5" applyFont="1" applyBorder="1" applyAlignment="1" applyProtection="1">
      <alignment horizontal="left" vertical="center"/>
    </xf>
    <xf numFmtId="0" fontId="62" fillId="0" borderId="67" xfId="0" applyFont="1" applyBorder="1" applyAlignment="1">
      <alignment horizontal="left" vertical="center"/>
    </xf>
    <xf numFmtId="0" fontId="39" fillId="0" borderId="67" xfId="5" applyFont="1" applyFill="1" applyBorder="1" applyAlignment="1" applyProtection="1">
      <alignment horizontal="left" vertical="center"/>
    </xf>
    <xf numFmtId="0" fontId="39" fillId="0" borderId="86" xfId="5" applyFont="1" applyBorder="1" applyAlignment="1" applyProtection="1">
      <alignment horizontal="left" vertical="center"/>
    </xf>
    <xf numFmtId="0" fontId="30" fillId="3" borderId="210" xfId="0" applyFont="1" applyFill="1" applyBorder="1">
      <alignment vertical="center"/>
    </xf>
    <xf numFmtId="0" fontId="30" fillId="0" borderId="211" xfId="0" applyFont="1" applyBorder="1">
      <alignment vertical="center"/>
    </xf>
    <xf numFmtId="0" fontId="108" fillId="0" borderId="212" xfId="5" applyFont="1" applyBorder="1">
      <alignment vertical="center"/>
    </xf>
    <xf numFmtId="0" fontId="62" fillId="0" borderId="88" xfId="0" applyFont="1" applyBorder="1">
      <alignment vertical="center"/>
    </xf>
    <xf numFmtId="0" fontId="30" fillId="0" borderId="213" xfId="0" applyFont="1" applyBorder="1">
      <alignment vertical="center"/>
    </xf>
    <xf numFmtId="0" fontId="30" fillId="0" borderId="84" xfId="0" applyFont="1" applyBorder="1" applyAlignment="1">
      <alignment vertical="top" wrapText="1" readingOrder="1"/>
    </xf>
    <xf numFmtId="0" fontId="72" fillId="0" borderId="0" xfId="0" applyFont="1" applyAlignment="1">
      <alignment horizontal="left" vertical="top" wrapText="1" readingOrder="1"/>
    </xf>
    <xf numFmtId="0" fontId="36" fillId="0" borderId="0" xfId="2" applyFont="1" applyAlignment="1">
      <alignment vertical="center"/>
    </xf>
    <xf numFmtId="0" fontId="145" fillId="0" borderId="0" xfId="2" applyFont="1" applyAlignment="1">
      <alignment vertical="center"/>
    </xf>
    <xf numFmtId="0" fontId="145" fillId="0" borderId="0" xfId="0" applyFont="1" applyAlignment="1">
      <alignment horizontal="right" vertical="center"/>
    </xf>
    <xf numFmtId="0" fontId="145" fillId="0" borderId="0" xfId="0" applyFont="1">
      <alignment vertical="center"/>
    </xf>
    <xf numFmtId="0" fontId="58" fillId="0" borderId="0" xfId="0" applyFont="1" applyAlignment="1">
      <alignment horizontal="center" vertical="center" wrapText="1"/>
    </xf>
    <xf numFmtId="0" fontId="146" fillId="0" borderId="0" xfId="0" applyFont="1">
      <alignment vertical="center"/>
    </xf>
    <xf numFmtId="0" fontId="147" fillId="0" borderId="0" xfId="0" applyFont="1">
      <alignment vertical="center"/>
    </xf>
    <xf numFmtId="0" fontId="84" fillId="0" borderId="215" xfId="0" applyFont="1" applyBorder="1">
      <alignment vertical="center"/>
    </xf>
    <xf numFmtId="0" fontId="84" fillId="0" borderId="81" xfId="0" applyFont="1" applyBorder="1">
      <alignment vertical="center"/>
    </xf>
    <xf numFmtId="0" fontId="116" fillId="0" borderId="71" xfId="0" applyFont="1" applyBorder="1" applyAlignment="1">
      <alignment vertical="center" wrapText="1"/>
    </xf>
    <xf numFmtId="0" fontId="89" fillId="0" borderId="71" xfId="0" applyFont="1" applyBorder="1" applyAlignment="1">
      <alignment horizontal="right" vertical="center"/>
    </xf>
    <xf numFmtId="0" fontId="85" fillId="0" borderId="82" xfId="0" quotePrefix="1" applyFont="1" applyBorder="1">
      <alignment vertical="center"/>
    </xf>
    <xf numFmtId="0" fontId="87" fillId="0" borderId="68" xfId="0" quotePrefix="1" applyFont="1" applyBorder="1">
      <alignment vertical="center"/>
    </xf>
    <xf numFmtId="0" fontId="85" fillId="0" borderId="66" xfId="0" applyFont="1" applyBorder="1" applyAlignment="1" applyProtection="1">
      <alignment vertical="center" wrapText="1"/>
      <protection locked="0"/>
    </xf>
    <xf numFmtId="0" fontId="85" fillId="0" borderId="72" xfId="0" applyFont="1" applyBorder="1" applyAlignment="1" applyProtection="1">
      <alignment vertical="center" wrapText="1"/>
      <protection locked="0"/>
    </xf>
    <xf numFmtId="0" fontId="85" fillId="0" borderId="89" xfId="0" applyFont="1" applyBorder="1" applyAlignment="1" applyProtection="1">
      <alignment vertical="center" wrapText="1"/>
      <protection locked="0"/>
    </xf>
    <xf numFmtId="178" fontId="85" fillId="0" borderId="116" xfId="0" applyNumberFormat="1" applyFont="1" applyBorder="1" applyAlignment="1" applyProtection="1">
      <alignment vertical="center" wrapText="1"/>
      <protection locked="0"/>
    </xf>
    <xf numFmtId="0" fontId="85" fillId="0" borderId="82" xfId="0" applyFont="1" applyBorder="1" applyAlignment="1" applyProtection="1">
      <alignment vertical="center" wrapText="1"/>
      <protection locked="0"/>
    </xf>
    <xf numFmtId="0" fontId="85" fillId="0" borderId="68" xfId="0" applyFont="1" applyBorder="1" applyAlignment="1" applyProtection="1">
      <alignment vertical="center" wrapText="1"/>
      <protection locked="0"/>
    </xf>
    <xf numFmtId="0" fontId="148" fillId="0" borderId="0" xfId="0" applyFont="1">
      <alignment vertical="center"/>
    </xf>
    <xf numFmtId="0" fontId="125" fillId="0" borderId="72" xfId="0" applyFont="1" applyBorder="1">
      <alignment vertical="center"/>
    </xf>
    <xf numFmtId="0" fontId="84" fillId="0" borderId="119" xfId="0" applyFont="1" applyBorder="1">
      <alignment vertical="center"/>
    </xf>
    <xf numFmtId="0" fontId="125" fillId="0" borderId="87" xfId="0" applyFont="1" applyBorder="1">
      <alignment vertical="center"/>
    </xf>
    <xf numFmtId="0" fontId="85" fillId="8" borderId="83" xfId="0" applyFont="1" applyFill="1" applyBorder="1">
      <alignment vertical="center"/>
    </xf>
    <xf numFmtId="0" fontId="125" fillId="0" borderId="66" xfId="0" applyFont="1" applyBorder="1">
      <alignment vertical="center"/>
    </xf>
    <xf numFmtId="0" fontId="124" fillId="0" borderId="84" xfId="0" applyFont="1" applyBorder="1">
      <alignment vertical="center"/>
    </xf>
    <xf numFmtId="0" fontId="102" fillId="0" borderId="63" xfId="0" applyFont="1" applyBorder="1" applyAlignment="1">
      <alignment horizontal="center" vertical="center"/>
    </xf>
    <xf numFmtId="0" fontId="90" fillId="0" borderId="63" xfId="0" applyFont="1" applyBorder="1" applyAlignment="1">
      <alignment horizontal="center" vertical="center"/>
    </xf>
    <xf numFmtId="0" fontId="126" fillId="0" borderId="109" xfId="0" applyFont="1" applyBorder="1">
      <alignment vertical="center"/>
    </xf>
    <xf numFmtId="49" fontId="85" fillId="0" borderId="84" xfId="0" applyNumberFormat="1" applyFont="1" applyBorder="1" applyProtection="1">
      <alignment vertical="center"/>
      <protection locked="0"/>
    </xf>
    <xf numFmtId="0" fontId="108" fillId="0" borderId="207" xfId="5" applyFont="1" applyFill="1" applyBorder="1" applyProtection="1">
      <alignment vertical="center"/>
    </xf>
    <xf numFmtId="182" fontId="85" fillId="0" borderId="82" xfId="0" applyNumberFormat="1" applyFont="1" applyBorder="1" applyProtection="1">
      <alignment vertical="center"/>
      <protection locked="0"/>
    </xf>
    <xf numFmtId="183" fontId="85" fillId="0" borderId="72" xfId="0" applyNumberFormat="1" applyFont="1" applyBorder="1" applyProtection="1">
      <alignment vertical="center"/>
      <protection locked="0"/>
    </xf>
    <xf numFmtId="0" fontId="52" fillId="0" borderId="0" xfId="0" applyFont="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2" fillId="0" borderId="0" xfId="0" applyFont="1" applyAlignment="1" applyProtection="1">
      <alignment horizontal="right" vertical="center" wrapText="1"/>
      <protection locked="0"/>
    </xf>
    <xf numFmtId="0" fontId="52" fillId="0" borderId="5" xfId="0" applyFont="1" applyBorder="1" applyAlignment="1" applyProtection="1">
      <alignment horizontal="left" vertical="center" wrapText="1"/>
      <protection locked="0"/>
    </xf>
    <xf numFmtId="0" fontId="52" fillId="0" borderId="0" xfId="0" applyFont="1" applyAlignment="1" applyProtection="1">
      <alignment horizontal="left" vertical="center" wrapText="1"/>
      <protection locked="0"/>
    </xf>
    <xf numFmtId="0" fontId="52" fillId="0" borderId="6" xfId="0" applyFont="1" applyBorder="1" applyAlignment="1" applyProtection="1">
      <alignment horizontal="left" vertical="center" wrapText="1"/>
      <protection locked="0"/>
    </xf>
    <xf numFmtId="0" fontId="52" fillId="0" borderId="5" xfId="0" applyFont="1" applyBorder="1" applyAlignment="1" applyProtection="1">
      <alignment horizontal="center" vertical="center" wrapText="1"/>
      <protection locked="0"/>
    </xf>
    <xf numFmtId="0" fontId="52" fillId="0" borderId="8" xfId="0" applyFont="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0" fontId="52" fillId="0" borderId="7" xfId="0" applyFont="1" applyBorder="1" applyAlignment="1" applyProtection="1">
      <alignment horizontal="center" vertical="center" wrapText="1"/>
      <protection locked="0"/>
    </xf>
    <xf numFmtId="0" fontId="108" fillId="0" borderId="212" xfId="5" applyFont="1" applyBorder="1" applyAlignment="1">
      <alignment vertical="center" wrapText="1"/>
    </xf>
    <xf numFmtId="0" fontId="30" fillId="0" borderId="84" xfId="0" applyFont="1" applyBorder="1" applyAlignment="1">
      <alignment vertical="center" wrapText="1"/>
    </xf>
    <xf numFmtId="0" fontId="30" fillId="0" borderId="115" xfId="0" applyFont="1" applyBorder="1" applyAlignment="1">
      <alignment vertical="center" wrapText="1"/>
    </xf>
    <xf numFmtId="0" fontId="84" fillId="0" borderId="84" xfId="0" applyFont="1" applyBorder="1" applyAlignment="1"/>
    <xf numFmtId="49" fontId="85" fillId="0" borderId="141" xfId="0" applyNumberFormat="1" applyFont="1" applyBorder="1" applyAlignment="1" applyProtection="1">
      <alignment horizontal="left" vertical="center"/>
      <protection locked="0"/>
    </xf>
    <xf numFmtId="49" fontId="85" fillId="0" borderId="116" xfId="0" applyNumberFormat="1" applyFont="1" applyBorder="1" applyAlignment="1" applyProtection="1">
      <alignment horizontal="left" vertical="center"/>
      <protection locked="0"/>
    </xf>
    <xf numFmtId="0" fontId="30" fillId="0" borderId="0" xfId="0" applyFont="1" applyProtection="1">
      <alignment vertical="center"/>
      <protection locked="0"/>
    </xf>
    <xf numFmtId="0" fontId="149" fillId="2" borderId="0" xfId="0" applyFont="1" applyFill="1" applyAlignment="1">
      <alignment horizontal="right" vertical="center"/>
    </xf>
    <xf numFmtId="0" fontId="40" fillId="0" borderId="0" xfId="5" applyFont="1" applyAlignment="1">
      <alignment vertical="center"/>
    </xf>
    <xf numFmtId="0" fontId="38" fillId="0" borderId="0" xfId="5" applyAlignment="1">
      <alignment vertical="top"/>
    </xf>
    <xf numFmtId="0" fontId="40" fillId="0" borderId="0" xfId="5" applyFont="1" applyAlignment="1">
      <alignment horizontal="left" vertical="center"/>
    </xf>
    <xf numFmtId="0" fontId="95" fillId="0" borderId="0" xfId="0" applyFont="1">
      <alignment vertical="center"/>
    </xf>
    <xf numFmtId="0" fontId="40" fillId="0" borderId="0" xfId="5" applyFont="1" applyAlignment="1" applyProtection="1">
      <alignment vertical="top"/>
    </xf>
    <xf numFmtId="0" fontId="49" fillId="0" borderId="0" xfId="0" applyFont="1">
      <alignment vertical="center"/>
    </xf>
    <xf numFmtId="0" fontId="105" fillId="0" borderId="0" xfId="5" applyFont="1" applyAlignment="1" applyProtection="1">
      <alignment horizontal="left" vertical="center"/>
    </xf>
    <xf numFmtId="0" fontId="32" fillId="4" borderId="84" xfId="0" applyFont="1" applyFill="1" applyBorder="1">
      <alignment vertical="center"/>
    </xf>
    <xf numFmtId="0" fontId="32" fillId="4" borderId="85" xfId="0" applyFont="1" applyFill="1" applyBorder="1">
      <alignment vertical="center"/>
    </xf>
    <xf numFmtId="0" fontId="32" fillId="4" borderId="86" xfId="0" applyFont="1" applyFill="1" applyBorder="1">
      <alignment vertical="center"/>
    </xf>
    <xf numFmtId="0" fontId="30" fillId="0" borderId="63" xfId="0" applyFont="1" applyBorder="1" applyAlignment="1" applyProtection="1">
      <alignment horizontal="center" vertical="center"/>
      <protection locked="0"/>
    </xf>
    <xf numFmtId="0" fontId="32" fillId="9" borderId="84" xfId="0" applyFont="1" applyFill="1" applyBorder="1">
      <alignment vertical="center"/>
    </xf>
    <xf numFmtId="0" fontId="32" fillId="9" borderId="85" xfId="0" applyFont="1" applyFill="1" applyBorder="1">
      <alignment vertical="center"/>
    </xf>
    <xf numFmtId="0" fontId="32" fillId="9" borderId="86" xfId="0" applyFont="1" applyFill="1" applyBorder="1">
      <alignment vertical="center"/>
    </xf>
    <xf numFmtId="0" fontId="105" fillId="0" borderId="0" xfId="5" applyFont="1" applyAlignment="1" applyProtection="1">
      <alignment horizontal="center" vertical="center"/>
    </xf>
    <xf numFmtId="14" fontId="95" fillId="2" borderId="0" xfId="0" applyNumberFormat="1" applyFont="1" applyFill="1" applyAlignment="1">
      <alignment horizontal="center" vertical="center"/>
    </xf>
    <xf numFmtId="0" fontId="95" fillId="2" borderId="0" xfId="0" applyFont="1" applyFill="1" applyAlignment="1">
      <alignment horizontal="center" vertical="center"/>
    </xf>
    <xf numFmtId="0" fontId="40" fillId="0" borderId="0" xfId="5" applyFont="1" applyAlignment="1">
      <alignment horizontal="left" vertical="center"/>
    </xf>
    <xf numFmtId="0" fontId="75" fillId="0" borderId="61" xfId="0" applyFont="1" applyBorder="1" applyAlignment="1">
      <alignment horizontal="center" vertical="center" wrapText="1"/>
    </xf>
    <xf numFmtId="0" fontId="75" fillId="0" borderId="0" xfId="0" applyFont="1" applyAlignment="1">
      <alignment horizontal="center" vertical="center" wrapText="1"/>
    </xf>
    <xf numFmtId="0" fontId="100" fillId="9" borderId="84" xfId="0" applyFont="1" applyFill="1" applyBorder="1" applyAlignment="1">
      <alignment horizontal="center" vertical="center"/>
    </xf>
    <xf numFmtId="0" fontId="100" fillId="9" borderId="86" xfId="0" applyFont="1" applyFill="1" applyBorder="1" applyAlignment="1">
      <alignment horizontal="center" vertical="center"/>
    </xf>
    <xf numFmtId="0" fontId="39" fillId="0" borderId="72" xfId="5" applyFont="1" applyBorder="1" applyAlignment="1" applyProtection="1">
      <alignment horizontal="left" vertical="center"/>
    </xf>
    <xf numFmtId="0" fontId="39" fillId="0" borderId="66" xfId="5" applyFont="1" applyBorder="1" applyAlignment="1" applyProtection="1">
      <alignment horizontal="left" vertical="center"/>
    </xf>
    <xf numFmtId="0" fontId="72" fillId="0" borderId="0" xfId="0" applyFont="1" applyAlignment="1">
      <alignment horizontal="left" vertical="top" wrapText="1" readingOrder="1"/>
    </xf>
    <xf numFmtId="0" fontId="108" fillId="0" borderId="72" xfId="5" applyFont="1" applyFill="1" applyBorder="1" applyAlignment="1" applyProtection="1">
      <alignment horizontal="left" vertical="center"/>
    </xf>
    <xf numFmtId="0" fontId="108" fillId="0" borderId="66" xfId="5" applyFont="1" applyFill="1" applyBorder="1" applyAlignment="1" applyProtection="1">
      <alignment horizontal="left" vertical="center"/>
    </xf>
    <xf numFmtId="0" fontId="39" fillId="0" borderId="84" xfId="5" applyFont="1" applyBorder="1" applyAlignment="1" applyProtection="1">
      <alignment horizontal="left" vertical="center"/>
    </xf>
    <xf numFmtId="0" fontId="39" fillId="0" borderId="85" xfId="5" applyFont="1" applyBorder="1" applyAlignment="1" applyProtection="1">
      <alignment horizontal="left" vertical="center"/>
    </xf>
    <xf numFmtId="0" fontId="30" fillId="0" borderId="214" xfId="0" applyFont="1" applyBorder="1" applyAlignment="1">
      <alignment horizontal="left" vertical="center" wrapText="1"/>
    </xf>
    <xf numFmtId="0" fontId="30" fillId="0" borderId="86" xfId="0" applyFont="1" applyBorder="1" applyAlignment="1">
      <alignment horizontal="left" vertical="center" wrapText="1"/>
    </xf>
    <xf numFmtId="0" fontId="30" fillId="0" borderId="214" xfId="0" applyFont="1" applyBorder="1" applyAlignment="1">
      <alignment horizontal="left" vertical="top" wrapText="1"/>
    </xf>
    <xf numFmtId="0" fontId="30" fillId="0" borderId="86" xfId="0" applyFont="1" applyBorder="1" applyAlignment="1">
      <alignment horizontal="left" vertical="top" wrapText="1"/>
    </xf>
    <xf numFmtId="0" fontId="42" fillId="0" borderId="57" xfId="0" applyFont="1" applyBorder="1" applyAlignment="1">
      <alignment vertical="center" wrapText="1"/>
    </xf>
    <xf numFmtId="0" fontId="42" fillId="0" borderId="111" xfId="0" applyFont="1" applyBorder="1" applyAlignment="1">
      <alignment vertical="center" wrapText="1"/>
    </xf>
    <xf numFmtId="0" fontId="52" fillId="0" borderId="5" xfId="0" applyFont="1" applyBorder="1" applyAlignment="1">
      <alignment horizontal="center" vertical="center"/>
    </xf>
    <xf numFmtId="0" fontId="52" fillId="0" borderId="197" xfId="0" applyFont="1" applyBorder="1" applyAlignment="1">
      <alignment horizontal="center" vertical="center"/>
    </xf>
    <xf numFmtId="0" fontId="42" fillId="0" borderId="2" xfId="0" applyFont="1" applyBorder="1" applyAlignment="1">
      <alignment vertical="center" wrapText="1"/>
    </xf>
    <xf numFmtId="0" fontId="42" fillId="0" borderId="112" xfId="0" applyFont="1" applyBorder="1" applyAlignment="1">
      <alignment vertical="center" wrapText="1"/>
    </xf>
    <xf numFmtId="0" fontId="52" fillId="0" borderId="0" xfId="0" applyFont="1" applyAlignment="1">
      <alignment vertical="center" wrapText="1"/>
    </xf>
    <xf numFmtId="0" fontId="52" fillId="0" borderId="9" xfId="0" applyFont="1" applyBorder="1" applyAlignment="1">
      <alignment horizontal="center" vertical="center" wrapText="1"/>
    </xf>
    <xf numFmtId="0" fontId="52" fillId="0" borderId="10" xfId="0" applyFont="1" applyBorder="1" applyAlignment="1">
      <alignment horizontal="center" vertical="center" wrapText="1"/>
    </xf>
    <xf numFmtId="0" fontId="4" fillId="0" borderId="58" xfId="0" applyFont="1" applyBorder="1">
      <alignment vertical="center"/>
    </xf>
    <xf numFmtId="0" fontId="4" fillId="0" borderId="136" xfId="0" applyFont="1" applyBorder="1">
      <alignment vertical="center"/>
    </xf>
    <xf numFmtId="0" fontId="48" fillId="0" borderId="98" xfId="5" applyFont="1" applyBorder="1" applyAlignment="1" applyProtection="1">
      <alignment vertical="center"/>
    </xf>
    <xf numFmtId="178" fontId="52" fillId="0" borderId="0" xfId="0" applyNumberFormat="1" applyFont="1" applyAlignment="1">
      <alignment horizontal="right" vertical="center"/>
    </xf>
    <xf numFmtId="178" fontId="52" fillId="0" borderId="96" xfId="0" applyNumberFormat="1" applyFont="1" applyBorder="1" applyAlignment="1">
      <alignment horizontal="right" vertical="center"/>
    </xf>
    <xf numFmtId="0" fontId="23" fillId="0" borderId="0" xfId="0" applyFont="1" applyAlignment="1">
      <alignment horizontal="left" vertical="center" wrapText="1"/>
    </xf>
    <xf numFmtId="0" fontId="22" fillId="0" borderId="0" xfId="0" applyFont="1" applyAlignment="1">
      <alignment horizontal="left" vertical="center"/>
    </xf>
    <xf numFmtId="0" fontId="65" fillId="0" borderId="0" xfId="0" applyFont="1" applyAlignment="1">
      <alignment horizontal="distributed" vertical="center"/>
    </xf>
    <xf numFmtId="0" fontId="22" fillId="0" borderId="0" xfId="0" applyFont="1" applyAlignment="1">
      <alignment horizontal="left" vertical="center" wrapText="1"/>
    </xf>
    <xf numFmtId="0" fontId="18" fillId="0" borderId="0" xfId="0" applyFont="1" applyAlignment="1">
      <alignment horizontal="left" vertical="center"/>
    </xf>
    <xf numFmtId="181" fontId="42" fillId="0" borderId="0" xfId="0" applyNumberFormat="1" applyFont="1" applyAlignment="1">
      <alignment horizontal="left" vertical="center"/>
    </xf>
    <xf numFmtId="0" fontId="4" fillId="0" borderId="0" xfId="0" applyFont="1" applyAlignment="1">
      <alignment horizontal="left" vertical="center"/>
    </xf>
    <xf numFmtId="0" fontId="9" fillId="0" borderId="0" xfId="0" applyFont="1" applyAlignment="1">
      <alignment horizontal="left" vertical="center"/>
    </xf>
    <xf numFmtId="0" fontId="52" fillId="0" borderId="50" xfId="0" applyFont="1" applyBorder="1" applyAlignment="1">
      <alignment vertical="center" wrapText="1"/>
    </xf>
    <xf numFmtId="0" fontId="52" fillId="0" borderId="196" xfId="0" applyFont="1" applyBorder="1" applyAlignment="1">
      <alignment vertical="center" wrapText="1"/>
    </xf>
    <xf numFmtId="0" fontId="52" fillId="0" borderId="114" xfId="0" applyFont="1" applyBorder="1" applyAlignment="1">
      <alignment horizontal="center" vertical="center" wrapText="1"/>
    </xf>
    <xf numFmtId="0" fontId="4" fillId="0" borderId="50" xfId="0" applyFont="1" applyBorder="1">
      <alignment vertical="center"/>
    </xf>
    <xf numFmtId="0" fontId="4" fillId="0" borderId="135" xfId="0" applyFont="1" applyBorder="1">
      <alignment vertical="center"/>
    </xf>
    <xf numFmtId="0" fontId="66" fillId="0" borderId="0" xfId="0" applyFont="1" applyAlignment="1">
      <alignment horizontal="left" vertical="center" wrapText="1"/>
    </xf>
    <xf numFmtId="0" fontId="4" fillId="0" borderId="53" xfId="0" applyFont="1" applyBorder="1">
      <alignment vertical="center"/>
    </xf>
    <xf numFmtId="0" fontId="4" fillId="0" borderId="134" xfId="0" applyFont="1" applyBorder="1">
      <alignment vertical="center"/>
    </xf>
    <xf numFmtId="0" fontId="4" fillId="0" borderId="26" xfId="0" applyFont="1" applyBorder="1">
      <alignment vertical="center"/>
    </xf>
    <xf numFmtId="0" fontId="4" fillId="0" borderId="137" xfId="0" applyFont="1" applyBorder="1">
      <alignment vertical="center"/>
    </xf>
    <xf numFmtId="0" fontId="4" fillId="0" borderId="46" xfId="0" applyFont="1" applyBorder="1" applyAlignment="1">
      <alignment horizontal="left" vertical="center" wrapText="1"/>
    </xf>
    <xf numFmtId="0" fontId="52" fillId="0" borderId="49" xfId="4" applyNumberFormat="1" applyFont="1" applyBorder="1" applyAlignment="1" applyProtection="1">
      <alignment vertical="center" wrapText="1"/>
    </xf>
    <xf numFmtId="0" fontId="52" fillId="0" borderId="113" xfId="4" applyNumberFormat="1" applyFont="1" applyBorder="1" applyAlignment="1" applyProtection="1">
      <alignment vertical="center" wrapText="1"/>
    </xf>
    <xf numFmtId="0" fontId="69" fillId="0" borderId="55" xfId="0" applyFont="1" applyBorder="1" applyAlignment="1">
      <alignment horizontal="left" vertical="center" wrapText="1"/>
    </xf>
    <xf numFmtId="0" fontId="69" fillId="0" borderId="3" xfId="0" applyFont="1" applyBorder="1" applyAlignment="1">
      <alignment horizontal="left" vertical="center" wrapText="1"/>
    </xf>
    <xf numFmtId="0" fontId="69" fillId="0" borderId="4" xfId="0" applyFont="1" applyBorder="1" applyAlignment="1">
      <alignment horizontal="left" vertical="center" wrapText="1"/>
    </xf>
    <xf numFmtId="0" fontId="69" fillId="0" borderId="106" xfId="0" applyFont="1" applyBorder="1" applyAlignment="1">
      <alignment horizontal="left" vertical="center" wrapText="1"/>
    </xf>
    <xf numFmtId="0" fontId="69" fillId="0" borderId="0" xfId="0" applyFont="1" applyAlignment="1">
      <alignment horizontal="left" vertical="center" wrapText="1"/>
    </xf>
    <xf numFmtId="0" fontId="69" fillId="0" borderId="6" xfId="0" applyFont="1" applyBorder="1" applyAlignment="1">
      <alignment horizontal="left" vertical="center" wrapText="1"/>
    </xf>
    <xf numFmtId="0" fontId="69" fillId="0" borderId="107" xfId="0" applyFont="1" applyBorder="1" applyAlignment="1">
      <alignment horizontal="left" vertical="center" wrapText="1"/>
    </xf>
    <xf numFmtId="0" fontId="69" fillId="0" borderId="18" xfId="0" applyFont="1" applyBorder="1" applyAlignment="1">
      <alignment horizontal="left" vertical="center" wrapText="1"/>
    </xf>
    <xf numFmtId="0" fontId="69" fillId="0" borderId="108" xfId="0" applyFont="1" applyBorder="1" applyAlignment="1">
      <alignment horizontal="left" vertical="center" wrapText="1"/>
    </xf>
    <xf numFmtId="0" fontId="4" fillId="0" borderId="9" xfId="0" applyFont="1" applyBorder="1" applyAlignment="1">
      <alignment vertical="center" wrapText="1"/>
    </xf>
    <xf numFmtId="0" fontId="4" fillId="0" borderId="20" xfId="0" applyFont="1" applyBorder="1" applyAlignment="1">
      <alignment vertical="center" wrapText="1"/>
    </xf>
    <xf numFmtId="0" fontId="42" fillId="0" borderId="3" xfId="4" applyNumberFormat="1" applyFont="1" applyBorder="1" applyAlignment="1" applyProtection="1">
      <alignment vertical="center" wrapText="1"/>
    </xf>
    <xf numFmtId="0" fontId="42" fillId="0" borderId="47" xfId="4" applyNumberFormat="1" applyFont="1" applyBorder="1" applyAlignment="1" applyProtection="1">
      <alignment vertical="center" wrapText="1"/>
    </xf>
    <xf numFmtId="0" fontId="42" fillId="0" borderId="0" xfId="0" applyFont="1" applyAlignment="1">
      <alignment vertical="center" wrapText="1"/>
    </xf>
    <xf numFmtId="0" fontId="4" fillId="0" borderId="55" xfId="0" applyFont="1" applyBorder="1" applyAlignment="1">
      <alignment horizontal="left" vertical="center" wrapText="1"/>
    </xf>
    <xf numFmtId="0" fontId="4" fillId="0" borderId="59" xfId="0" applyFont="1" applyBorder="1" applyAlignment="1">
      <alignment horizontal="left" vertical="center" wrapText="1"/>
    </xf>
    <xf numFmtId="0" fontId="52" fillId="0" borderId="2" xfId="0" applyFont="1" applyBorder="1" applyAlignment="1" applyProtection="1">
      <alignment horizontal="left" vertical="center"/>
      <protection locked="0"/>
    </xf>
    <xf numFmtId="0" fontId="52" fillId="0" borderId="3" xfId="0" applyFont="1" applyBorder="1" applyAlignment="1" applyProtection="1">
      <alignment horizontal="left" vertical="center"/>
      <protection locked="0"/>
    </xf>
    <xf numFmtId="0" fontId="52" fillId="0" borderId="47" xfId="0" applyFont="1" applyBorder="1" applyAlignment="1" applyProtection="1">
      <alignment horizontal="left" vertical="center"/>
      <protection locked="0"/>
    </xf>
    <xf numFmtId="0" fontId="52" fillId="0" borderId="5" xfId="0" applyFont="1" applyBorder="1" applyAlignment="1" applyProtection="1">
      <alignment horizontal="left" vertical="center"/>
      <protection locked="0"/>
    </xf>
    <xf numFmtId="0" fontId="52" fillId="0" borderId="0" xfId="0" applyFont="1" applyAlignment="1" applyProtection="1">
      <alignment horizontal="left" vertical="center"/>
      <protection locked="0"/>
    </xf>
    <xf numFmtId="0" fontId="52" fillId="0" borderId="15" xfId="0" applyFont="1" applyBorder="1" applyAlignment="1" applyProtection="1">
      <alignment horizontal="left" vertical="center"/>
      <protection locked="0"/>
    </xf>
    <xf numFmtId="0" fontId="52" fillId="0" borderId="102" xfId="0" applyFont="1" applyBorder="1" applyAlignment="1" applyProtection="1">
      <alignment horizontal="left" vertical="center"/>
      <protection locked="0"/>
    </xf>
    <xf numFmtId="0" fontId="52" fillId="0" borderId="18" xfId="0" applyFont="1" applyBorder="1" applyAlignment="1" applyProtection="1">
      <alignment horizontal="left" vertical="center"/>
      <protection locked="0"/>
    </xf>
    <xf numFmtId="0" fontId="52" fillId="0" borderId="19" xfId="0" applyFont="1" applyBorder="1" applyAlignment="1" applyProtection="1">
      <alignment horizontal="left" vertical="center"/>
      <protection locked="0"/>
    </xf>
    <xf numFmtId="0" fontId="4" fillId="0" borderId="9" xfId="0" applyFont="1" applyBorder="1">
      <alignment vertical="center"/>
    </xf>
    <xf numFmtId="0" fontId="4" fillId="0" borderId="10" xfId="0" applyFont="1" applyBorder="1">
      <alignment vertical="center"/>
    </xf>
    <xf numFmtId="0" fontId="4" fillId="0" borderId="11" xfId="0" applyFont="1" applyBorder="1">
      <alignment vertical="center"/>
    </xf>
    <xf numFmtId="0" fontId="52" fillId="0" borderId="10" xfId="0" applyFont="1" applyBorder="1" applyAlignment="1">
      <alignment horizontal="center" vertical="center"/>
    </xf>
    <xf numFmtId="0" fontId="52" fillId="0" borderId="103" xfId="0" applyFont="1" applyBorder="1" applyAlignment="1">
      <alignment horizontal="center" vertical="center"/>
    </xf>
    <xf numFmtId="0" fontId="52" fillId="0" borderId="26" xfId="4" applyNumberFormat="1" applyFont="1" applyBorder="1" applyAlignment="1" applyProtection="1">
      <alignment vertical="center" wrapText="1"/>
    </xf>
    <xf numFmtId="0" fontId="52" fillId="0" borderId="27" xfId="4" applyNumberFormat="1" applyFont="1" applyBorder="1" applyAlignment="1" applyProtection="1">
      <alignment vertical="center" wrapText="1"/>
    </xf>
    <xf numFmtId="0" fontId="52" fillId="0" borderId="199" xfId="4" applyNumberFormat="1" applyFont="1" applyBorder="1" applyAlignment="1" applyProtection="1">
      <alignment vertical="center" wrapText="1"/>
    </xf>
    <xf numFmtId="0" fontId="52" fillId="0" borderId="3" xfId="0" applyFont="1" applyBorder="1" applyAlignment="1">
      <alignment vertical="center" wrapText="1"/>
    </xf>
    <xf numFmtId="0" fontId="52" fillId="0" borderId="47" xfId="0" applyFont="1" applyBorder="1" applyAlignment="1">
      <alignment vertical="center" wrapText="1"/>
    </xf>
    <xf numFmtId="0" fontId="103" fillId="0" borderId="98" xfId="5" applyFont="1" applyBorder="1" applyAlignment="1" applyProtection="1">
      <alignment horizontal="center" vertical="center"/>
    </xf>
    <xf numFmtId="0" fontId="4" fillId="0" borderId="38" xfId="0" applyFont="1" applyBorder="1" applyAlignment="1">
      <alignment horizontal="left" vertical="center" wrapText="1"/>
    </xf>
    <xf numFmtId="0" fontId="52" fillId="0" borderId="26" xfId="0" applyFont="1" applyBorder="1" applyAlignment="1">
      <alignment vertical="center" wrapText="1"/>
    </xf>
    <xf numFmtId="0" fontId="52" fillId="0" borderId="27" xfId="0" applyFont="1" applyBorder="1" applyAlignment="1">
      <alignment vertical="center" wrapText="1"/>
    </xf>
    <xf numFmtId="0" fontId="52" fillId="0" borderId="199" xfId="0" applyFont="1" applyBorder="1" applyAlignment="1">
      <alignment vertical="center" wrapText="1"/>
    </xf>
    <xf numFmtId="0" fontId="9" fillId="0" borderId="9" xfId="0" applyFont="1" applyBorder="1">
      <alignment vertical="center"/>
    </xf>
    <xf numFmtId="0" fontId="52" fillId="0" borderId="2" xfId="0" applyFont="1" applyBorder="1" applyAlignment="1">
      <alignment vertical="center" wrapText="1"/>
    </xf>
    <xf numFmtId="0" fontId="52" fillId="0" borderId="112" xfId="0" applyFont="1" applyBorder="1" applyAlignment="1">
      <alignment vertical="center" wrapText="1"/>
    </xf>
    <xf numFmtId="0" fontId="4" fillId="0" borderId="0" xfId="0" applyFont="1" applyAlignment="1">
      <alignment vertical="center" wrapText="1"/>
    </xf>
    <xf numFmtId="0" fontId="4" fillId="0" borderId="0" xfId="0" applyFont="1" applyAlignment="1">
      <alignment horizontal="distributed" vertical="center" wrapText="1"/>
    </xf>
    <xf numFmtId="0" fontId="4" fillId="0" borderId="0" xfId="0" applyFont="1" applyAlignment="1">
      <alignment horizontal="distributed" vertical="center"/>
    </xf>
    <xf numFmtId="0" fontId="42" fillId="0" borderId="3" xfId="0" applyFont="1" applyBorder="1" applyAlignment="1">
      <alignment vertical="center" wrapText="1"/>
    </xf>
    <xf numFmtId="0" fontId="42" fillId="0" borderId="47" xfId="0" applyFont="1" applyBorder="1" applyAlignment="1">
      <alignment vertical="center" wrapText="1"/>
    </xf>
    <xf numFmtId="0" fontId="4" fillId="0" borderId="2" xfId="0" applyFont="1" applyBorder="1">
      <alignment vertical="center"/>
    </xf>
    <xf numFmtId="0" fontId="4" fillId="0" borderId="25" xfId="0" applyFont="1" applyBorder="1">
      <alignment vertical="center"/>
    </xf>
    <xf numFmtId="181" fontId="42" fillId="0" borderId="49" xfId="4" applyNumberFormat="1" applyFont="1" applyFill="1" applyBorder="1" applyAlignment="1" applyProtection="1">
      <alignment horizontal="left" vertical="center"/>
    </xf>
    <xf numFmtId="181" fontId="42" fillId="0" borderId="113" xfId="4" applyNumberFormat="1" applyFont="1" applyFill="1" applyBorder="1" applyAlignment="1" applyProtection="1">
      <alignment horizontal="left" vertical="center"/>
    </xf>
    <xf numFmtId="0" fontId="4" fillId="0" borderId="60" xfId="0" applyFont="1" applyBorder="1" applyAlignment="1">
      <alignment horizontal="left" vertical="center" wrapText="1"/>
    </xf>
    <xf numFmtId="0" fontId="52" fillId="0" borderId="2" xfId="0" applyFont="1" applyBorder="1">
      <alignment vertical="center"/>
    </xf>
    <xf numFmtId="0" fontId="52" fillId="0" borderId="112" xfId="0" applyFont="1" applyBorder="1">
      <alignment vertical="center"/>
    </xf>
    <xf numFmtId="0" fontId="6" fillId="0" borderId="9" xfId="0" applyFont="1" applyBorder="1">
      <alignment vertical="center"/>
    </xf>
    <xf numFmtId="0" fontId="6" fillId="0" borderId="110" xfId="0" applyFont="1" applyBorder="1">
      <alignment vertical="center"/>
    </xf>
    <xf numFmtId="0" fontId="26" fillId="0" borderId="56" xfId="0" applyFont="1" applyBorder="1" applyAlignment="1">
      <alignment horizontal="left" vertical="center" wrapText="1" shrinkToFit="1"/>
    </xf>
    <xf numFmtId="181" fontId="42" fillId="0" borderId="3" xfId="0" applyNumberFormat="1" applyFont="1" applyBorder="1" applyAlignment="1">
      <alignment horizontal="left" vertical="center"/>
    </xf>
    <xf numFmtId="181" fontId="42" fillId="0" borderId="47" xfId="0" applyNumberFormat="1" applyFont="1" applyBorder="1" applyAlignment="1">
      <alignment horizontal="left" vertical="center"/>
    </xf>
    <xf numFmtId="0" fontId="52" fillId="0" borderId="198" xfId="0" applyFont="1" applyBorder="1" applyAlignment="1">
      <alignment vertical="center" wrapText="1"/>
    </xf>
    <xf numFmtId="0" fontId="4" fillId="0" borderId="55"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26" fillId="0" borderId="46" xfId="0" applyFont="1" applyBorder="1" applyAlignment="1">
      <alignment horizontal="left" vertical="center" wrapText="1"/>
    </xf>
    <xf numFmtId="0" fontId="3" fillId="0" borderId="0" xfId="0" applyFont="1" applyAlignment="1">
      <alignment horizontal="center" vertical="center"/>
    </xf>
    <xf numFmtId="0" fontId="3" fillId="0" borderId="18" xfId="0" applyFont="1" applyBorder="1" applyAlignment="1">
      <alignment horizontal="center" vertical="center"/>
    </xf>
    <xf numFmtId="14" fontId="3" fillId="0" borderId="0" xfId="0" applyNumberFormat="1" applyFont="1" applyAlignment="1">
      <alignment horizontal="left" vertical="center"/>
    </xf>
    <xf numFmtId="0" fontId="3" fillId="0" borderId="0" xfId="0" applyFont="1" applyAlignment="1">
      <alignment horizontal="left" vertical="center"/>
    </xf>
    <xf numFmtId="0" fontId="3" fillId="0" borderId="18" xfId="0" applyFont="1" applyBorder="1" applyAlignment="1">
      <alignment horizontal="left" vertical="center"/>
    </xf>
    <xf numFmtId="0" fontId="101" fillId="0" borderId="20" xfId="0" applyFont="1" applyBorder="1" applyAlignment="1">
      <alignment horizontal="center" vertical="center"/>
    </xf>
    <xf numFmtId="0" fontId="9" fillId="0" borderId="9" xfId="0" applyFont="1" applyBorder="1" applyAlignment="1">
      <alignment horizontal="left" vertical="center" wrapText="1"/>
    </xf>
    <xf numFmtId="0" fontId="9" fillId="0" borderId="10" xfId="0" applyFont="1" applyBorder="1" applyAlignment="1">
      <alignment horizontal="left" vertical="center" wrapText="1"/>
    </xf>
    <xf numFmtId="0" fontId="9" fillId="0" borderId="9" xfId="0" applyFont="1" applyBorder="1" applyAlignment="1">
      <alignment horizontal="left" vertical="center" shrinkToFit="1"/>
    </xf>
    <xf numFmtId="0" fontId="9" fillId="0" borderId="10" xfId="0" applyFont="1" applyBorder="1" applyAlignment="1">
      <alignment horizontal="left" vertical="center" shrinkToFit="1"/>
    </xf>
    <xf numFmtId="0" fontId="9" fillId="0" borderId="39" xfId="0" applyFont="1" applyBorder="1" applyAlignment="1">
      <alignment horizontal="left" vertical="center" shrinkToFit="1"/>
    </xf>
    <xf numFmtId="0" fontId="9" fillId="0" borderId="44" xfId="0" applyFont="1" applyBorder="1" applyAlignment="1">
      <alignment horizontal="left" vertical="center" shrinkToFit="1"/>
    </xf>
    <xf numFmtId="0" fontId="52" fillId="0" borderId="9" xfId="4" applyNumberFormat="1" applyFont="1" applyFill="1" applyBorder="1" applyAlignment="1" applyProtection="1">
      <alignment horizontal="right" vertical="center" shrinkToFit="1"/>
    </xf>
    <xf numFmtId="0" fontId="52" fillId="0" borderId="10" xfId="4" applyNumberFormat="1" applyFont="1" applyFill="1" applyBorder="1" applyAlignment="1" applyProtection="1">
      <alignment horizontal="right" vertical="center" shrinkToFi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76" fontId="52" fillId="0" borderId="10" xfId="0" applyNumberFormat="1" applyFont="1" applyBorder="1" applyAlignment="1" applyProtection="1">
      <alignment vertical="center" wrapText="1"/>
      <protection locked="0"/>
    </xf>
    <xf numFmtId="176" fontId="52" fillId="0" borderId="11" xfId="0" applyNumberFormat="1" applyFont="1" applyBorder="1" applyAlignment="1" applyProtection="1">
      <alignment vertical="center" wrapText="1"/>
      <protection locked="0"/>
    </xf>
    <xf numFmtId="0" fontId="9" fillId="0" borderId="20" xfId="0" applyFont="1" applyBorder="1" applyAlignment="1">
      <alignment horizontal="left" vertical="center" wrapText="1"/>
    </xf>
    <xf numFmtId="0" fontId="9" fillId="0" borderId="20" xfId="0" applyFont="1" applyBorder="1" applyAlignment="1">
      <alignment horizontal="left" vertical="center"/>
    </xf>
    <xf numFmtId="0" fontId="11" fillId="0" borderId="0" xfId="0" applyFont="1" applyAlignment="1">
      <alignment horizontal="center" vertical="center"/>
    </xf>
    <xf numFmtId="0" fontId="9" fillId="8" borderId="11" xfId="0" applyFont="1" applyFill="1" applyBorder="1">
      <alignment vertical="center"/>
    </xf>
    <xf numFmtId="0" fontId="9" fillId="8" borderId="20" xfId="0" applyFont="1" applyFill="1" applyBorder="1">
      <alignment vertical="center"/>
    </xf>
    <xf numFmtId="0" fontId="9" fillId="8" borderId="39" xfId="0" applyFont="1" applyFill="1" applyBorder="1">
      <alignment vertical="center"/>
    </xf>
    <xf numFmtId="0" fontId="9" fillId="8" borderId="100" xfId="0" applyFont="1" applyFill="1" applyBorder="1">
      <alignment vertical="center"/>
    </xf>
    <xf numFmtId="0" fontId="48" fillId="0" borderId="98" xfId="5" applyNumberFormat="1" applyFont="1" applyBorder="1" applyAlignment="1" applyProtection="1">
      <alignment vertical="center"/>
    </xf>
    <xf numFmtId="0" fontId="48" fillId="0" borderId="0" xfId="5" applyNumberFormat="1" applyFont="1" applyAlignment="1" applyProtection="1">
      <alignment horizontal="center" vertical="center"/>
    </xf>
    <xf numFmtId="0" fontId="9" fillId="0" borderId="0" xfId="0" applyFont="1">
      <alignment vertical="center"/>
    </xf>
    <xf numFmtId="0" fontId="52" fillId="0" borderId="11" xfId="0" applyFont="1" applyBorder="1" applyAlignment="1">
      <alignment horizontal="right" vertical="center" wrapText="1"/>
    </xf>
    <xf numFmtId="0" fontId="52" fillId="0" borderId="20" xfId="0" applyFont="1" applyBorder="1" applyAlignment="1">
      <alignment horizontal="right" vertical="center" wrapText="1"/>
    </xf>
    <xf numFmtId="0" fontId="52" fillId="0" borderId="9" xfId="0" applyFont="1" applyBorder="1" applyAlignment="1">
      <alignment horizontal="right" vertical="center" wrapText="1"/>
    </xf>
    <xf numFmtId="0" fontId="9" fillId="0" borderId="29" xfId="0" applyFont="1" applyBorder="1">
      <alignment vertical="center"/>
    </xf>
    <xf numFmtId="0" fontId="9" fillId="0" borderId="0" xfId="0" applyFont="1" applyAlignment="1">
      <alignment horizontal="center" vertical="center" wrapText="1"/>
    </xf>
    <xf numFmtId="176" fontId="52" fillId="0" borderId="13" xfId="0" applyNumberFormat="1" applyFont="1" applyBorder="1" applyAlignment="1">
      <alignment horizontal="center" vertical="center"/>
    </xf>
    <xf numFmtId="176" fontId="52" fillId="0" borderId="14" xfId="0" applyNumberFormat="1" applyFont="1" applyBorder="1" applyAlignment="1">
      <alignment horizontal="center" vertical="center"/>
    </xf>
    <xf numFmtId="0" fontId="52" fillId="0" borderId="1" xfId="0" applyFont="1" applyBorder="1" applyAlignment="1">
      <alignment horizontal="left" vertical="center" wrapText="1" shrinkToFit="1"/>
    </xf>
    <xf numFmtId="0" fontId="103" fillId="0" borderId="98" xfId="5" applyNumberFormat="1" applyFont="1" applyBorder="1" applyAlignment="1" applyProtection="1">
      <alignment horizontal="right" vertical="center"/>
    </xf>
    <xf numFmtId="0" fontId="9" fillId="0" borderId="10" xfId="0" applyFont="1" applyBorder="1" applyAlignment="1">
      <alignment horizontal="left" vertical="center"/>
    </xf>
    <xf numFmtId="0" fontId="9" fillId="0" borderId="11" xfId="0" applyFont="1" applyBorder="1" applyAlignment="1">
      <alignment horizontal="left" vertical="center"/>
    </xf>
    <xf numFmtId="176" fontId="52" fillId="0" borderId="76" xfId="0" applyNumberFormat="1" applyFont="1" applyBorder="1">
      <alignment vertical="center"/>
    </xf>
    <xf numFmtId="176" fontId="52" fillId="0" borderId="39" xfId="0" applyNumberFormat="1" applyFont="1" applyBorder="1">
      <alignment vertical="center"/>
    </xf>
    <xf numFmtId="176" fontId="52" fillId="0" borderId="44" xfId="0" applyNumberFormat="1" applyFont="1" applyBorder="1">
      <alignment vertical="center"/>
    </xf>
    <xf numFmtId="176" fontId="52" fillId="0" borderId="10" xfId="0" applyNumberFormat="1" applyFont="1" applyBorder="1" applyAlignment="1" applyProtection="1">
      <alignment horizontal="center" vertical="center" wrapText="1"/>
      <protection locked="0"/>
    </xf>
    <xf numFmtId="176" fontId="52" fillId="0" borderId="101" xfId="0" applyNumberFormat="1" applyFont="1" applyBorder="1" applyAlignment="1" applyProtection="1">
      <alignment horizontal="center" vertical="center" wrapText="1"/>
      <protection locked="0"/>
    </xf>
    <xf numFmtId="0" fontId="9" fillId="0" borderId="20" xfId="0" applyFont="1" applyBorder="1">
      <alignment vertical="center"/>
    </xf>
    <xf numFmtId="0" fontId="52" fillId="8" borderId="31" xfId="4" applyNumberFormat="1" applyFont="1" applyFill="1" applyBorder="1" applyAlignment="1" applyProtection="1">
      <alignment horizontal="right" vertical="center"/>
    </xf>
    <xf numFmtId="0" fontId="52" fillId="8" borderId="10" xfId="4" applyNumberFormat="1" applyFont="1" applyFill="1" applyBorder="1" applyAlignment="1" applyProtection="1">
      <alignment horizontal="right" vertical="center"/>
    </xf>
    <xf numFmtId="0" fontId="9" fillId="0" borderId="10" xfId="0" applyFont="1" applyBorder="1">
      <alignment vertical="center"/>
    </xf>
    <xf numFmtId="0" fontId="9" fillId="0" borderId="11" xfId="0" applyFont="1" applyBorder="1">
      <alignment vertical="center"/>
    </xf>
    <xf numFmtId="0" fontId="9" fillId="8" borderId="1" xfId="0" applyFont="1" applyFill="1" applyBorder="1">
      <alignment vertical="center"/>
    </xf>
    <xf numFmtId="0" fontId="9" fillId="8" borderId="7" xfId="0" applyFont="1" applyFill="1" applyBorder="1">
      <alignment vertical="center"/>
    </xf>
    <xf numFmtId="0" fontId="52" fillId="0" borderId="39" xfId="4" applyNumberFormat="1" applyFont="1" applyFill="1" applyBorder="1" applyAlignment="1" applyProtection="1">
      <alignment horizontal="right" vertical="center"/>
    </xf>
    <xf numFmtId="0" fontId="52" fillId="0" borderId="33" xfId="0" applyFont="1" applyBorder="1" applyAlignment="1" applyProtection="1">
      <alignment horizontal="right" vertical="center"/>
      <protection locked="0"/>
    </xf>
    <xf numFmtId="0" fontId="29" fillId="0" borderId="0" xfId="0" applyFont="1" applyAlignment="1">
      <alignment horizontal="center" vertical="center"/>
    </xf>
    <xf numFmtId="0" fontId="29" fillId="0" borderId="6" xfId="0" applyFont="1" applyBorder="1" applyAlignment="1">
      <alignment horizontal="center" vertical="center"/>
    </xf>
    <xf numFmtId="0" fontId="9" fillId="0" borderId="5" xfId="0" applyFont="1" applyBorder="1" applyAlignment="1">
      <alignment horizontal="left" vertical="center"/>
    </xf>
    <xf numFmtId="0" fontId="9" fillId="0" borderId="39" xfId="0" applyFont="1" applyBorder="1">
      <alignment vertical="center"/>
    </xf>
    <xf numFmtId="0" fontId="9" fillId="0" borderId="44" xfId="0" applyFont="1" applyBorder="1">
      <alignment vertical="center"/>
    </xf>
    <xf numFmtId="0" fontId="9" fillId="0" borderId="34" xfId="0" applyFont="1" applyBorder="1" applyAlignment="1">
      <alignment horizontal="right" vertical="center"/>
    </xf>
    <xf numFmtId="0" fontId="9" fillId="0" borderId="31" xfId="0" applyFont="1" applyBorder="1" applyAlignment="1">
      <alignment horizontal="right" vertical="center"/>
    </xf>
    <xf numFmtId="0" fontId="9" fillId="0" borderId="36" xfId="0" applyFont="1" applyBorder="1" applyAlignment="1">
      <alignment horizontal="right" vertical="center"/>
    </xf>
    <xf numFmtId="0" fontId="9" fillId="0" borderId="33" xfId="0" applyFont="1" applyBorder="1" applyAlignment="1">
      <alignment horizontal="right" vertical="center"/>
    </xf>
    <xf numFmtId="0" fontId="52" fillId="0" borderId="31" xfId="4" applyNumberFormat="1" applyFont="1" applyFill="1" applyBorder="1" applyAlignment="1" applyProtection="1">
      <alignment horizontal="right" vertical="center"/>
    </xf>
    <xf numFmtId="0" fontId="52" fillId="0" borderId="31" xfId="4" applyNumberFormat="1" applyFont="1" applyBorder="1" applyAlignment="1" applyProtection="1">
      <alignment horizontal="right" vertical="center"/>
    </xf>
    <xf numFmtId="0" fontId="52" fillId="0" borderId="2" xfId="0" applyFont="1" applyBorder="1" applyAlignment="1">
      <alignment horizontal="center" vertical="center"/>
    </xf>
    <xf numFmtId="0" fontId="52" fillId="0" borderId="3" xfId="0" applyFont="1" applyBorder="1" applyAlignment="1">
      <alignment horizontal="center" vertical="center"/>
    </xf>
    <xf numFmtId="0" fontId="9" fillId="0" borderId="34" xfId="0" applyFont="1" applyBorder="1">
      <alignment vertical="center"/>
    </xf>
    <xf numFmtId="0" fontId="9" fillId="0" borderId="31" xfId="0" applyFont="1" applyBorder="1">
      <alignment vertical="center"/>
    </xf>
    <xf numFmtId="0" fontId="9" fillId="0" borderId="35" xfId="0" applyFont="1" applyBorder="1">
      <alignment vertical="center"/>
    </xf>
    <xf numFmtId="0" fontId="9" fillId="0" borderId="36" xfId="0" applyFont="1" applyBorder="1">
      <alignment vertical="center"/>
    </xf>
    <xf numFmtId="0" fontId="9" fillId="0" borderId="33" xfId="0" applyFont="1" applyBorder="1">
      <alignment vertical="center"/>
    </xf>
    <xf numFmtId="0" fontId="9" fillId="0" borderId="37" xfId="0" applyFont="1" applyBorder="1">
      <alignment vertical="center"/>
    </xf>
    <xf numFmtId="0" fontId="11" fillId="0" borderId="20" xfId="0" applyFont="1" applyBorder="1" applyAlignment="1">
      <alignment horizontal="left" vertical="center"/>
    </xf>
    <xf numFmtId="0" fontId="9" fillId="0" borderId="5" xfId="0" applyFont="1" applyBorder="1" applyAlignment="1">
      <alignment horizontal="left" vertical="center" wrapText="1"/>
    </xf>
    <xf numFmtId="0" fontId="9" fillId="0" borderId="0" xfId="0" applyFont="1" applyAlignment="1">
      <alignment horizontal="left" vertical="center" wrapText="1"/>
    </xf>
    <xf numFmtId="0" fontId="9" fillId="0" borderId="6" xfId="0" applyFont="1" applyBorder="1" applyAlignment="1">
      <alignment horizontal="left" vertical="center" wrapText="1"/>
    </xf>
    <xf numFmtId="0" fontId="6" fillId="0" borderId="23" xfId="0" applyFont="1" applyBorder="1" applyAlignment="1">
      <alignment horizontal="left" vertical="center"/>
    </xf>
    <xf numFmtId="0" fontId="52" fillId="0" borderId="31" xfId="0" applyFont="1" applyBorder="1" applyAlignment="1" applyProtection="1">
      <alignment horizontal="right" vertical="center"/>
      <protection locked="0"/>
    </xf>
    <xf numFmtId="0" fontId="52" fillId="8" borderId="74" xfId="4" applyNumberFormat="1" applyFont="1" applyFill="1" applyBorder="1" applyAlignment="1" applyProtection="1">
      <alignment horizontal="right" vertical="center"/>
    </xf>
    <xf numFmtId="0" fontId="52" fillId="8" borderId="39" xfId="4" applyNumberFormat="1" applyFont="1" applyFill="1" applyBorder="1" applyAlignment="1" applyProtection="1">
      <alignment horizontal="right" vertical="center"/>
    </xf>
    <xf numFmtId="0" fontId="9" fillId="0" borderId="25" xfId="0" applyFont="1" applyBorder="1" applyAlignment="1">
      <alignment horizontal="left" vertical="center"/>
    </xf>
    <xf numFmtId="0" fontId="9" fillId="0" borderId="74" xfId="0" applyFont="1" applyBorder="1" applyAlignment="1">
      <alignment horizontal="left" vertical="center"/>
    </xf>
    <xf numFmtId="0" fontId="9" fillId="0" borderId="105" xfId="0" applyFont="1" applyBorder="1" applyAlignment="1">
      <alignment horizontal="left" vertical="center"/>
    </xf>
    <xf numFmtId="0" fontId="9" fillId="8" borderId="4" xfId="0" applyFont="1" applyFill="1" applyBorder="1">
      <alignment vertical="center"/>
    </xf>
    <xf numFmtId="0" fontId="9" fillId="8" borderId="25" xfId="0" applyFont="1" applyFill="1" applyBorder="1">
      <alignment vertical="center"/>
    </xf>
    <xf numFmtId="0" fontId="9" fillId="0" borderId="0" xfId="0" applyFont="1" applyAlignment="1">
      <alignment horizontal="center"/>
    </xf>
    <xf numFmtId="0" fontId="52" fillId="0" borderId="20" xfId="0" applyFont="1" applyBorder="1" applyAlignment="1">
      <alignment horizontal="center" vertical="center"/>
    </xf>
    <xf numFmtId="0" fontId="9" fillId="0" borderId="74" xfId="0" applyFont="1" applyBorder="1" applyAlignment="1">
      <alignment vertical="center" wrapText="1"/>
    </xf>
    <xf numFmtId="0" fontId="9" fillId="0" borderId="74" xfId="0" applyFont="1" applyBorder="1">
      <alignment vertical="center"/>
    </xf>
    <xf numFmtId="0" fontId="9" fillId="0" borderId="105" xfId="0" applyFont="1" applyBorder="1">
      <alignment vertical="center"/>
    </xf>
    <xf numFmtId="0" fontId="9" fillId="0" borderId="31" xfId="0" applyFont="1" applyBorder="1" applyAlignment="1">
      <alignment horizontal="left" vertical="center"/>
    </xf>
    <xf numFmtId="0" fontId="9" fillId="0" borderId="32" xfId="0" applyFont="1" applyBorder="1" applyAlignment="1">
      <alignment horizontal="left" vertical="center"/>
    </xf>
    <xf numFmtId="0" fontId="52" fillId="0" borderId="20" xfId="0" applyFont="1" applyBorder="1" applyAlignment="1" applyProtection="1">
      <alignment horizontal="right" vertical="center"/>
      <protection locked="0"/>
    </xf>
    <xf numFmtId="0" fontId="52" fillId="0" borderId="9" xfId="0" applyFont="1" applyBorder="1" applyAlignment="1" applyProtection="1">
      <alignment horizontal="right" vertical="center"/>
      <protection locked="0"/>
    </xf>
    <xf numFmtId="0" fontId="52" fillId="0" borderId="42" xfId="0" applyFont="1" applyBorder="1" applyAlignment="1">
      <alignment horizontal="right" vertical="center"/>
    </xf>
    <xf numFmtId="0" fontId="52" fillId="0" borderId="31" xfId="0" applyFont="1" applyBorder="1" applyAlignment="1">
      <alignment horizontal="right" vertical="center"/>
    </xf>
    <xf numFmtId="0" fontId="52" fillId="0" borderId="31" xfId="4" applyNumberFormat="1" applyFont="1" applyFill="1" applyBorder="1" applyAlignment="1" applyProtection="1">
      <alignment horizontal="center" vertical="center"/>
    </xf>
    <xf numFmtId="0" fontId="9" fillId="0" borderId="10" xfId="0" applyFont="1" applyBorder="1" applyAlignment="1">
      <alignment vertical="center" wrapText="1"/>
    </xf>
    <xf numFmtId="0" fontId="9" fillId="0" borderId="11" xfId="0" applyFont="1" applyBorder="1" applyAlignment="1">
      <alignment vertical="center" wrapText="1"/>
    </xf>
    <xf numFmtId="0" fontId="52" fillId="0" borderId="10" xfId="4" applyNumberFormat="1" applyFont="1" applyFill="1" applyBorder="1" applyAlignment="1" applyProtection="1">
      <alignment horizontal="center" vertical="center"/>
    </xf>
    <xf numFmtId="0" fontId="9" fillId="0" borderId="101" xfId="0" applyFont="1" applyBorder="1" applyAlignment="1">
      <alignment horizontal="left" vertical="center"/>
    </xf>
    <xf numFmtId="0" fontId="52" fillId="0" borderId="2" xfId="0" applyFont="1" applyBorder="1" applyAlignment="1">
      <alignment horizontal="right" vertical="center"/>
    </xf>
    <xf numFmtId="0" fontId="52" fillId="0" borderId="3" xfId="0" applyFont="1" applyBorder="1" applyAlignment="1">
      <alignment horizontal="right" vertical="center"/>
    </xf>
    <xf numFmtId="0" fontId="52" fillId="0" borderId="20" xfId="0" applyFont="1" applyBorder="1" applyAlignment="1">
      <alignment horizontal="right" vertical="center"/>
    </xf>
    <xf numFmtId="0" fontId="52" fillId="0" borderId="9" xfId="0" applyFont="1" applyBorder="1" applyAlignment="1">
      <alignment horizontal="right" vertical="center"/>
    </xf>
    <xf numFmtId="0" fontId="52" fillId="0" borderId="5" xfId="0" applyFont="1" applyBorder="1" applyAlignment="1">
      <alignment vertical="center" wrapText="1"/>
    </xf>
    <xf numFmtId="0" fontId="52" fillId="0" borderId="5" xfId="0" applyFont="1" applyBorder="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horizontal="center" vertical="center"/>
    </xf>
    <xf numFmtId="0" fontId="52" fillId="0" borderId="3" xfId="0" applyFont="1" applyBorder="1" applyAlignment="1">
      <alignment horizontal="center" vertical="center" wrapText="1"/>
    </xf>
    <xf numFmtId="0" fontId="52" fillId="0" borderId="3" xfId="0" applyFont="1" applyBorder="1" applyAlignment="1">
      <alignment horizontal="left" vertical="center" wrapText="1"/>
    </xf>
    <xf numFmtId="0" fontId="52" fillId="0" borderId="0" xfId="0" applyFont="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1" xfId="0" applyFont="1" applyBorder="1" applyAlignment="1">
      <alignment horizontal="left" vertical="center" wrapText="1"/>
    </xf>
    <xf numFmtId="0" fontId="9" fillId="0" borderId="7" xfId="0" applyFont="1" applyBorder="1" applyAlignment="1">
      <alignment horizontal="left" vertical="center" wrapText="1"/>
    </xf>
    <xf numFmtId="0" fontId="52" fillId="0" borderId="6" xfId="0" applyFont="1" applyBorder="1" applyAlignment="1" applyProtection="1">
      <alignment horizontal="left" vertical="center"/>
      <protection locked="0"/>
    </xf>
    <xf numFmtId="0" fontId="9" fillId="0" borderId="11" xfId="0" applyFont="1" applyBorder="1" applyAlignment="1">
      <alignment horizontal="left" vertical="center" wrapText="1"/>
    </xf>
    <xf numFmtId="0" fontId="9" fillId="0" borderId="131" xfId="0" applyFont="1" applyBorder="1" applyAlignment="1">
      <alignment horizontal="center" vertical="center" wrapText="1"/>
    </xf>
    <xf numFmtId="0" fontId="9" fillId="0" borderId="132" xfId="0" applyFont="1" applyBorder="1" applyAlignment="1">
      <alignment horizontal="center" vertical="center" wrapText="1"/>
    </xf>
    <xf numFmtId="0" fontId="9" fillId="0" borderId="133" xfId="0" applyFont="1" applyBorder="1" applyAlignment="1">
      <alignment horizontal="center" vertical="center" wrapText="1"/>
    </xf>
    <xf numFmtId="0" fontId="71" fillId="0" borderId="10" xfId="0" applyFont="1" applyBorder="1" applyAlignment="1">
      <alignment horizontal="left" vertical="center" wrapText="1"/>
    </xf>
    <xf numFmtId="0" fontId="9" fillId="0" borderId="129" xfId="0" applyFont="1" applyBorder="1" applyAlignment="1">
      <alignment horizontal="left" vertical="center" wrapText="1"/>
    </xf>
    <xf numFmtId="0" fontId="9" fillId="0" borderId="130" xfId="0" applyFont="1" applyBorder="1" applyAlignment="1">
      <alignment horizontal="left"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50" xfId="0" applyFont="1" applyBorder="1" applyAlignment="1">
      <alignment horizontal="center" vertical="center" wrapText="1"/>
    </xf>
    <xf numFmtId="0" fontId="9" fillId="0" borderId="51"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28" xfId="0" applyFont="1" applyBorder="1" applyAlignment="1">
      <alignment horizontal="center" vertical="center" wrapText="1"/>
    </xf>
    <xf numFmtId="0" fontId="52" fillId="0" borderId="58" xfId="0" applyFont="1" applyBorder="1" applyAlignment="1">
      <alignment horizontal="right" vertical="center" wrapText="1"/>
    </xf>
    <xf numFmtId="0" fontId="52" fillId="0" borderId="188" xfId="0" applyFont="1" applyBorder="1" applyAlignment="1">
      <alignment horizontal="right" vertical="center" wrapText="1"/>
    </xf>
    <xf numFmtId="0" fontId="52" fillId="0" borderId="48" xfId="0" applyFont="1" applyBorder="1" applyAlignment="1">
      <alignment horizontal="right" vertical="center" wrapText="1"/>
    </xf>
    <xf numFmtId="0" fontId="52" fillId="0" borderId="49" xfId="0" applyFont="1" applyBorder="1" applyAlignment="1">
      <alignment horizontal="right" vertical="center" wrapText="1"/>
    </xf>
    <xf numFmtId="0" fontId="9" fillId="0" borderId="10" xfId="0" applyFont="1" applyBorder="1" applyAlignment="1">
      <alignment horizontal="right" vertical="center" wrapText="1"/>
    </xf>
    <xf numFmtId="183" fontId="52" fillId="0" borderId="10" xfId="0" applyNumberFormat="1" applyFont="1" applyBorder="1" applyAlignment="1">
      <alignment horizontal="right" vertical="center" wrapText="1"/>
    </xf>
    <xf numFmtId="0" fontId="52" fillId="0" borderId="9" xfId="0" applyFont="1" applyBorder="1" applyAlignment="1" applyProtection="1">
      <alignment horizontal="right" vertical="center" wrapText="1"/>
      <protection locked="0"/>
    </xf>
    <xf numFmtId="0" fontId="52" fillId="0" borderId="10" xfId="0" applyFont="1" applyBorder="1" applyAlignment="1" applyProtection="1">
      <alignment horizontal="right" vertical="center" wrapText="1"/>
      <protection locked="0"/>
    </xf>
    <xf numFmtId="0" fontId="52" fillId="0" borderId="11" xfId="0" applyFont="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52" fillId="0" borderId="10" xfId="0" applyFont="1" applyBorder="1" applyAlignment="1" applyProtection="1">
      <alignment horizontal="center" vertical="center" wrapText="1"/>
      <protection locked="0"/>
    </xf>
    <xf numFmtId="0" fontId="52" fillId="0" borderId="11" xfId="0" applyFont="1" applyBorder="1" applyAlignment="1" applyProtection="1">
      <alignment horizontal="center" vertical="center" wrapText="1"/>
      <protection locked="0"/>
    </xf>
    <xf numFmtId="0" fontId="52" fillId="0" borderId="10" xfId="0" applyFont="1" applyBorder="1" applyAlignment="1" applyProtection="1">
      <alignment vertical="center" wrapText="1"/>
      <protection locked="0"/>
    </xf>
    <xf numFmtId="0" fontId="52" fillId="0" borderId="1" xfId="0" applyFont="1" applyBorder="1" applyAlignment="1" applyProtection="1">
      <alignment horizontal="right" vertical="center" wrapText="1"/>
      <protection locked="0"/>
    </xf>
    <xf numFmtId="0" fontId="52" fillId="0" borderId="2" xfId="0"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 fillId="0" borderId="8" xfId="0" applyFont="1" applyBorder="1" applyAlignment="1">
      <alignment horizontal="left" vertical="center" wrapText="1"/>
    </xf>
    <xf numFmtId="0" fontId="4" fillId="0" borderId="1" xfId="0" applyFont="1" applyBorder="1" applyAlignment="1">
      <alignment horizontal="left" vertical="center" wrapText="1"/>
    </xf>
    <xf numFmtId="0" fontId="9" fillId="0" borderId="2" xfId="0" applyFont="1" applyBorder="1" applyAlignment="1">
      <alignment vertical="center" wrapText="1"/>
    </xf>
    <xf numFmtId="0" fontId="9" fillId="0" borderId="3" xfId="0" applyFont="1" applyBorder="1" applyAlignment="1">
      <alignmen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1" xfId="0" applyFont="1" applyBorder="1" applyAlignment="1">
      <alignment vertical="center" wrapText="1"/>
    </xf>
    <xf numFmtId="0" fontId="9" fillId="0" borderId="7" xfId="0" applyFont="1" applyBorder="1" applyAlignment="1">
      <alignment vertical="center" wrapText="1"/>
    </xf>
    <xf numFmtId="0" fontId="52" fillId="0" borderId="50" xfId="0" applyFont="1" applyBorder="1" applyAlignment="1" applyProtection="1">
      <alignment horizontal="right" vertical="center" wrapText="1"/>
      <protection locked="0"/>
    </xf>
    <xf numFmtId="0" fontId="52" fillId="0" borderId="51" xfId="0" applyFont="1" applyBorder="1" applyAlignment="1" applyProtection="1">
      <alignment horizontal="right" vertical="center" wrapText="1"/>
      <protection locked="0"/>
    </xf>
    <xf numFmtId="0" fontId="52" fillId="0" borderId="52" xfId="0" applyFont="1" applyBorder="1" applyAlignment="1" applyProtection="1">
      <alignment horizontal="right" vertical="center" wrapText="1"/>
      <protection locked="0"/>
    </xf>
    <xf numFmtId="0" fontId="9" fillId="0" borderId="26" xfId="0" applyFont="1" applyBorder="1" applyAlignment="1">
      <alignment vertical="center" wrapText="1"/>
    </xf>
    <xf numFmtId="0" fontId="9" fillId="0" borderId="27" xfId="0" applyFont="1" applyBorder="1" applyAlignment="1">
      <alignment vertical="center" wrapText="1"/>
    </xf>
    <xf numFmtId="0" fontId="9" fillId="0" borderId="28" xfId="0" applyFont="1" applyBorder="1" applyAlignment="1">
      <alignment vertical="center" wrapText="1"/>
    </xf>
    <xf numFmtId="0" fontId="52" fillId="0" borderId="26" xfId="0" applyFont="1" applyBorder="1" applyAlignment="1" applyProtection="1">
      <alignment horizontal="right" vertical="center" wrapText="1"/>
      <protection locked="0"/>
    </xf>
    <xf numFmtId="0" fontId="52" fillId="0" borderId="27" xfId="0" applyFont="1" applyBorder="1" applyAlignment="1" applyProtection="1">
      <alignment horizontal="right" vertical="center" wrapText="1"/>
      <protection locked="0"/>
    </xf>
    <xf numFmtId="0" fontId="52" fillId="0" borderId="28" xfId="0" applyFont="1" applyBorder="1" applyAlignment="1" applyProtection="1">
      <alignment horizontal="right" vertical="center" wrapText="1"/>
      <protection locked="0"/>
    </xf>
    <xf numFmtId="0" fontId="9" fillId="0" borderId="16" xfId="0" applyFont="1" applyBorder="1">
      <alignment vertical="center"/>
    </xf>
    <xf numFmtId="0" fontId="9" fillId="0" borderId="5" xfId="0" applyFont="1" applyBorder="1" applyAlignment="1" applyProtection="1">
      <alignment horizontal="left" vertical="center" wrapText="1"/>
      <protection locked="0"/>
    </xf>
    <xf numFmtId="0" fontId="9" fillId="0" borderId="0" xfId="0" applyFont="1" applyAlignment="1" applyProtection="1">
      <alignment horizontal="left" vertical="center" wrapText="1"/>
      <protection locked="0"/>
    </xf>
    <xf numFmtId="0" fontId="9" fillId="0" borderId="6" xfId="0" applyFont="1" applyBorder="1" applyAlignment="1" applyProtection="1">
      <alignment horizontal="left" vertical="center" wrapText="1"/>
      <protection locked="0"/>
    </xf>
    <xf numFmtId="0" fontId="9" fillId="0" borderId="9" xfId="0" applyFont="1" applyBorder="1" applyAlignment="1">
      <alignment vertical="center" wrapText="1"/>
    </xf>
    <xf numFmtId="0" fontId="52" fillId="0" borderId="8" xfId="0" applyFont="1" applyBorder="1" applyAlignment="1" applyProtection="1">
      <alignment horizontal="right" vertical="center" wrapText="1"/>
      <protection locked="0"/>
    </xf>
    <xf numFmtId="0" fontId="52" fillId="0" borderId="128" xfId="0" applyFont="1" applyBorder="1" applyAlignment="1">
      <alignment horizontal="center" vertical="center" wrapText="1"/>
    </xf>
    <xf numFmtId="0" fontId="52" fillId="0" borderId="129" xfId="0" applyFont="1" applyBorder="1" applyAlignment="1">
      <alignment horizontal="center" vertical="center" wrapText="1"/>
    </xf>
    <xf numFmtId="0" fontId="52" fillId="0" borderId="130" xfId="0" applyFont="1" applyBorder="1" applyAlignment="1">
      <alignment horizontal="center" vertical="center" wrapText="1"/>
    </xf>
    <xf numFmtId="0" fontId="52" fillId="0" borderId="10" xfId="0" applyFont="1" applyBorder="1" applyAlignment="1">
      <alignment horizontal="right" vertical="center" wrapText="1"/>
    </xf>
    <xf numFmtId="0" fontId="52" fillId="0" borderId="128" xfId="4" applyNumberFormat="1" applyFont="1" applyFill="1" applyBorder="1" applyAlignment="1" applyProtection="1">
      <alignment horizontal="right" vertical="center" wrapText="1"/>
      <protection locked="0"/>
    </xf>
    <xf numFmtId="0" fontId="52" fillId="0" borderId="129" xfId="4" applyNumberFormat="1" applyFont="1" applyFill="1" applyBorder="1" applyAlignment="1" applyProtection="1">
      <alignment horizontal="right" vertical="center" wrapText="1"/>
      <protection locked="0"/>
    </xf>
    <xf numFmtId="0" fontId="9" fillId="0" borderId="128" xfId="0" applyFont="1" applyBorder="1" applyAlignment="1">
      <alignment horizontal="left" vertical="center" wrapText="1"/>
    </xf>
    <xf numFmtId="0" fontId="52" fillId="0" borderId="26" xfId="0" applyFont="1" applyBorder="1" applyAlignment="1">
      <alignment horizontal="right" vertical="center" wrapText="1"/>
    </xf>
    <xf numFmtId="0" fontId="52" fillId="0" borderId="27" xfId="0" applyFont="1" applyBorder="1" applyAlignment="1">
      <alignment horizontal="right" vertical="center" wrapText="1"/>
    </xf>
    <xf numFmtId="0" fontId="52" fillId="0" borderId="53" xfId="0" applyFont="1" applyBorder="1" applyAlignment="1">
      <alignment horizontal="right" vertical="center" wrapText="1"/>
    </xf>
    <xf numFmtId="0" fontId="52" fillId="0" borderId="189" xfId="0" applyFont="1" applyBorder="1" applyAlignment="1">
      <alignment horizontal="right" vertical="center" wrapText="1"/>
    </xf>
    <xf numFmtId="0" fontId="11" fillId="0" borderId="16" xfId="0" applyFont="1" applyBorder="1" applyAlignment="1">
      <alignment horizontal="center" vertical="center" wrapText="1"/>
    </xf>
    <xf numFmtId="0" fontId="11" fillId="0" borderId="0" xfId="0" applyFont="1" applyAlignment="1">
      <alignment horizontal="center" vertical="center" wrapText="1"/>
    </xf>
    <xf numFmtId="0" fontId="11" fillId="0" borderId="15" xfId="0" applyFont="1" applyBorder="1" applyAlignment="1">
      <alignment horizontal="center" vertical="center" wrapText="1"/>
    </xf>
    <xf numFmtId="0" fontId="9" fillId="0" borderId="0" xfId="0" applyFont="1" applyAlignment="1">
      <alignment horizontal="center" vertical="center"/>
    </xf>
    <xf numFmtId="0" fontId="52" fillId="0" borderId="1" xfId="0" applyFont="1" applyBorder="1" applyAlignment="1">
      <alignment vertical="center" wrapText="1"/>
    </xf>
    <xf numFmtId="0" fontId="52" fillId="0" borderId="9" xfId="4" applyNumberFormat="1" applyFont="1" applyFill="1" applyBorder="1" applyAlignment="1" applyProtection="1">
      <alignment horizontal="right" vertical="center"/>
      <protection locked="0"/>
    </xf>
    <xf numFmtId="0" fontId="52" fillId="0" borderId="10" xfId="4" applyNumberFormat="1" applyFont="1" applyFill="1" applyBorder="1" applyAlignment="1" applyProtection="1">
      <alignment horizontal="right" vertical="center"/>
      <protection locked="0"/>
    </xf>
    <xf numFmtId="0" fontId="52" fillId="0" borderId="10" xfId="0" applyFont="1" applyBorder="1" applyAlignment="1" applyProtection="1">
      <alignment horizontal="right" vertical="center"/>
      <protection locked="0"/>
    </xf>
    <xf numFmtId="0" fontId="48" fillId="0" borderId="0" xfId="5" applyFont="1" applyFill="1" applyAlignment="1" applyProtection="1">
      <alignment horizontal="right" vertical="center"/>
    </xf>
    <xf numFmtId="0" fontId="6" fillId="0" borderId="13" xfId="0" applyFont="1" applyBorder="1" applyAlignment="1">
      <alignment horizontal="center" vertical="center" wrapText="1"/>
    </xf>
    <xf numFmtId="178" fontId="52" fillId="0" borderId="13" xfId="0" applyNumberFormat="1" applyFont="1" applyBorder="1" applyAlignment="1">
      <alignment horizontal="center" vertical="center"/>
    </xf>
    <xf numFmtId="178" fontId="52" fillId="0" borderId="14" xfId="0" applyNumberFormat="1" applyFont="1" applyBorder="1" applyAlignment="1">
      <alignment horizontal="center" vertical="center"/>
    </xf>
    <xf numFmtId="0" fontId="48" fillId="0" borderId="0" xfId="5" applyFont="1" applyBorder="1" applyAlignment="1" applyProtection="1">
      <alignment vertical="center"/>
    </xf>
    <xf numFmtId="0" fontId="48" fillId="0" borderId="0" xfId="5" applyFont="1" applyAlignment="1" applyProtection="1">
      <alignment horizontal="center" vertical="center"/>
    </xf>
    <xf numFmtId="0" fontId="35" fillId="0" borderId="0" xfId="0" applyFont="1" applyAlignment="1">
      <alignment horizontal="center" vertical="center"/>
    </xf>
    <xf numFmtId="0" fontId="52" fillId="0" borderId="9" xfId="0" applyFont="1" applyBorder="1" applyAlignment="1">
      <alignment vertical="center" wrapText="1"/>
    </xf>
    <xf numFmtId="0" fontId="52" fillId="0" borderId="10" xfId="0" applyFont="1" applyBorder="1" applyAlignment="1">
      <alignment vertical="center" wrapText="1"/>
    </xf>
    <xf numFmtId="0" fontId="6" fillId="0" borderId="9" xfId="0" applyFont="1" applyBorder="1" applyAlignment="1">
      <alignment horizontal="center" vertical="center" shrinkToFit="1"/>
    </xf>
    <xf numFmtId="0" fontId="52" fillId="0" borderId="2" xfId="0" applyFont="1" applyBorder="1" applyAlignment="1">
      <alignment horizontal="center" vertical="center" wrapText="1"/>
    </xf>
    <xf numFmtId="0" fontId="52" fillId="0" borderId="8" xfId="0" applyFont="1" applyBorder="1" applyAlignment="1">
      <alignment horizontal="right" vertical="center" wrapText="1"/>
    </xf>
    <xf numFmtId="0" fontId="52" fillId="0" borderId="1" xfId="0" applyFont="1" applyBorder="1" applyAlignment="1">
      <alignment horizontal="right" vertical="center" wrapText="1"/>
    </xf>
    <xf numFmtId="0" fontId="71"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5" xfId="0" applyFont="1" applyBorder="1" applyAlignment="1">
      <alignment vertical="center" wrapText="1"/>
    </xf>
    <xf numFmtId="0" fontId="9" fillId="0" borderId="0" xfId="0" applyFont="1" applyAlignment="1">
      <alignment vertical="center" wrapText="1"/>
    </xf>
    <xf numFmtId="0" fontId="9" fillId="0" borderId="48" xfId="0" applyFont="1" applyBorder="1" applyAlignment="1">
      <alignment vertical="center" wrapText="1"/>
    </xf>
    <xf numFmtId="0" fontId="9" fillId="0" borderId="49" xfId="0" applyFont="1" applyBorder="1" applyAlignment="1">
      <alignment vertical="center" wrapText="1"/>
    </xf>
    <xf numFmtId="0" fontId="9" fillId="0" borderId="79" xfId="0" applyFont="1" applyBorder="1" applyAlignment="1">
      <alignment vertical="center" wrapText="1"/>
    </xf>
    <xf numFmtId="0" fontId="52" fillId="0" borderId="48"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9" fillId="0" borderId="50" xfId="0" applyFont="1" applyBorder="1" applyAlignment="1">
      <alignment vertical="center" wrapText="1"/>
    </xf>
    <xf numFmtId="0" fontId="9" fillId="0" borderId="51" xfId="0" applyFont="1" applyBorder="1" applyAlignment="1">
      <alignment vertical="center" wrapText="1"/>
    </xf>
    <xf numFmtId="0" fontId="9" fillId="0" borderId="52" xfId="0" applyFont="1" applyBorder="1" applyAlignment="1">
      <alignment vertical="center" wrapText="1"/>
    </xf>
    <xf numFmtId="0" fontId="52" fillId="0" borderId="8" xfId="0" applyFont="1" applyBorder="1" applyAlignment="1">
      <alignment horizontal="center" vertical="center" wrapText="1"/>
    </xf>
    <xf numFmtId="0" fontId="52" fillId="0" borderId="1" xfId="0" applyFont="1" applyBorder="1" applyAlignment="1">
      <alignment horizontal="center" vertical="center" wrapText="1"/>
    </xf>
    <xf numFmtId="0" fontId="52" fillId="0" borderId="50" xfId="0" applyFont="1" applyBorder="1" applyAlignment="1">
      <alignment horizontal="right" vertical="center" wrapText="1"/>
    </xf>
    <xf numFmtId="0" fontId="52" fillId="0" borderId="51" xfId="0" applyFont="1" applyBorder="1" applyAlignment="1">
      <alignment horizontal="right" vertical="center" wrapText="1"/>
    </xf>
    <xf numFmtId="0" fontId="52" fillId="0" borderId="5" xfId="0" applyFont="1" applyBorder="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2" fillId="0" borderId="8" xfId="0" applyFont="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0" fontId="52" fillId="0" borderId="7" xfId="0" applyFont="1" applyBorder="1" applyAlignment="1" applyProtection="1">
      <alignment horizontal="center" vertical="center" wrapText="1"/>
      <protection locked="0"/>
    </xf>
    <xf numFmtId="0" fontId="52" fillId="0" borderId="3" xfId="0" applyFont="1" applyBorder="1" applyAlignment="1" applyProtection="1">
      <alignment horizontal="right" vertical="center" wrapText="1"/>
      <protection locked="0"/>
    </xf>
    <xf numFmtId="0" fontId="9" fillId="0" borderId="25" xfId="0" applyFont="1" applyBorder="1" applyAlignment="1">
      <alignment vertical="center" wrapText="1"/>
    </xf>
    <xf numFmtId="0" fontId="52" fillId="0" borderId="0" xfId="0" applyFont="1" applyAlignment="1" applyProtection="1">
      <alignment horizontal="right" vertical="center" wrapText="1"/>
      <protection locked="0"/>
    </xf>
    <xf numFmtId="182" fontId="52" fillId="0" borderId="9" xfId="0" applyNumberFormat="1" applyFont="1" applyBorder="1" applyAlignment="1">
      <alignment horizontal="right" vertical="center" wrapText="1"/>
    </xf>
    <xf numFmtId="182" fontId="52" fillId="0" borderId="10" xfId="0" applyNumberFormat="1" applyFont="1" applyBorder="1" applyAlignment="1">
      <alignment horizontal="right" vertical="center" wrapText="1"/>
    </xf>
    <xf numFmtId="0" fontId="52" fillId="0" borderId="1" xfId="0" applyFont="1" applyBorder="1" applyAlignment="1" applyProtection="1">
      <alignment horizontal="left" vertical="center" wrapText="1"/>
      <protection locked="0"/>
    </xf>
    <xf numFmtId="0" fontId="52" fillId="0" borderId="5" xfId="0" applyFont="1" applyBorder="1" applyProtection="1">
      <alignment vertical="center"/>
      <protection locked="0"/>
    </xf>
    <xf numFmtId="0" fontId="52" fillId="0" borderId="0" xfId="0" applyFont="1" applyProtection="1">
      <alignment vertical="center"/>
      <protection locked="0"/>
    </xf>
    <xf numFmtId="0" fontId="52" fillId="0" borderId="128" xfId="0" applyFont="1" applyBorder="1" applyAlignment="1" applyProtection="1">
      <alignment horizontal="right" vertical="center" wrapText="1"/>
      <protection locked="0"/>
    </xf>
    <xf numFmtId="0" fontId="52" fillId="0" borderId="129" xfId="0" applyFont="1" applyBorder="1" applyAlignment="1" applyProtection="1">
      <alignment horizontal="right" vertical="center" wrapText="1"/>
      <protection locked="0"/>
    </xf>
    <xf numFmtId="0" fontId="52" fillId="0" borderId="5" xfId="0" applyFont="1" applyBorder="1" applyAlignment="1" applyProtection="1">
      <alignment horizontal="left" vertical="center" wrapText="1"/>
      <protection locked="0"/>
    </xf>
    <xf numFmtId="0" fontId="52" fillId="0" borderId="0" xfId="0" applyFont="1" applyAlignment="1" applyProtection="1">
      <alignment horizontal="left" vertical="center" wrapText="1"/>
      <protection locked="0"/>
    </xf>
    <xf numFmtId="0" fontId="52" fillId="0" borderId="6" xfId="0" applyFont="1" applyBorder="1" applyAlignment="1" applyProtection="1">
      <alignment horizontal="left" vertical="center" wrapText="1"/>
      <protection locked="0"/>
    </xf>
    <xf numFmtId="0" fontId="9" fillId="0" borderId="8" xfId="0" applyFont="1" applyBorder="1" applyAlignment="1">
      <alignment horizontal="right" vertical="center" wrapText="1"/>
    </xf>
    <xf numFmtId="0" fontId="9" fillId="0" borderId="1" xfId="0" applyFont="1" applyBorder="1" applyAlignment="1">
      <alignment horizontal="right" vertical="center" wrapText="1"/>
    </xf>
    <xf numFmtId="0" fontId="52" fillId="0" borderId="9" xfId="4" applyNumberFormat="1" applyFont="1" applyFill="1" applyBorder="1" applyAlignment="1" applyProtection="1">
      <alignment horizontal="right" vertical="center" wrapText="1"/>
    </xf>
    <xf numFmtId="0" fontId="52" fillId="0" borderId="10" xfId="4" applyNumberFormat="1" applyFont="1" applyFill="1" applyBorder="1" applyAlignment="1" applyProtection="1">
      <alignment horizontal="right" vertical="center" wrapText="1"/>
    </xf>
    <xf numFmtId="0" fontId="52" fillId="0" borderId="128" xfId="0" applyFont="1" applyBorder="1" applyAlignment="1" applyProtection="1">
      <alignment horizontal="center" vertical="center" wrapText="1"/>
      <protection locked="0"/>
    </xf>
    <xf numFmtId="0" fontId="52" fillId="0" borderId="129" xfId="0" applyFont="1" applyBorder="1" applyAlignment="1" applyProtection="1">
      <alignment horizontal="center" vertical="center" wrapText="1"/>
      <protection locked="0"/>
    </xf>
    <xf numFmtId="0" fontId="52" fillId="0" borderId="130" xfId="0" applyFont="1" applyBorder="1" applyAlignment="1" applyProtection="1">
      <alignment horizontal="center" vertical="center" wrapText="1"/>
      <protection locked="0"/>
    </xf>
    <xf numFmtId="0" fontId="52" fillId="0" borderId="11" xfId="0" applyFont="1" applyBorder="1" applyAlignment="1">
      <alignment vertical="center" wrapText="1"/>
    </xf>
    <xf numFmtId="0" fontId="9" fillId="0" borderId="9" xfId="0" applyFont="1" applyBorder="1" applyAlignment="1">
      <alignment horizontal="left" vertical="center"/>
    </xf>
    <xf numFmtId="0" fontId="9" fillId="0" borderId="43" xfId="0" applyFont="1" applyBorder="1" applyAlignment="1">
      <alignment horizontal="left" vertical="center" wrapText="1"/>
    </xf>
    <xf numFmtId="0" fontId="9" fillId="0" borderId="74" xfId="0" applyFont="1" applyBorder="1" applyAlignment="1">
      <alignment horizontal="left" vertical="center" wrapText="1"/>
    </xf>
    <xf numFmtId="0" fontId="9" fillId="0" borderId="30" xfId="0" applyFont="1" applyBorder="1" applyAlignment="1">
      <alignment horizontal="left" vertical="center" wrapText="1"/>
    </xf>
    <xf numFmtId="0" fontId="9" fillId="0" borderId="75" xfId="0" applyFont="1" applyBorder="1" applyAlignment="1">
      <alignment horizontal="left" vertical="center" wrapText="1"/>
    </xf>
    <xf numFmtId="0" fontId="9" fillId="0" borderId="45" xfId="0" applyFont="1" applyBorder="1" applyAlignment="1">
      <alignment horizontal="left" vertical="center" wrapText="1"/>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6" fillId="0" borderId="11" xfId="0" applyFont="1" applyBorder="1" applyAlignment="1">
      <alignment horizontal="left" vertical="center"/>
    </xf>
    <xf numFmtId="177" fontId="9" fillId="0" borderId="13" xfId="0" applyNumberFormat="1" applyFont="1" applyBorder="1" applyAlignment="1">
      <alignment horizontal="right" vertical="center"/>
    </xf>
    <xf numFmtId="177" fontId="52" fillId="0" borderId="1" xfId="0" applyNumberFormat="1" applyFont="1" applyBorder="1" applyAlignment="1">
      <alignment horizontal="left" vertical="center" wrapText="1"/>
    </xf>
    <xf numFmtId="177" fontId="52" fillId="0" borderId="0" xfId="0" applyNumberFormat="1" applyFont="1" applyAlignment="1">
      <alignment horizontal="left" vertical="center" wrapText="1"/>
    </xf>
    <xf numFmtId="0" fontId="52" fillId="0" borderId="9" xfId="0" applyFont="1" applyBorder="1">
      <alignment vertical="center"/>
    </xf>
    <xf numFmtId="0" fontId="52" fillId="0" borderId="10" xfId="0" applyFont="1" applyBorder="1">
      <alignment vertical="center"/>
    </xf>
    <xf numFmtId="0" fontId="52" fillId="0" borderId="48" xfId="0" applyFont="1" applyBorder="1" applyAlignment="1" applyProtection="1">
      <alignment horizontal="right" vertical="center"/>
      <protection locked="0"/>
    </xf>
    <xf numFmtId="0" fontId="52" fillId="0" borderId="49" xfId="0" applyFont="1" applyBorder="1" applyAlignment="1" applyProtection="1">
      <alignment horizontal="right" vertical="center"/>
      <protection locked="0"/>
    </xf>
    <xf numFmtId="0" fontId="5" fillId="0" borderId="4" xfId="0" applyFont="1" applyBorder="1" applyAlignment="1">
      <alignment horizontal="center" vertical="center" wrapText="1"/>
    </xf>
    <xf numFmtId="0" fontId="9" fillId="0" borderId="0" xfId="0" applyFont="1" applyAlignment="1">
      <alignment horizontal="left" vertical="top" wrapText="1"/>
    </xf>
    <xf numFmtId="0" fontId="52" fillId="8" borderId="9" xfId="0" applyFont="1" applyFill="1" applyBorder="1" applyAlignment="1" applyProtection="1">
      <alignment horizontal="center" vertical="center"/>
      <protection locked="0"/>
    </xf>
    <xf numFmtId="0" fontId="52" fillId="8" borderId="10" xfId="0" applyFont="1" applyFill="1" applyBorder="1" applyAlignment="1" applyProtection="1">
      <alignment horizontal="center" vertical="center"/>
      <protection locked="0"/>
    </xf>
    <xf numFmtId="0" fontId="52" fillId="8" borderId="10" xfId="0" applyFont="1" applyFill="1" applyBorder="1" applyProtection="1">
      <alignment vertical="center"/>
      <protection locked="0"/>
    </xf>
    <xf numFmtId="0" fontId="52" fillId="8" borderId="11" xfId="0" applyFont="1" applyFill="1" applyBorder="1" applyProtection="1">
      <alignment vertical="center"/>
      <protection locked="0"/>
    </xf>
    <xf numFmtId="0" fontId="52" fillId="8" borderId="9" xfId="0" applyFont="1" applyFill="1" applyBorder="1" applyAlignment="1">
      <alignment horizontal="center" vertical="center"/>
    </xf>
    <xf numFmtId="0" fontId="52" fillId="8" borderId="10" xfId="0" applyFont="1" applyFill="1" applyBorder="1" applyAlignment="1">
      <alignment horizontal="center" vertical="center"/>
    </xf>
    <xf numFmtId="0" fontId="52" fillId="8" borderId="11" xfId="0" applyFont="1" applyFill="1" applyBorder="1" applyAlignment="1">
      <alignment horizontal="center" vertical="center"/>
    </xf>
    <xf numFmtId="0" fontId="6" fillId="0" borderId="10" xfId="0" applyFont="1" applyBorder="1" applyAlignment="1">
      <alignment horizontal="left" vertical="center" shrinkToFit="1"/>
    </xf>
    <xf numFmtId="0" fontId="6" fillId="0" borderId="11" xfId="0" applyFont="1" applyBorder="1" applyAlignment="1">
      <alignment horizontal="left" vertical="center" shrinkToFit="1"/>
    </xf>
    <xf numFmtId="0" fontId="52" fillId="0" borderId="10" xfId="0" applyFont="1" applyBorder="1" applyAlignment="1">
      <alignment horizontal="right" vertical="center"/>
    </xf>
    <xf numFmtId="0" fontId="9" fillId="0" borderId="27" xfId="0" applyFont="1" applyBorder="1" applyAlignment="1">
      <alignment horizontal="center" vertical="center"/>
    </xf>
    <xf numFmtId="0" fontId="9" fillId="0" borderId="28" xfId="0" applyFont="1" applyBorder="1" applyAlignment="1">
      <alignment horizontal="center" vertical="center"/>
    </xf>
    <xf numFmtId="0" fontId="52" fillId="0" borderId="6" xfId="0" applyFont="1" applyBorder="1" applyAlignment="1">
      <alignment horizontal="center" vertical="center"/>
    </xf>
    <xf numFmtId="0" fontId="52" fillId="0" borderId="8" xfId="0" applyFont="1" applyBorder="1" applyAlignment="1">
      <alignment horizontal="center" vertical="center"/>
    </xf>
    <xf numFmtId="0" fontId="52" fillId="0" borderId="1" xfId="0" applyFont="1" applyBorder="1" applyAlignment="1">
      <alignment horizontal="center" vertical="center"/>
    </xf>
    <xf numFmtId="0" fontId="52" fillId="0" borderId="7" xfId="0" applyFont="1" applyBorder="1" applyAlignment="1">
      <alignment horizontal="center" vertical="center"/>
    </xf>
    <xf numFmtId="0" fontId="9" fillId="0" borderId="49" xfId="0" applyFont="1" applyBorder="1" applyAlignment="1">
      <alignment horizontal="center" vertical="center"/>
    </xf>
    <xf numFmtId="0" fontId="9" fillId="0" borderId="79" xfId="0" applyFont="1" applyBorder="1" applyAlignment="1">
      <alignment horizontal="center" vertical="center"/>
    </xf>
    <xf numFmtId="0" fontId="52" fillId="0" borderId="9" xfId="0" applyFont="1" applyBorder="1" applyAlignment="1" applyProtection="1">
      <alignment horizontal="center" vertical="center"/>
      <protection locked="0"/>
    </xf>
    <xf numFmtId="0" fontId="52" fillId="0" borderId="10" xfId="0" applyFont="1" applyBorder="1" applyAlignment="1" applyProtection="1">
      <alignment horizontal="center" vertical="center"/>
      <protection locked="0"/>
    </xf>
    <xf numFmtId="0" fontId="52" fillId="0" borderId="11" xfId="0" applyFont="1" applyBorder="1" applyAlignment="1" applyProtection="1">
      <alignment horizontal="center" vertical="center"/>
      <protection locked="0"/>
    </xf>
    <xf numFmtId="0" fontId="9" fillId="0" borderId="26" xfId="0" applyFont="1" applyBorder="1" applyAlignment="1">
      <alignment horizontal="right" vertical="center"/>
    </xf>
    <xf numFmtId="0" fontId="9" fillId="0" borderId="27" xfId="0" applyFont="1" applyBorder="1" applyAlignment="1">
      <alignment horizontal="right" vertical="center"/>
    </xf>
    <xf numFmtId="0" fontId="52" fillId="0" borderId="27" xfId="0" applyFont="1" applyBorder="1" applyAlignment="1" applyProtection="1">
      <alignment horizontal="right" vertical="center"/>
      <protection locked="0"/>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8" xfId="0" applyFont="1" applyBorder="1" applyAlignment="1">
      <alignment horizontal="left" vertical="center"/>
    </xf>
    <xf numFmtId="0" fontId="9" fillId="0" borderId="1" xfId="0" applyFont="1" applyBorder="1" applyAlignment="1">
      <alignment horizontal="left" vertical="center"/>
    </xf>
    <xf numFmtId="0" fontId="9" fillId="0" borderId="7" xfId="0" applyFont="1" applyBorder="1" applyAlignment="1">
      <alignment horizontal="left" vertical="center"/>
    </xf>
    <xf numFmtId="0" fontId="52" fillId="0" borderId="26" xfId="0" applyFont="1" applyBorder="1" applyAlignment="1" applyProtection="1">
      <alignment horizontal="right" vertical="center"/>
      <protection locked="0"/>
    </xf>
    <xf numFmtId="0" fontId="52" fillId="0" borderId="10" xfId="0" applyFont="1" applyBorder="1" applyAlignment="1">
      <alignment horizontal="left" vertical="center"/>
    </xf>
    <xf numFmtId="0" fontId="52" fillId="0" borderId="11" xfId="0" applyFont="1" applyBorder="1" applyAlignment="1">
      <alignment horizontal="left" vertical="center"/>
    </xf>
    <xf numFmtId="0" fontId="4" fillId="0" borderId="78" xfId="0" applyFont="1" applyBorder="1" applyAlignment="1">
      <alignment horizontal="left" vertical="center" shrinkToFit="1"/>
    </xf>
    <xf numFmtId="0" fontId="4" fillId="0" borderId="1" xfId="0" applyFont="1" applyBorder="1" applyAlignment="1">
      <alignment horizontal="left" vertical="center" shrinkToFit="1"/>
    </xf>
    <xf numFmtId="0" fontId="52" fillId="0" borderId="9" xfId="0" applyFont="1" applyBorder="1" applyAlignment="1">
      <alignment horizontal="right" vertical="center" shrinkToFit="1"/>
    </xf>
    <xf numFmtId="0" fontId="52" fillId="0" borderId="10" xfId="0" applyFont="1" applyBorder="1" applyAlignment="1">
      <alignment horizontal="right" vertical="center" shrinkToFit="1"/>
    </xf>
    <xf numFmtId="0" fontId="9" fillId="0" borderId="1" xfId="0" applyFont="1" applyBorder="1" applyAlignment="1">
      <alignment horizontal="center" vertical="center"/>
    </xf>
    <xf numFmtId="0" fontId="9" fillId="0" borderId="7" xfId="0" applyFont="1" applyBorder="1" applyAlignment="1">
      <alignment horizontal="center" vertical="center"/>
    </xf>
    <xf numFmtId="0" fontId="4" fillId="0" borderId="20" xfId="0" applyFont="1" applyBorder="1" applyAlignment="1">
      <alignment horizontal="left" vertical="center" shrinkToFit="1"/>
    </xf>
    <xf numFmtId="0" fontId="9" fillId="0" borderId="20" xfId="0" applyFont="1" applyBorder="1" applyAlignment="1">
      <alignment horizontal="left" vertical="center" shrinkToFit="1"/>
    </xf>
    <xf numFmtId="182" fontId="52" fillId="0" borderId="10" xfId="0" applyNumberFormat="1" applyFont="1" applyBorder="1">
      <alignment vertical="center"/>
    </xf>
    <xf numFmtId="183" fontId="52" fillId="0" borderId="10" xfId="0" applyNumberFormat="1" applyFont="1" applyBorder="1">
      <alignment vertical="center"/>
    </xf>
    <xf numFmtId="0" fontId="9" fillId="0" borderId="10" xfId="0" applyFont="1" applyBorder="1" applyAlignment="1">
      <alignment horizontal="right" vertical="center"/>
    </xf>
    <xf numFmtId="0" fontId="52" fillId="0" borderId="20"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protection locked="0"/>
    </xf>
    <xf numFmtId="0" fontId="9" fillId="0" borderId="26" xfId="0" applyFont="1" applyBorder="1" applyAlignment="1">
      <alignment horizontal="left" vertical="center"/>
    </xf>
    <xf numFmtId="0" fontId="9" fillId="0" borderId="27" xfId="0" applyFont="1" applyBorder="1" applyAlignment="1">
      <alignment horizontal="left" vertical="center"/>
    </xf>
    <xf numFmtId="0" fontId="9" fillId="0" borderId="28" xfId="0" applyFont="1" applyBorder="1" applyAlignment="1">
      <alignment horizontal="left" vertical="center"/>
    </xf>
    <xf numFmtId="0" fontId="9" fillId="0" borderId="48" xfId="0" applyFont="1" applyBorder="1" applyAlignment="1">
      <alignment horizontal="left" vertical="center"/>
    </xf>
    <xf numFmtId="0" fontId="9" fillId="0" borderId="49" xfId="0" applyFont="1" applyBorder="1" applyAlignment="1">
      <alignment horizontal="left" vertical="center"/>
    </xf>
    <xf numFmtId="0" fontId="9" fillId="0" borderId="79" xfId="0" applyFont="1" applyBorder="1" applyAlignment="1">
      <alignment horizontal="left" vertical="center"/>
    </xf>
    <xf numFmtId="0" fontId="52" fillId="8" borderId="9" xfId="4" applyNumberFormat="1" applyFont="1" applyFill="1" applyBorder="1" applyAlignment="1" applyProtection="1">
      <alignment horizontal="center" vertical="center"/>
    </xf>
    <xf numFmtId="0" fontId="52" fillId="8" borderId="10" xfId="4" applyNumberFormat="1" applyFont="1" applyFill="1" applyBorder="1" applyAlignment="1" applyProtection="1">
      <alignment horizontal="center" vertical="center"/>
    </xf>
    <xf numFmtId="0" fontId="52" fillId="8" borderId="1" xfId="4" applyNumberFormat="1" applyFont="1" applyFill="1" applyBorder="1" applyAlignment="1" applyProtection="1">
      <alignment horizontal="center" vertical="center"/>
    </xf>
    <xf numFmtId="0" fontId="52" fillId="8" borderId="7" xfId="4" applyNumberFormat="1" applyFont="1" applyFill="1" applyBorder="1" applyAlignment="1" applyProtection="1">
      <alignment horizontal="center" vertical="center"/>
    </xf>
    <xf numFmtId="177" fontId="52" fillId="0" borderId="9" xfId="4" applyNumberFormat="1" applyFont="1" applyFill="1" applyBorder="1" applyAlignment="1" applyProtection="1">
      <alignment horizontal="right" vertical="center"/>
    </xf>
    <xf numFmtId="177" fontId="52" fillId="0" borderId="10" xfId="4" applyNumberFormat="1" applyFont="1" applyFill="1" applyBorder="1" applyAlignment="1" applyProtection="1">
      <alignment horizontal="right" vertical="center"/>
    </xf>
    <xf numFmtId="0" fontId="52" fillId="0" borderId="9" xfId="0" applyFont="1" applyBorder="1" applyAlignment="1">
      <alignment horizontal="center" vertical="center"/>
    </xf>
    <xf numFmtId="0" fontId="52" fillId="0" borderId="11" xfId="0" applyFont="1" applyBorder="1" applyAlignment="1">
      <alignment horizontal="center" vertical="center"/>
    </xf>
    <xf numFmtId="0" fontId="52" fillId="0" borderId="20" xfId="0" applyFont="1" applyBorder="1" applyAlignment="1" applyProtection="1">
      <alignment horizontal="center" vertical="center"/>
      <protection locked="0"/>
    </xf>
    <xf numFmtId="0" fontId="11" fillId="0" borderId="16"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94" fillId="0" borderId="10" xfId="0" applyFont="1" applyBorder="1" applyAlignment="1">
      <alignment horizontal="center" vertical="center"/>
    </xf>
    <xf numFmtId="0" fontId="52" fillId="0" borderId="10" xfId="4" applyNumberFormat="1" applyFont="1" applyBorder="1" applyAlignment="1" applyProtection="1">
      <alignment horizontal="right" vertical="center"/>
    </xf>
    <xf numFmtId="184" fontId="52" fillId="0" borderId="10" xfId="0" applyNumberFormat="1" applyFont="1" applyBorder="1" applyAlignment="1">
      <alignment horizontal="right" vertical="center"/>
    </xf>
    <xf numFmtId="38" fontId="52" fillId="0" borderId="20" xfId="4" applyFont="1" applyBorder="1" applyAlignment="1" applyProtection="1">
      <alignment horizontal="center" vertical="center"/>
      <protection locked="0"/>
    </xf>
    <xf numFmtId="0" fontId="9" fillId="0" borderId="40" xfId="0" applyFont="1" applyBorder="1" applyAlignment="1">
      <alignment horizontal="left" vertical="center" wrapText="1"/>
    </xf>
    <xf numFmtId="0" fontId="4" fillId="0" borderId="29" xfId="0" applyFont="1" applyBorder="1" applyAlignment="1">
      <alignment horizontal="left" vertical="center" shrinkToFit="1"/>
    </xf>
    <xf numFmtId="0" fontId="4" fillId="0" borderId="0" xfId="0" applyFont="1" applyAlignment="1">
      <alignment horizontal="left" vertical="center" shrinkToFit="1"/>
    </xf>
    <xf numFmtId="0" fontId="52" fillId="0" borderId="41" xfId="0" applyFont="1" applyBorder="1" applyAlignment="1">
      <alignment horizontal="right" vertical="center" wrapText="1"/>
    </xf>
    <xf numFmtId="0" fontId="52" fillId="0" borderId="33" xfId="0" applyFont="1" applyBorder="1" applyAlignment="1">
      <alignment horizontal="right" vertical="center" wrapText="1"/>
    </xf>
    <xf numFmtId="0" fontId="48" fillId="0" borderId="0" xfId="5" applyNumberFormat="1" applyFont="1" applyFill="1" applyAlignment="1" applyProtection="1">
      <alignment horizontal="right" vertical="center"/>
    </xf>
    <xf numFmtId="0" fontId="9" fillId="0" borderId="13" xfId="0" applyFont="1" applyBorder="1" applyAlignment="1">
      <alignment horizontal="right" vertical="center"/>
    </xf>
    <xf numFmtId="0" fontId="52" fillId="0" borderId="9" xfId="4" applyNumberFormat="1" applyFont="1" applyFill="1" applyBorder="1" applyAlignment="1" applyProtection="1">
      <alignment horizontal="right" vertical="center"/>
    </xf>
    <xf numFmtId="0" fontId="52" fillId="0" borderId="10" xfId="4" applyNumberFormat="1" applyFont="1" applyFill="1" applyBorder="1" applyAlignment="1" applyProtection="1">
      <alignment horizontal="right" vertical="center"/>
    </xf>
    <xf numFmtId="0" fontId="52" fillId="0" borderId="1" xfId="0" applyFont="1" applyBorder="1" applyAlignment="1">
      <alignment horizontal="left" vertical="center" wrapText="1"/>
    </xf>
    <xf numFmtId="38" fontId="52" fillId="8" borderId="9" xfId="4" applyFont="1" applyFill="1" applyBorder="1" applyAlignment="1" applyProtection="1">
      <alignment horizontal="center" vertical="center"/>
    </xf>
    <xf numFmtId="38" fontId="52" fillId="8" borderId="10" xfId="4" applyFont="1" applyFill="1" applyBorder="1" applyAlignment="1" applyProtection="1">
      <alignment horizontal="center" vertical="center"/>
    </xf>
    <xf numFmtId="38" fontId="52" fillId="8" borderId="1" xfId="4" applyFont="1" applyFill="1" applyBorder="1" applyAlignment="1" applyProtection="1">
      <alignment horizontal="center" vertical="center"/>
    </xf>
    <xf numFmtId="38" fontId="52" fillId="8" borderId="7" xfId="4" applyFont="1" applyFill="1" applyBorder="1" applyAlignment="1" applyProtection="1">
      <alignment horizontal="center" vertical="center"/>
    </xf>
    <xf numFmtId="0" fontId="29" fillId="0" borderId="2" xfId="2" applyFont="1" applyBorder="1" applyAlignment="1" applyProtection="1">
      <alignment horizontal="center" vertical="center"/>
      <protection locked="0"/>
    </xf>
    <xf numFmtId="0" fontId="29" fillId="0" borderId="3" xfId="2" applyFont="1" applyBorder="1" applyAlignment="1" applyProtection="1">
      <alignment horizontal="center" vertical="center"/>
      <protection locked="0"/>
    </xf>
    <xf numFmtId="0" fontId="29" fillId="0" borderId="4" xfId="2" applyFont="1" applyBorder="1" applyAlignment="1" applyProtection="1">
      <alignment horizontal="center" vertical="center"/>
      <protection locked="0"/>
    </xf>
    <xf numFmtId="0" fontId="29" fillId="0" borderId="8" xfId="2" applyFont="1" applyBorder="1" applyAlignment="1" applyProtection="1">
      <alignment horizontal="center" vertical="center"/>
      <protection locked="0"/>
    </xf>
    <xf numFmtId="0" fontId="29" fillId="0" borderId="1" xfId="2" applyFont="1" applyBorder="1" applyAlignment="1" applyProtection="1">
      <alignment horizontal="center" vertical="center"/>
      <protection locked="0"/>
    </xf>
    <xf numFmtId="0" fontId="29" fillId="0" borderId="7" xfId="2" applyFont="1" applyBorder="1" applyAlignment="1" applyProtection="1">
      <alignment horizontal="center" vertical="center"/>
      <protection locked="0"/>
    </xf>
    <xf numFmtId="0" fontId="48" fillId="0" borderId="0" xfId="5" applyFont="1" applyAlignment="1">
      <alignment horizontal="center" vertical="center"/>
    </xf>
    <xf numFmtId="0" fontId="0" fillId="0" borderId="0" xfId="2" applyFont="1"/>
    <xf numFmtId="0" fontId="4" fillId="0" borderId="3" xfId="2" applyFont="1" applyBorder="1" applyAlignment="1">
      <alignment horizontal="center" vertical="center"/>
    </xf>
    <xf numFmtId="0" fontId="4" fillId="0" borderId="1" xfId="2" applyFont="1" applyBorder="1" applyAlignment="1">
      <alignment horizontal="center" vertical="center"/>
    </xf>
    <xf numFmtId="0" fontId="52" fillId="0" borderId="3" xfId="2" applyFont="1" applyBorder="1" applyAlignment="1" applyProtection="1">
      <alignment horizontal="right" vertical="center"/>
      <protection locked="0"/>
    </xf>
    <xf numFmtId="0" fontId="52" fillId="0" borderId="1" xfId="2" applyFont="1" applyBorder="1" applyAlignment="1" applyProtection="1">
      <alignment horizontal="right" vertical="center"/>
      <protection locked="0"/>
    </xf>
    <xf numFmtId="0" fontId="52" fillId="0" borderId="9" xfId="2" applyFont="1" applyBorder="1" applyAlignment="1" applyProtection="1">
      <alignment horizontal="right" vertical="center" wrapText="1"/>
      <protection locked="0"/>
    </xf>
    <xf numFmtId="0" fontId="52" fillId="0" borderId="10" xfId="2" applyFont="1" applyBorder="1" applyAlignment="1" applyProtection="1">
      <alignment horizontal="right" vertical="center" wrapText="1"/>
      <protection locked="0"/>
    </xf>
    <xf numFmtId="0" fontId="52" fillId="0" borderId="11" xfId="2" applyFont="1" applyBorder="1" applyAlignment="1" applyProtection="1">
      <alignment horizontal="right" vertical="center" wrapText="1"/>
      <protection locked="0"/>
    </xf>
    <xf numFmtId="0" fontId="4" fillId="0" borderId="9" xfId="2" applyFont="1" applyBorder="1" applyAlignment="1" applyProtection="1">
      <alignment horizontal="right" vertical="center"/>
      <protection locked="0"/>
    </xf>
    <xf numFmtId="0" fontId="4" fillId="0" borderId="10" xfId="2" applyFont="1" applyBorder="1" applyAlignment="1" applyProtection="1">
      <alignment horizontal="right" vertical="center"/>
      <protection locked="0"/>
    </xf>
    <xf numFmtId="0" fontId="4" fillId="0" borderId="11" xfId="2" applyFont="1" applyBorder="1" applyAlignment="1" applyProtection="1">
      <alignment horizontal="right" vertical="center"/>
      <protection locked="0"/>
    </xf>
    <xf numFmtId="0" fontId="4" fillId="0" borderId="9" xfId="2" applyFont="1" applyBorder="1" applyAlignment="1" applyProtection="1">
      <alignment horizontal="left" vertical="center"/>
      <protection locked="0"/>
    </xf>
    <xf numFmtId="0" fontId="4" fillId="0" borderId="10" xfId="2" applyFont="1" applyBorder="1" applyAlignment="1" applyProtection="1">
      <alignment horizontal="left" vertical="center"/>
      <protection locked="0"/>
    </xf>
    <xf numFmtId="0" fontId="4" fillId="0" borderId="11" xfId="2" applyFont="1" applyBorder="1" applyAlignment="1" applyProtection="1">
      <alignment horizontal="left" vertical="center"/>
      <protection locked="0"/>
    </xf>
    <xf numFmtId="0" fontId="4" fillId="0" borderId="4" xfId="2" applyFont="1" applyBorder="1" applyAlignment="1">
      <alignment horizontal="center" vertical="center"/>
    </xf>
    <xf numFmtId="0" fontId="4" fillId="0" borderId="7" xfId="2" applyFont="1" applyBorder="1" applyAlignment="1">
      <alignment horizontal="center" vertical="center"/>
    </xf>
    <xf numFmtId="0" fontId="4" fillId="0" borderId="20" xfId="2" applyFont="1" applyBorder="1" applyAlignment="1">
      <alignment horizontal="left" vertical="center"/>
    </xf>
    <xf numFmtId="0" fontId="4" fillId="0" borderId="9" xfId="2" applyFont="1" applyBorder="1" applyAlignment="1">
      <alignment horizontal="left" vertical="center"/>
    </xf>
    <xf numFmtId="0" fontId="4" fillId="0" borderId="11" xfId="2" applyFont="1" applyBorder="1" applyAlignment="1">
      <alignment horizontal="left" vertical="center"/>
    </xf>
    <xf numFmtId="0" fontId="1" fillId="0" borderId="0" xfId="2"/>
    <xf numFmtId="0" fontId="0" fillId="0" borderId="0" xfId="2" applyFont="1" applyAlignment="1">
      <alignment vertical="center"/>
    </xf>
    <xf numFmtId="38" fontId="0" fillId="0" borderId="0" xfId="2" applyNumberFormat="1" applyFont="1"/>
    <xf numFmtId="0" fontId="4" fillId="0" borderId="20" xfId="2" applyFont="1" applyBorder="1" applyAlignment="1">
      <alignment horizontal="center" vertical="center"/>
    </xf>
    <xf numFmtId="0" fontId="4" fillId="0" borderId="9" xfId="2" applyFont="1" applyBorder="1" applyAlignment="1" applyProtection="1">
      <alignment horizontal="center" vertical="center"/>
      <protection locked="0"/>
    </xf>
    <xf numFmtId="0" fontId="4" fillId="0" borderId="10" xfId="2" applyFont="1" applyBorder="1" applyAlignment="1" applyProtection="1">
      <alignment horizontal="center" vertical="center"/>
      <protection locked="0"/>
    </xf>
    <xf numFmtId="0" fontId="4" fillId="0" borderId="11" xfId="2" applyFont="1" applyBorder="1" applyAlignment="1" applyProtection="1">
      <alignment horizontal="center" vertical="center"/>
      <protection locked="0"/>
    </xf>
    <xf numFmtId="0" fontId="4" fillId="0" borderId="2" xfId="2" applyFont="1" applyBorder="1" applyAlignment="1">
      <alignment horizontal="center" vertical="center"/>
    </xf>
    <xf numFmtId="0" fontId="52" fillId="0" borderId="9" xfId="2" applyFont="1" applyBorder="1" applyAlignment="1" applyProtection="1">
      <alignment horizontal="right" vertical="center"/>
      <protection locked="0"/>
    </xf>
    <xf numFmtId="0" fontId="52" fillId="0" borderId="10" xfId="2" applyFont="1" applyBorder="1" applyAlignment="1" applyProtection="1">
      <alignment horizontal="right" vertical="center"/>
      <protection locked="0"/>
    </xf>
    <xf numFmtId="0" fontId="4" fillId="0" borderId="10" xfId="2" applyFont="1" applyBorder="1" applyAlignment="1">
      <alignment horizontal="right" vertical="center"/>
    </xf>
    <xf numFmtId="0" fontId="4" fillId="0" borderId="11" xfId="2" applyFont="1" applyBorder="1" applyAlignment="1">
      <alignment horizontal="right" vertical="center"/>
    </xf>
    <xf numFmtId="0" fontId="4" fillId="0" borderId="8" xfId="2" applyFont="1" applyBorder="1" applyAlignment="1">
      <alignment horizontal="center" vertical="center"/>
    </xf>
    <xf numFmtId="0" fontId="52" fillId="0" borderId="2" xfId="2" applyFont="1" applyBorder="1" applyAlignment="1" applyProtection="1">
      <alignment horizontal="right" vertical="center"/>
      <protection locked="0"/>
    </xf>
    <xf numFmtId="0" fontId="52" fillId="0" borderId="8" xfId="2" applyFont="1" applyBorder="1" applyAlignment="1" applyProtection="1">
      <alignment horizontal="right" vertical="center"/>
      <protection locked="0"/>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52" fillId="0" borderId="11" xfId="2" applyFont="1" applyBorder="1" applyAlignment="1" applyProtection="1">
      <alignment horizontal="right" vertical="center"/>
      <protection locked="0"/>
    </xf>
    <xf numFmtId="0" fontId="4" fillId="0" borderId="9" xfId="2" applyFont="1" applyBorder="1" applyAlignment="1">
      <alignment vertical="center"/>
    </xf>
    <xf numFmtId="0" fontId="4" fillId="0" borderId="10" xfId="2" applyFont="1" applyBorder="1" applyAlignment="1">
      <alignment vertical="center"/>
    </xf>
    <xf numFmtId="0" fontId="4" fillId="0" borderId="11" xfId="2" applyFont="1" applyBorder="1" applyAlignment="1">
      <alignment vertical="center"/>
    </xf>
    <xf numFmtId="0" fontId="4" fillId="0" borderId="9" xfId="2" applyFont="1" applyBorder="1" applyAlignment="1">
      <alignment horizontal="center" vertical="center"/>
    </xf>
    <xf numFmtId="0" fontId="4" fillId="0" borderId="10" xfId="2" applyFont="1" applyBorder="1" applyAlignment="1">
      <alignment horizontal="left" vertical="center"/>
    </xf>
    <xf numFmtId="0" fontId="52" fillId="0" borderId="20" xfId="2" applyFont="1" applyBorder="1" applyAlignment="1" applyProtection="1">
      <alignment horizontal="right" vertical="center" wrapText="1"/>
      <protection locked="0"/>
    </xf>
    <xf numFmtId="0" fontId="4" fillId="0" borderId="9" xfId="4" applyNumberFormat="1" applyFont="1" applyFill="1" applyBorder="1" applyAlignment="1" applyProtection="1">
      <alignment horizontal="left" vertical="center"/>
    </xf>
    <xf numFmtId="0" fontId="4" fillId="0" borderId="10" xfId="4" applyNumberFormat="1" applyFont="1" applyFill="1" applyBorder="1" applyAlignment="1" applyProtection="1">
      <alignment horizontal="left" vertical="center"/>
    </xf>
    <xf numFmtId="0" fontId="52" fillId="0" borderId="2" xfId="2" applyFont="1" applyBorder="1" applyAlignment="1" applyProtection="1">
      <alignment horizontal="right" vertical="center" wrapText="1"/>
      <protection locked="0"/>
    </xf>
    <xf numFmtId="0" fontId="52" fillId="0" borderId="3" xfId="2" applyFont="1" applyBorder="1" applyAlignment="1" applyProtection="1">
      <alignment horizontal="right" vertical="center" wrapText="1"/>
      <protection locked="0"/>
    </xf>
    <xf numFmtId="0" fontId="52" fillId="0" borderId="9" xfId="4" applyNumberFormat="1" applyFont="1" applyFill="1" applyBorder="1" applyAlignment="1" applyProtection="1">
      <alignment horizontal="right" vertical="center" wrapText="1"/>
      <protection locked="0"/>
    </xf>
    <xf numFmtId="0" fontId="52" fillId="0" borderId="10" xfId="4" applyNumberFormat="1" applyFont="1" applyFill="1" applyBorder="1" applyAlignment="1" applyProtection="1">
      <alignment horizontal="right" vertical="center" wrapText="1"/>
      <protection locked="0"/>
    </xf>
    <xf numFmtId="0" fontId="52" fillId="0" borderId="11" xfId="4" applyNumberFormat="1" applyFont="1" applyFill="1" applyBorder="1" applyAlignment="1" applyProtection="1">
      <alignment horizontal="right" vertical="center" wrapText="1"/>
      <protection locked="0"/>
    </xf>
    <xf numFmtId="0" fontId="6" fillId="0" borderId="22" xfId="2" applyFont="1" applyBorder="1" applyAlignment="1">
      <alignment horizontal="center" vertical="center"/>
    </xf>
    <xf numFmtId="0" fontId="4" fillId="0" borderId="25" xfId="2" applyFont="1" applyBorder="1" applyAlignment="1">
      <alignment horizontal="left" vertical="center"/>
    </xf>
    <xf numFmtId="0" fontId="4" fillId="0" borderId="20" xfId="2" applyFont="1" applyBorder="1" applyAlignment="1">
      <alignment horizontal="center" vertical="center" textRotation="255"/>
    </xf>
    <xf numFmtId="0" fontId="52" fillId="0" borderId="9" xfId="2" applyFont="1" applyBorder="1" applyAlignment="1" applyProtection="1">
      <alignment horizontal="right" vertical="center" shrinkToFit="1"/>
      <protection locked="0"/>
    </xf>
    <xf numFmtId="0" fontId="52" fillId="0" borderId="10" xfId="2" applyFont="1" applyBorder="1" applyAlignment="1" applyProtection="1">
      <alignment horizontal="right" vertical="center" shrinkToFit="1"/>
      <protection locked="0"/>
    </xf>
    <xf numFmtId="0" fontId="52" fillId="0" borderId="11" xfId="2" applyFont="1" applyBorder="1" applyAlignment="1" applyProtection="1">
      <alignment horizontal="right" vertical="center" shrinkToFit="1"/>
      <protection locked="0"/>
    </xf>
    <xf numFmtId="0" fontId="52" fillId="0" borderId="20" xfId="2" applyFont="1" applyBorder="1" applyAlignment="1" applyProtection="1">
      <alignment horizontal="center" vertical="center"/>
      <protection locked="0"/>
    </xf>
    <xf numFmtId="0" fontId="4" fillId="0" borderId="11" xfId="4" applyNumberFormat="1" applyFont="1" applyFill="1" applyBorder="1" applyAlignment="1" applyProtection="1">
      <alignment horizontal="left" vertical="center"/>
    </xf>
    <xf numFmtId="0" fontId="4" fillId="0" borderId="5" xfId="2" applyFont="1" applyBorder="1" applyAlignment="1">
      <alignment horizontal="center" vertical="center"/>
    </xf>
    <xf numFmtId="0" fontId="4" fillId="0" borderId="0" xfId="2" applyFont="1" applyAlignment="1">
      <alignment horizontal="center" vertical="center"/>
    </xf>
    <xf numFmtId="0" fontId="4" fillId="0" borderId="6" xfId="2" applyFont="1" applyBorder="1" applyAlignment="1">
      <alignment horizontal="center" vertical="center"/>
    </xf>
    <xf numFmtId="0" fontId="52" fillId="0" borderId="2" xfId="2" applyFont="1" applyBorder="1" applyAlignment="1" applyProtection="1">
      <alignment horizontal="center" vertical="center"/>
      <protection locked="0"/>
    </xf>
    <xf numFmtId="0" fontId="52" fillId="0" borderId="4" xfId="2" applyFont="1" applyBorder="1" applyAlignment="1" applyProtection="1">
      <alignment horizontal="center" vertical="center"/>
      <protection locked="0"/>
    </xf>
    <xf numFmtId="0" fontId="52" fillId="0" borderId="5" xfId="2" applyFont="1" applyBorder="1" applyAlignment="1" applyProtection="1">
      <alignment horizontal="center" vertical="center"/>
      <protection locked="0"/>
    </xf>
    <xf numFmtId="0" fontId="52" fillId="0" borderId="6" xfId="2" applyFont="1" applyBorder="1" applyAlignment="1" applyProtection="1">
      <alignment horizontal="center" vertical="center"/>
      <protection locked="0"/>
    </xf>
    <xf numFmtId="0" fontId="52" fillId="0" borderId="8" xfId="2" applyFont="1" applyBorder="1" applyAlignment="1" applyProtection="1">
      <alignment horizontal="center" vertical="center"/>
      <protection locked="0"/>
    </xf>
    <xf numFmtId="0" fontId="52" fillId="0" borderId="7" xfId="2" applyFont="1" applyBorder="1" applyAlignment="1" applyProtection="1">
      <alignment horizontal="center" vertical="center"/>
      <protection locked="0"/>
    </xf>
    <xf numFmtId="0" fontId="52" fillId="0" borderId="1" xfId="2" applyFont="1" applyBorder="1" applyAlignment="1" applyProtection="1">
      <alignment vertical="center"/>
      <protection locked="0"/>
    </xf>
    <xf numFmtId="0" fontId="52" fillId="0" borderId="2" xfId="2" applyFont="1" applyBorder="1" applyAlignment="1" applyProtection="1">
      <alignment horizontal="center" vertical="center" wrapText="1"/>
      <protection locked="0"/>
    </xf>
    <xf numFmtId="0" fontId="52" fillId="0" borderId="3" xfId="2" applyFont="1" applyBorder="1" applyAlignment="1" applyProtection="1">
      <alignment horizontal="center" vertical="center" wrapText="1"/>
      <protection locked="0"/>
    </xf>
    <xf numFmtId="0" fontId="52" fillId="0" borderId="4" xfId="2" applyFont="1" applyBorder="1" applyAlignment="1" applyProtection="1">
      <alignment horizontal="center" vertical="center" wrapText="1"/>
      <protection locked="0"/>
    </xf>
    <xf numFmtId="0" fontId="52" fillId="0" borderId="8" xfId="2" applyFont="1" applyBorder="1" applyAlignment="1" applyProtection="1">
      <alignment horizontal="center" vertical="center" wrapText="1"/>
      <protection locked="0"/>
    </xf>
    <xf numFmtId="0" fontId="52" fillId="0" borderId="1" xfId="2" applyFont="1" applyBorder="1" applyAlignment="1" applyProtection="1">
      <alignment horizontal="center" vertical="center" wrapText="1"/>
      <protection locked="0"/>
    </xf>
    <xf numFmtId="0" fontId="52" fillId="0" borderId="7" xfId="2" applyFont="1" applyBorder="1" applyAlignment="1" applyProtection="1">
      <alignment horizontal="center" vertical="center" wrapText="1"/>
      <protection locked="0"/>
    </xf>
    <xf numFmtId="0" fontId="52" fillId="0" borderId="8" xfId="2" applyFont="1" applyBorder="1" applyAlignment="1" applyProtection="1">
      <alignment horizontal="right" vertical="center" wrapText="1"/>
      <protection locked="0"/>
    </xf>
    <xf numFmtId="0" fontId="52" fillId="0" borderId="1" xfId="2" applyFont="1" applyBorder="1" applyAlignment="1" applyProtection="1">
      <alignment horizontal="right" vertical="center" wrapText="1"/>
      <protection locked="0"/>
    </xf>
    <xf numFmtId="0" fontId="4" fillId="0" borderId="2" xfId="2" applyFont="1" applyBorder="1" applyAlignment="1">
      <alignment vertical="center"/>
    </xf>
    <xf numFmtId="0" fontId="4" fillId="0" borderId="3" xfId="2" applyFont="1" applyBorder="1" applyAlignment="1">
      <alignment vertical="center"/>
    </xf>
    <xf numFmtId="0" fontId="4" fillId="0" borderId="4" xfId="2" applyFont="1" applyBorder="1" applyAlignment="1">
      <alignment vertical="center"/>
    </xf>
    <xf numFmtId="0" fontId="4" fillId="0" borderId="22" xfId="2" applyFont="1" applyBorder="1" applyAlignment="1">
      <alignment horizontal="left" vertical="center"/>
    </xf>
    <xf numFmtId="0" fontId="52" fillId="0" borderId="9" xfId="4" applyNumberFormat="1" applyFont="1" applyFill="1" applyBorder="1" applyAlignment="1" applyProtection="1">
      <alignment horizontal="center" vertical="center" wrapText="1"/>
      <protection locked="0"/>
    </xf>
    <xf numFmtId="0" fontId="52" fillId="0" borderId="10" xfId="4" applyNumberFormat="1" applyFont="1" applyFill="1" applyBorder="1" applyAlignment="1" applyProtection="1">
      <alignment horizontal="center" vertical="center" wrapText="1"/>
      <protection locked="0"/>
    </xf>
    <xf numFmtId="0" fontId="52" fillId="0" borderId="11" xfId="4" applyNumberFormat="1" applyFont="1" applyFill="1" applyBorder="1" applyAlignment="1" applyProtection="1">
      <alignment horizontal="center" vertical="center" wrapText="1"/>
      <protection locked="0"/>
    </xf>
    <xf numFmtId="0" fontId="52" fillId="0" borderId="9" xfId="2" applyFont="1" applyBorder="1" applyAlignment="1">
      <alignment horizontal="center" vertical="center"/>
    </xf>
    <xf numFmtId="0" fontId="52" fillId="0" borderId="10" xfId="2" applyFont="1" applyBorder="1" applyAlignment="1">
      <alignment horizontal="center" vertical="center"/>
    </xf>
    <xf numFmtId="0" fontId="52" fillId="0" borderId="11" xfId="2" applyFont="1" applyBorder="1" applyAlignment="1">
      <alignment horizontal="center" vertical="center"/>
    </xf>
    <xf numFmtId="0" fontId="52" fillId="0" borderId="9" xfId="4" applyNumberFormat="1" applyFont="1" applyFill="1" applyBorder="1" applyAlignment="1" applyProtection="1">
      <alignment horizontal="center" vertical="center"/>
      <protection locked="0"/>
    </xf>
    <xf numFmtId="0" fontId="52" fillId="0" borderId="10" xfId="4" applyNumberFormat="1" applyFont="1" applyFill="1" applyBorder="1" applyAlignment="1" applyProtection="1">
      <alignment horizontal="center" vertical="center"/>
      <protection locked="0"/>
    </xf>
    <xf numFmtId="0" fontId="52" fillId="0" borderId="11" xfId="4" applyNumberFormat="1" applyFont="1" applyFill="1" applyBorder="1" applyAlignment="1" applyProtection="1">
      <alignment horizontal="center" vertical="center"/>
      <protection locked="0"/>
    </xf>
    <xf numFmtId="0" fontId="52" fillId="0" borderId="3" xfId="2" applyFont="1" applyBorder="1" applyAlignment="1" applyProtection="1">
      <alignment horizontal="center" vertical="center"/>
      <protection locked="0"/>
    </xf>
    <xf numFmtId="0" fontId="52" fillId="0" borderId="1" xfId="2" applyFont="1" applyBorder="1" applyAlignment="1" applyProtection="1">
      <alignment horizontal="center" vertical="center"/>
      <protection locked="0"/>
    </xf>
    <xf numFmtId="0" fontId="52" fillId="0" borderId="4" xfId="2" applyFont="1" applyBorder="1" applyAlignment="1" applyProtection="1">
      <alignment horizontal="right" vertical="center"/>
      <protection locked="0"/>
    </xf>
    <xf numFmtId="0" fontId="52" fillId="0" borderId="7" xfId="2" applyFont="1" applyBorder="1" applyAlignment="1" applyProtection="1">
      <alignment horizontal="right" vertical="center"/>
      <protection locked="0"/>
    </xf>
    <xf numFmtId="0" fontId="4" fillId="0" borderId="3" xfId="2" applyFont="1" applyBorder="1" applyAlignment="1" applyProtection="1">
      <alignment horizontal="center" vertical="center"/>
      <protection locked="0"/>
    </xf>
    <xf numFmtId="0" fontId="4" fillId="0" borderId="4" xfId="2" applyFont="1" applyBorder="1" applyAlignment="1" applyProtection="1">
      <alignment horizontal="center" vertical="center"/>
      <protection locked="0"/>
    </xf>
    <xf numFmtId="0" fontId="4" fillId="0" borderId="1" xfId="2" applyFont="1" applyBorder="1" applyAlignment="1" applyProtection="1">
      <alignment horizontal="center" vertical="center"/>
      <protection locked="0"/>
    </xf>
    <xf numFmtId="0" fontId="4" fillId="0" borderId="7" xfId="2" applyFont="1" applyBorder="1" applyAlignment="1" applyProtection="1">
      <alignment horizontal="center" vertical="center"/>
      <protection locked="0"/>
    </xf>
    <xf numFmtId="0" fontId="52" fillId="0" borderId="10" xfId="2" applyFont="1" applyBorder="1" applyAlignment="1">
      <alignment horizontal="left" vertical="center"/>
    </xf>
    <xf numFmtId="0" fontId="52" fillId="0" borderId="11" xfId="2" applyFont="1" applyBorder="1" applyAlignment="1">
      <alignment horizontal="left" vertical="center"/>
    </xf>
    <xf numFmtId="0" fontId="4" fillId="0" borderId="9" xfId="2" applyFont="1" applyBorder="1" applyAlignment="1">
      <alignment horizontal="right" vertical="center"/>
    </xf>
    <xf numFmtId="0" fontId="4" fillId="0" borderId="8" xfId="2" applyFont="1" applyBorder="1" applyAlignment="1">
      <alignment horizontal="left" vertical="center"/>
    </xf>
    <xf numFmtId="0" fontId="4" fillId="0" borderId="1" xfId="2" applyFont="1" applyBorder="1" applyAlignment="1">
      <alignment horizontal="left" vertical="center"/>
    </xf>
    <xf numFmtId="0" fontId="52" fillId="0" borderId="11" xfId="2" applyFont="1" applyBorder="1" applyAlignment="1" applyProtection="1">
      <alignment horizontal="center" vertical="center" wrapText="1"/>
      <protection locked="0"/>
    </xf>
    <xf numFmtId="0" fontId="52" fillId="0" borderId="20" xfId="2" applyFont="1" applyBorder="1" applyAlignment="1" applyProtection="1">
      <alignment horizontal="center" vertical="center" wrapText="1"/>
      <protection locked="0"/>
    </xf>
    <xf numFmtId="0" fontId="4" fillId="0" borderId="20" xfId="4" applyNumberFormat="1" applyFont="1" applyFill="1" applyBorder="1" applyAlignment="1" applyProtection="1">
      <alignment horizontal="left" vertical="center"/>
    </xf>
    <xf numFmtId="0" fontId="4" fillId="0" borderId="21" xfId="2" applyFont="1" applyBorder="1" applyAlignment="1">
      <alignment horizontal="left" vertical="center"/>
    </xf>
    <xf numFmtId="0" fontId="4" fillId="0" borderId="8" xfId="2" applyFont="1" applyBorder="1" applyAlignment="1">
      <alignment horizontal="right" vertical="center"/>
    </xf>
    <xf numFmtId="0" fontId="4" fillId="0" borderId="1" xfId="2" applyFont="1" applyBorder="1" applyAlignment="1">
      <alignment horizontal="right" vertical="center"/>
    </xf>
    <xf numFmtId="0" fontId="52" fillId="0" borderId="20" xfId="2" applyFont="1" applyBorder="1" applyAlignment="1" applyProtection="1">
      <alignment horizontal="right" vertical="center"/>
      <protection locked="0"/>
    </xf>
    <xf numFmtId="0" fontId="4" fillId="0" borderId="22" xfId="2" applyFont="1" applyBorder="1" applyAlignment="1" applyProtection="1">
      <alignment horizontal="center" vertical="center"/>
      <protection locked="0"/>
    </xf>
    <xf numFmtId="0" fontId="4" fillId="0" borderId="20" xfId="2" applyFont="1" applyBorder="1" applyAlignment="1" applyProtection="1">
      <alignment horizontal="center" vertical="center"/>
      <protection locked="0"/>
    </xf>
    <xf numFmtId="0" fontId="52" fillId="0" borderId="5" xfId="2" applyFont="1" applyBorder="1" applyAlignment="1" applyProtection="1">
      <alignment horizontal="right" vertical="center"/>
      <protection locked="0"/>
    </xf>
    <xf numFmtId="0" fontId="52" fillId="0" borderId="0" xfId="2" applyFont="1" applyAlignment="1" applyProtection="1">
      <alignment horizontal="right" vertical="center"/>
      <protection locked="0"/>
    </xf>
    <xf numFmtId="0" fontId="52" fillId="0" borderId="6" xfId="2" applyFont="1" applyBorder="1" applyAlignment="1" applyProtection="1">
      <alignment horizontal="right" vertical="center"/>
      <protection locked="0"/>
    </xf>
    <xf numFmtId="0" fontId="52" fillId="0" borderId="9" xfId="2" applyFont="1" applyBorder="1" applyAlignment="1" applyProtection="1">
      <alignment horizontal="center" vertical="center" wrapText="1"/>
      <protection locked="0"/>
    </xf>
    <xf numFmtId="0" fontId="52" fillId="0" borderId="10" xfId="2" applyFont="1" applyBorder="1" applyAlignment="1" applyProtection="1">
      <alignment horizontal="center" vertical="center" wrapText="1"/>
      <protection locked="0"/>
    </xf>
    <xf numFmtId="0" fontId="52" fillId="0" borderId="9" xfId="2" applyFont="1" applyBorder="1" applyAlignment="1" applyProtection="1">
      <alignment horizontal="center" vertical="center"/>
      <protection locked="0"/>
    </xf>
    <xf numFmtId="0" fontId="52" fillId="0" borderId="10" xfId="2" applyFont="1" applyBorder="1" applyAlignment="1" applyProtection="1">
      <alignment horizontal="center" vertical="center"/>
      <protection locked="0"/>
    </xf>
    <xf numFmtId="0" fontId="52" fillId="0" borderId="11" xfId="2" applyFont="1" applyBorder="1" applyAlignment="1" applyProtection="1">
      <alignment horizontal="center" vertical="center"/>
      <protection locked="0"/>
    </xf>
    <xf numFmtId="0" fontId="4" fillId="0" borderId="20" xfId="2" applyFont="1" applyBorder="1" applyAlignment="1">
      <alignment horizontal="center" vertical="center" textRotation="255" shrinkToFit="1"/>
    </xf>
    <xf numFmtId="0" fontId="52" fillId="0" borderId="2" xfId="2" applyFont="1" applyBorder="1" applyAlignment="1" applyProtection="1">
      <alignment horizontal="center" vertical="center" shrinkToFit="1"/>
      <protection locked="0"/>
    </xf>
    <xf numFmtId="0" fontId="52" fillId="0" borderId="3" xfId="2" applyFont="1" applyBorder="1" applyAlignment="1" applyProtection="1">
      <alignment horizontal="center" vertical="center" shrinkToFit="1"/>
      <protection locked="0"/>
    </xf>
    <xf numFmtId="0" fontId="52" fillId="0" borderId="4" xfId="2" applyFont="1" applyBorder="1" applyAlignment="1" applyProtection="1">
      <alignment horizontal="center" vertical="center" shrinkToFit="1"/>
      <protection locked="0"/>
    </xf>
    <xf numFmtId="0" fontId="52" fillId="0" borderId="20" xfId="2" applyFont="1" applyBorder="1" applyAlignment="1" applyProtection="1">
      <alignment horizontal="center" vertical="center" shrinkToFit="1"/>
      <protection locked="0"/>
    </xf>
    <xf numFmtId="0" fontId="52" fillId="0" borderId="9" xfId="4" applyNumberFormat="1" applyFont="1" applyFill="1" applyBorder="1" applyAlignment="1" applyProtection="1">
      <alignment horizontal="center" vertical="center"/>
    </xf>
    <xf numFmtId="0" fontId="52" fillId="0" borderId="11" xfId="4" applyNumberFormat="1" applyFont="1" applyFill="1" applyBorder="1" applyAlignment="1" applyProtection="1">
      <alignment horizontal="center" vertical="center"/>
    </xf>
    <xf numFmtId="0" fontId="4" fillId="0" borderId="3" xfId="2" applyFont="1" applyBorder="1" applyAlignment="1" applyProtection="1">
      <alignment horizontal="left" vertical="center"/>
      <protection locked="0"/>
    </xf>
    <xf numFmtId="0" fontId="4" fillId="0" borderId="9" xfId="4" applyNumberFormat="1" applyFont="1" applyFill="1" applyBorder="1" applyAlignment="1" applyProtection="1">
      <alignment horizontal="left" vertical="center"/>
      <protection locked="0"/>
    </xf>
    <xf numFmtId="0" fontId="4" fillId="0" borderId="10" xfId="4" applyNumberFormat="1" applyFont="1" applyFill="1" applyBorder="1" applyAlignment="1" applyProtection="1">
      <alignment horizontal="left" vertical="center"/>
      <protection locked="0"/>
    </xf>
    <xf numFmtId="0" fontId="4" fillId="0" borderId="11" xfId="4" applyNumberFormat="1" applyFont="1" applyFill="1" applyBorder="1" applyAlignment="1" applyProtection="1">
      <alignment horizontal="left" vertical="center"/>
      <protection locked="0"/>
    </xf>
    <xf numFmtId="0" fontId="4" fillId="0" borderId="1" xfId="2" applyFont="1" applyBorder="1" applyAlignment="1" applyProtection="1">
      <alignment horizontal="left" vertical="center"/>
      <protection locked="0"/>
    </xf>
    <xf numFmtId="0" fontId="4" fillId="0" borderId="7" xfId="2" applyFont="1" applyBorder="1" applyAlignment="1" applyProtection="1">
      <alignment horizontal="left" vertical="center"/>
      <protection locked="0"/>
    </xf>
    <xf numFmtId="0" fontId="52" fillId="0" borderId="1" xfId="2" applyFont="1" applyBorder="1" applyAlignment="1">
      <alignment vertical="center" wrapText="1"/>
    </xf>
    <xf numFmtId="0" fontId="6" fillId="0" borderId="0" xfId="2" applyFont="1" applyAlignment="1">
      <alignment vertical="center" wrapText="1"/>
    </xf>
    <xf numFmtId="0" fontId="52" fillId="0" borderId="2" xfId="2" applyFont="1" applyBorder="1" applyAlignment="1">
      <alignment horizontal="center" vertical="center"/>
    </xf>
    <xf numFmtId="0" fontId="52" fillId="0" borderId="4" xfId="2" applyFont="1" applyBorder="1" applyAlignment="1">
      <alignment horizontal="center" vertical="center"/>
    </xf>
    <xf numFmtId="0" fontId="52" fillId="0" borderId="8" xfId="2" applyFont="1" applyBorder="1" applyAlignment="1">
      <alignment horizontal="center" vertical="center"/>
    </xf>
    <xf numFmtId="0" fontId="52" fillId="0" borderId="7" xfId="2" applyFont="1" applyBorder="1" applyAlignment="1">
      <alignment horizontal="center" vertical="center"/>
    </xf>
    <xf numFmtId="0" fontId="52" fillId="0" borderId="4" xfId="2" applyFont="1" applyBorder="1" applyAlignment="1" applyProtection="1">
      <alignment horizontal="right" vertical="center" wrapText="1"/>
      <protection locked="0"/>
    </xf>
    <xf numFmtId="0" fontId="52" fillId="0" borderId="7" xfId="2" applyFont="1" applyBorder="1" applyAlignment="1" applyProtection="1">
      <alignment horizontal="right" vertical="center" wrapText="1"/>
      <protection locked="0"/>
    </xf>
    <xf numFmtId="0" fontId="52" fillId="0" borderId="3" xfId="2" applyFont="1" applyBorder="1" applyAlignment="1">
      <alignment horizontal="center" vertical="center"/>
    </xf>
    <xf numFmtId="0" fontId="52" fillId="0" borderId="1" xfId="2" applyFont="1" applyBorder="1" applyAlignment="1">
      <alignment horizontal="center" vertical="center"/>
    </xf>
    <xf numFmtId="0" fontId="52" fillId="0" borderId="86" xfId="0" applyFont="1" applyBorder="1">
      <alignment vertical="center"/>
    </xf>
    <xf numFmtId="0" fontId="52" fillId="0" borderId="115" xfId="0" applyFont="1" applyBorder="1">
      <alignment vertical="center"/>
    </xf>
    <xf numFmtId="0" fontId="48" fillId="0" borderId="0" xfId="5" applyFont="1" applyAlignment="1" applyProtection="1">
      <alignment horizontal="right" vertical="center"/>
    </xf>
    <xf numFmtId="177" fontId="42" fillId="0" borderId="1" xfId="0" applyNumberFormat="1" applyFont="1" applyBorder="1" applyAlignment="1">
      <alignment horizontal="left" vertical="center" wrapText="1"/>
    </xf>
    <xf numFmtId="0" fontId="52" fillId="0" borderId="115" xfId="0" applyFont="1" applyBorder="1" applyAlignment="1" applyProtection="1">
      <alignment horizontal="center" vertical="center"/>
      <protection locked="0"/>
    </xf>
    <xf numFmtId="0" fontId="52" fillId="0" borderId="164" xfId="0" applyFont="1" applyBorder="1" applyAlignment="1" applyProtection="1">
      <alignment horizontal="center" vertical="center"/>
      <protection locked="0"/>
    </xf>
    <xf numFmtId="0" fontId="56" fillId="0" borderId="16" xfId="0" applyFont="1" applyBorder="1" applyAlignment="1">
      <alignment horizontal="center" vertical="center"/>
    </xf>
    <xf numFmtId="0" fontId="56" fillId="0" borderId="0" xfId="0" applyFont="1" applyAlignment="1">
      <alignment horizontal="center" vertical="center"/>
    </xf>
    <xf numFmtId="0" fontId="53" fillId="0" borderId="0" xfId="0" applyFont="1" applyAlignment="1">
      <alignment horizontal="center" vertical="center"/>
    </xf>
    <xf numFmtId="0" fontId="52" fillId="0" borderId="194" xfId="0" applyFont="1" applyBorder="1">
      <alignment vertical="center"/>
    </xf>
    <xf numFmtId="0" fontId="52" fillId="0" borderId="162" xfId="0" applyFont="1" applyBorder="1">
      <alignment vertical="center"/>
    </xf>
    <xf numFmtId="0" fontId="52" fillId="0" borderId="162" xfId="0" applyFont="1" applyBorder="1" applyAlignment="1" applyProtection="1">
      <alignment horizontal="center" vertical="center"/>
      <protection locked="0"/>
    </xf>
    <xf numFmtId="0" fontId="52" fillId="0" borderId="163" xfId="0" applyFont="1" applyBorder="1" applyAlignment="1" applyProtection="1">
      <alignment horizontal="center" vertical="center"/>
      <protection locked="0"/>
    </xf>
    <xf numFmtId="0" fontId="48" fillId="0" borderId="98" xfId="5" applyFont="1" applyBorder="1" applyAlignment="1" applyProtection="1">
      <alignment horizontal="center" vertical="center"/>
    </xf>
    <xf numFmtId="0" fontId="52" fillId="0" borderId="170" xfId="0" applyFont="1" applyBorder="1">
      <alignment vertical="center"/>
    </xf>
    <xf numFmtId="0" fontId="52" fillId="0" borderId="165" xfId="0" applyFont="1" applyBorder="1">
      <alignment vertical="center"/>
    </xf>
    <xf numFmtId="38" fontId="10" fillId="0" borderId="0" xfId="4" applyFont="1" applyBorder="1" applyAlignment="1" applyProtection="1">
      <alignment vertical="center"/>
    </xf>
    <xf numFmtId="38" fontId="10" fillId="0" borderId="6" xfId="4" applyFont="1" applyBorder="1" applyAlignment="1" applyProtection="1">
      <alignment vertical="center"/>
    </xf>
    <xf numFmtId="0" fontId="52" fillId="0" borderId="165" xfId="0" applyFont="1" applyBorder="1" applyAlignment="1" applyProtection="1">
      <alignment horizontal="center" vertical="center"/>
      <protection locked="0"/>
    </xf>
    <xf numFmtId="0" fontId="52" fillId="0" borderId="166" xfId="0" applyFont="1" applyBorder="1" applyAlignment="1" applyProtection="1">
      <alignment horizontal="center" vertical="center"/>
      <protection locked="0"/>
    </xf>
    <xf numFmtId="0" fontId="52" fillId="0" borderId="167" xfId="0" applyFont="1" applyBorder="1" applyAlignment="1" applyProtection="1">
      <alignment horizontal="center" vertical="center"/>
      <protection locked="0"/>
    </xf>
    <xf numFmtId="0" fontId="52" fillId="0" borderId="168" xfId="0" applyFont="1" applyBorder="1" applyAlignment="1" applyProtection="1">
      <alignment horizontal="center" vertical="center"/>
      <protection locked="0"/>
    </xf>
    <xf numFmtId="0" fontId="52" fillId="0" borderId="169" xfId="0" applyFont="1" applyBorder="1">
      <alignment vertical="center"/>
    </xf>
    <xf numFmtId="0" fontId="52" fillId="0" borderId="167" xfId="0" applyFont="1" applyBorder="1">
      <alignment vertical="center"/>
    </xf>
    <xf numFmtId="0" fontId="48" fillId="0" borderId="98" xfId="5" applyFont="1" applyBorder="1" applyAlignment="1" applyProtection="1">
      <alignment horizontal="left" vertical="center"/>
    </xf>
    <xf numFmtId="49" fontId="53" fillId="0" borderId="16" xfId="0" applyNumberFormat="1" applyFont="1" applyBorder="1" applyAlignment="1">
      <alignment horizontal="center" vertical="center"/>
    </xf>
    <xf numFmtId="49" fontId="53" fillId="0" borderId="0" xfId="0" applyNumberFormat="1" applyFont="1" applyAlignment="1">
      <alignment horizontal="center" vertical="center"/>
    </xf>
    <xf numFmtId="0" fontId="52" fillId="0" borderId="16" xfId="0" applyFont="1" applyBorder="1" applyAlignment="1">
      <alignment horizontal="center" vertical="center"/>
    </xf>
    <xf numFmtId="177" fontId="42" fillId="0" borderId="1" xfId="0" applyNumberFormat="1" applyFont="1" applyBorder="1" applyAlignment="1">
      <alignment horizontal="left" vertical="center" shrinkToFit="1"/>
    </xf>
    <xf numFmtId="0" fontId="0" fillId="0" borderId="1" xfId="0" applyBorder="1" applyAlignment="1">
      <alignment horizontal="left" vertical="center" shrinkToFit="1"/>
    </xf>
    <xf numFmtId="0" fontId="52" fillId="0" borderId="1" xfId="0" applyFont="1" applyBorder="1">
      <alignment vertical="center"/>
    </xf>
    <xf numFmtId="0" fontId="35" fillId="0" borderId="0" xfId="0" applyFont="1" applyAlignment="1">
      <alignment horizontal="left" vertical="center"/>
    </xf>
    <xf numFmtId="0" fontId="48" fillId="0" borderId="0" xfId="5" applyFont="1" applyBorder="1" applyAlignment="1" applyProtection="1">
      <alignment horizontal="left" vertical="center"/>
    </xf>
    <xf numFmtId="0" fontId="52" fillId="0" borderId="12" xfId="0" applyFont="1" applyBorder="1" applyAlignment="1">
      <alignment horizontal="center" vertical="center"/>
    </xf>
    <xf numFmtId="0" fontId="52" fillId="0" borderId="13" xfId="0" applyFont="1" applyBorder="1" applyAlignment="1">
      <alignment horizontal="center" vertical="center"/>
    </xf>
    <xf numFmtId="0" fontId="52" fillId="0" borderId="14" xfId="0" applyFont="1" applyBorder="1" applyAlignment="1">
      <alignment horizontal="center" vertical="center"/>
    </xf>
    <xf numFmtId="0" fontId="52" fillId="0" borderId="15" xfId="0" applyFont="1" applyBorder="1" applyAlignment="1">
      <alignment horizontal="center" vertical="center"/>
    </xf>
    <xf numFmtId="0" fontId="52" fillId="0" borderId="17" xfId="0" applyFont="1" applyBorder="1" applyAlignment="1">
      <alignment horizontal="center" vertical="center"/>
    </xf>
    <xf numFmtId="0" fontId="52" fillId="0" borderId="18" xfId="0" applyFont="1" applyBorder="1" applyAlignment="1">
      <alignment horizontal="center" vertical="center"/>
    </xf>
    <xf numFmtId="0" fontId="52" fillId="0" borderId="19" xfId="0" applyFont="1" applyBorder="1" applyAlignment="1">
      <alignment horizontal="center" vertical="center"/>
    </xf>
    <xf numFmtId="0" fontId="58" fillId="0" borderId="0" xfId="0" applyFont="1" applyAlignment="1">
      <alignment horizontal="right" vertical="center"/>
    </xf>
    <xf numFmtId="0" fontId="58" fillId="0" borderId="0" xfId="0" applyFont="1" applyAlignment="1">
      <alignment horizontal="center" vertical="center"/>
    </xf>
    <xf numFmtId="3" fontId="77" fillId="0" borderId="0" xfId="0" applyNumberFormat="1"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52" fillId="0" borderId="0" xfId="0" applyFont="1">
      <alignment vertical="center"/>
    </xf>
    <xf numFmtId="0" fontId="52" fillId="0" borderId="176" xfId="0" applyFont="1" applyBorder="1" applyAlignment="1">
      <alignment horizontal="center" vertical="center"/>
    </xf>
    <xf numFmtId="0" fontId="52" fillId="0" borderId="174" xfId="0" applyFont="1" applyBorder="1" applyAlignment="1">
      <alignment horizontal="center" vertical="center"/>
    </xf>
    <xf numFmtId="0" fontId="52" fillId="0" borderId="184" xfId="0" applyFont="1" applyBorder="1" applyAlignment="1" applyProtection="1">
      <alignment horizontal="center" vertical="center"/>
      <protection locked="0"/>
    </xf>
    <xf numFmtId="0" fontId="52" fillId="0" borderId="185" xfId="0" applyFont="1" applyBorder="1" applyAlignment="1" applyProtection="1">
      <alignment horizontal="center" vertical="center"/>
      <protection locked="0"/>
    </xf>
    <xf numFmtId="0" fontId="52" fillId="0" borderId="86" xfId="0" applyFont="1" applyBorder="1" applyAlignment="1" applyProtection="1">
      <alignment horizontal="center" vertical="center"/>
      <protection locked="0"/>
    </xf>
    <xf numFmtId="0" fontId="52" fillId="0" borderId="183" xfId="0" applyFont="1" applyBorder="1" applyAlignment="1">
      <alignment vertical="center" wrapText="1"/>
    </xf>
    <xf numFmtId="0" fontId="52" fillId="0" borderId="184" xfId="0" applyFont="1" applyBorder="1" applyAlignment="1">
      <alignment vertical="center" wrapText="1"/>
    </xf>
    <xf numFmtId="0" fontId="52" fillId="0" borderId="177" xfId="0" applyFont="1" applyBorder="1">
      <alignment vertical="center"/>
    </xf>
    <xf numFmtId="0" fontId="52" fillId="0" borderId="120" xfId="0" applyFont="1" applyBorder="1">
      <alignment vertical="center"/>
    </xf>
    <xf numFmtId="0" fontId="52" fillId="0" borderId="126" xfId="0" applyFont="1" applyBorder="1">
      <alignment vertical="center"/>
    </xf>
    <xf numFmtId="0" fontId="52" fillId="0" borderId="123" xfId="0" applyFont="1" applyBorder="1">
      <alignment vertical="center"/>
    </xf>
    <xf numFmtId="0" fontId="52" fillId="0" borderId="123" xfId="0" applyFont="1" applyBorder="1" applyAlignment="1" applyProtection="1">
      <alignment horizontal="center" vertical="center"/>
      <protection locked="0"/>
    </xf>
    <xf numFmtId="0" fontId="52" fillId="0" borderId="191" xfId="0" applyFont="1" applyBorder="1" applyAlignment="1" applyProtection="1">
      <alignment horizontal="center" vertical="center"/>
      <protection locked="0"/>
    </xf>
    <xf numFmtId="0" fontId="52" fillId="0" borderId="86" xfId="0" applyFont="1" applyBorder="1" applyAlignment="1">
      <alignment vertical="center" wrapText="1"/>
    </xf>
    <xf numFmtId="0" fontId="52" fillId="0" borderId="115" xfId="0" applyFont="1" applyBorder="1" applyAlignment="1">
      <alignment vertical="center" wrapText="1"/>
    </xf>
    <xf numFmtId="0" fontId="117" fillId="0" borderId="192" xfId="0" applyFont="1" applyBorder="1">
      <alignment vertical="center"/>
    </xf>
    <xf numFmtId="0" fontId="117" fillId="0" borderId="195" xfId="0" applyFont="1" applyBorder="1">
      <alignment vertical="center"/>
    </xf>
    <xf numFmtId="0" fontId="117" fillId="0" borderId="193" xfId="0" applyFont="1" applyBorder="1">
      <alignment vertical="center"/>
    </xf>
    <xf numFmtId="0" fontId="52" fillId="0" borderId="187" xfId="0" applyFont="1" applyBorder="1">
      <alignment vertical="center"/>
    </xf>
    <xf numFmtId="0" fontId="52" fillId="0" borderId="69" xfId="0" applyFont="1" applyBorder="1">
      <alignment vertical="center"/>
    </xf>
    <xf numFmtId="0" fontId="52" fillId="0" borderId="84" xfId="0" applyFont="1" applyBorder="1" applyAlignment="1">
      <alignment vertical="center" wrapText="1"/>
    </xf>
    <xf numFmtId="0" fontId="52" fillId="0" borderId="203" xfId="0" applyFont="1" applyBorder="1" applyAlignment="1" applyProtection="1">
      <alignment horizontal="center" vertical="center"/>
      <protection locked="0"/>
    </xf>
    <xf numFmtId="0" fontId="52" fillId="0" borderId="179" xfId="0" applyFont="1" applyBorder="1" applyAlignment="1" applyProtection="1">
      <alignment horizontal="center" vertical="center"/>
      <protection locked="0"/>
    </xf>
    <xf numFmtId="0" fontId="52" fillId="0" borderId="204" xfId="0" applyFont="1" applyBorder="1" applyAlignment="1" applyProtection="1">
      <alignment horizontal="center" vertical="center"/>
      <protection locked="0"/>
    </xf>
    <xf numFmtId="0" fontId="52" fillId="0" borderId="84" xfId="0" applyFont="1" applyBorder="1" applyAlignment="1" applyProtection="1">
      <alignment horizontal="center" vertical="center"/>
      <protection locked="0"/>
    </xf>
    <xf numFmtId="0" fontId="52" fillId="0" borderId="85" xfId="0" applyFont="1" applyBorder="1" applyAlignment="1" applyProtection="1">
      <alignment horizontal="center" vertical="center"/>
      <protection locked="0"/>
    </xf>
    <xf numFmtId="0" fontId="52" fillId="0" borderId="202" xfId="0" applyFont="1" applyBorder="1" applyAlignment="1" applyProtection="1">
      <alignment horizontal="center" vertical="center"/>
      <protection locked="0"/>
    </xf>
    <xf numFmtId="0" fontId="52" fillId="0" borderId="200" xfId="0" applyFont="1" applyBorder="1" applyAlignment="1" applyProtection="1">
      <alignment horizontal="center" vertical="center"/>
      <protection locked="0"/>
    </xf>
    <xf numFmtId="0" fontId="52" fillId="0" borderId="181" xfId="0" applyFont="1" applyBorder="1" applyAlignment="1" applyProtection="1">
      <alignment horizontal="center" vertical="center"/>
      <protection locked="0"/>
    </xf>
    <xf numFmtId="0" fontId="52" fillId="0" borderId="201" xfId="0" applyFont="1" applyBorder="1" applyAlignment="1" applyProtection="1">
      <alignment horizontal="center" vertical="center"/>
      <protection locked="0"/>
    </xf>
    <xf numFmtId="3" fontId="58"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0" fontId="52" fillId="0" borderId="110" xfId="0" applyFont="1" applyBorder="1" applyAlignment="1">
      <alignment horizontal="center" vertical="center"/>
    </xf>
  </cellXfs>
  <cellStyles count="11">
    <cellStyle name="スタイル 1" xfId="9" xr:uid="{314F22F2-D684-4A36-99D3-EFF783191AE9}"/>
    <cellStyle name="スタイル 2" xfId="10" xr:uid="{24D6BBCD-6258-446B-8BCF-2AE94C369580}"/>
    <cellStyle name="ハイパーリンク" xfId="5" builtinId="8"/>
    <cellStyle name="ハイパーリンク 2" xfId="7" xr:uid="{DD6E3C81-8AB9-4138-A559-20379E4B6E8B}"/>
    <cellStyle name="ハイパーリンク 2 2" xfId="8" xr:uid="{E7555140-E8FC-4BEB-9B54-6EBDF9699833}"/>
    <cellStyle name="桁区切り" xfId="4" builtinId="6"/>
    <cellStyle name="標準" xfId="0" builtinId="0"/>
    <cellStyle name="標準 2" xfId="1" xr:uid="{00000000-0005-0000-0000-000001000000}"/>
    <cellStyle name="標準 3" xfId="6" xr:uid="{FB867FBE-6359-4DEE-904F-3608EC1265F1}"/>
    <cellStyle name="標準_（個別協議）高圧配電線への連系協議依頼票" xfId="2" xr:uid="{00000000-0005-0000-0000-000002000000}"/>
    <cellStyle name="標準_計算書作成例-20121129（送付用）" xfId="3" xr:uid="{00000000-0005-0000-0000-000003000000}"/>
  </cellStyles>
  <dxfs count="273">
    <dxf>
      <fill>
        <patternFill>
          <bgColor theme="8" tint="0.7999816888943144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theme="0" tint="-0.24994659260841701"/>
        </patternFill>
      </fill>
    </dxf>
    <dxf>
      <fill>
        <patternFill>
          <bgColor theme="8"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8" tint="0.7999816888943144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5"/>
      </font>
    </dxf>
    <dxf>
      <font>
        <color theme="3"/>
      </font>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lor rgb="FFC00000"/>
      </font>
      <fill>
        <patternFill patternType="none">
          <bgColor auto="1"/>
        </patternFill>
      </fill>
    </dxf>
    <dxf>
      <font>
        <b/>
        <i val="0"/>
        <color rgb="FFC00000"/>
      </font>
    </dxf>
    <dxf>
      <font>
        <b val="0"/>
        <i val="0"/>
        <color theme="1" tint="0.24994659260841701"/>
      </font>
      <fill>
        <patternFill patternType="none">
          <bgColor auto="1"/>
        </patternFill>
      </fill>
    </dxf>
    <dxf>
      <font>
        <b val="0"/>
        <i val="0"/>
        <color theme="1" tint="0.24994659260841701"/>
      </font>
    </dxf>
    <dxf>
      <fill>
        <patternFill>
          <bgColor theme="0" tint="-0.2499465926084170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b val="0"/>
        <i val="0"/>
        <color theme="1" tint="0.24994659260841701"/>
      </font>
    </dxf>
    <dxf>
      <font>
        <b val="0"/>
        <i val="0"/>
        <color theme="1" tint="0.24994659260841701"/>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b val="0"/>
        <i val="0"/>
        <color theme="1" tint="0.24994659260841701"/>
      </font>
    </dxf>
    <dxf>
      <font>
        <b val="0"/>
        <i val="0"/>
        <color theme="1" tint="0.24994659260841701"/>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b val="0"/>
        <i val="0"/>
        <color theme="1" tint="0.24994659260841701"/>
      </font>
    </dxf>
    <dxf>
      <font>
        <b val="0"/>
        <i val="0"/>
        <color theme="1" tint="0.24994659260841701"/>
      </font>
    </dxf>
    <dxf>
      <font>
        <b val="0"/>
        <i val="0"/>
        <color theme="1" tint="0.24994659260841701"/>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8"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0000FF"/>
      <color rgb="FF404040"/>
      <color rgb="FFF4F7FA"/>
      <color rgb="FFFEF6F0"/>
      <color rgb="FFF1F5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6</xdr:col>
      <xdr:colOff>82978</xdr:colOff>
      <xdr:row>71</xdr:row>
      <xdr:rowOff>140286</xdr:rowOff>
    </xdr:from>
    <xdr:to>
      <xdr:col>54</xdr:col>
      <xdr:colOff>93152</xdr:colOff>
      <xdr:row>87</xdr:row>
      <xdr:rowOff>78952</xdr:rowOff>
    </xdr:to>
    <xdr:pic>
      <xdr:nvPicPr>
        <xdr:cNvPr id="3" name="図 4">
          <a:extLst>
            <a:ext uri="{FF2B5EF4-FFF2-40B4-BE49-F238E27FC236}">
              <a16:creationId xmlns:a16="http://schemas.microsoft.com/office/drawing/2014/main" id="{4C5A6949-4CCA-6036-90B3-7E55F87B44C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56348" y="9223547"/>
          <a:ext cx="8695385" cy="3165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50799</xdr:colOff>
      <xdr:row>81</xdr:row>
      <xdr:rowOff>29029</xdr:rowOff>
    </xdr:from>
    <xdr:to>
      <xdr:col>9</xdr:col>
      <xdr:colOff>7935</xdr:colOff>
      <xdr:row>84</xdr:row>
      <xdr:rowOff>249903</xdr:rowOff>
    </xdr:to>
    <xdr:sp macro="" textlink="">
      <xdr:nvSpPr>
        <xdr:cNvPr id="581" name="正方形/長方形 2">
          <a:extLst>
            <a:ext uri="{FF2B5EF4-FFF2-40B4-BE49-F238E27FC236}">
              <a16:creationId xmlns:a16="http://schemas.microsoft.com/office/drawing/2014/main" id="{B8BE2804-5970-6CB6-A348-2E66BE363257}"/>
            </a:ext>
          </a:extLst>
        </xdr:cNvPr>
        <xdr:cNvSpPr/>
      </xdr:nvSpPr>
      <xdr:spPr>
        <a:xfrm>
          <a:off x="627312" y="26172647"/>
          <a:ext cx="16826412" cy="1875217"/>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2</xdr:col>
      <xdr:colOff>47624</xdr:colOff>
      <xdr:row>104</xdr:row>
      <xdr:rowOff>7723</xdr:rowOff>
    </xdr:from>
    <xdr:to>
      <xdr:col>9</xdr:col>
      <xdr:colOff>11110</xdr:colOff>
      <xdr:row>107</xdr:row>
      <xdr:rowOff>231772</xdr:rowOff>
    </xdr:to>
    <xdr:sp macro="" textlink="">
      <xdr:nvSpPr>
        <xdr:cNvPr id="4" name="正方形/長方形 3">
          <a:extLst>
            <a:ext uri="{FF2B5EF4-FFF2-40B4-BE49-F238E27FC236}">
              <a16:creationId xmlns:a16="http://schemas.microsoft.com/office/drawing/2014/main" id="{11807716-EDDA-A6BD-2E5A-35F8E179933B}"/>
            </a:ext>
          </a:extLst>
        </xdr:cNvPr>
        <xdr:cNvSpPr/>
      </xdr:nvSpPr>
      <xdr:spPr>
        <a:xfrm>
          <a:off x="642937" y="33702411"/>
          <a:ext cx="16870361" cy="1938549"/>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1</xdr:col>
      <xdr:colOff>387592</xdr:colOff>
      <xdr:row>70</xdr:row>
      <xdr:rowOff>48846</xdr:rowOff>
    </xdr:from>
    <xdr:to>
      <xdr:col>8</xdr:col>
      <xdr:colOff>540482</xdr:colOff>
      <xdr:row>92</xdr:row>
      <xdr:rowOff>659423</xdr:rowOff>
    </xdr:to>
    <xdr:sp macro="" textlink="">
      <xdr:nvSpPr>
        <xdr:cNvPr id="258" name="正方形/長方形 257">
          <a:extLst>
            <a:ext uri="{FF2B5EF4-FFF2-40B4-BE49-F238E27FC236}">
              <a16:creationId xmlns:a16="http://schemas.microsoft.com/office/drawing/2014/main" id="{33DE3713-DF59-870E-3901-8C1F47EFCC3D}"/>
            </a:ext>
          </a:extLst>
        </xdr:cNvPr>
        <xdr:cNvSpPr/>
      </xdr:nvSpPr>
      <xdr:spPr>
        <a:xfrm>
          <a:off x="558554" y="27793461"/>
          <a:ext cx="16833851" cy="11820770"/>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373958</xdr:colOff>
      <xdr:row>93</xdr:row>
      <xdr:rowOff>8131</xdr:rowOff>
    </xdr:from>
    <xdr:to>
      <xdr:col>8</xdr:col>
      <xdr:colOff>531517</xdr:colOff>
      <xdr:row>115</xdr:row>
      <xdr:rowOff>647283</xdr:rowOff>
    </xdr:to>
    <xdr:sp macro="" textlink="">
      <xdr:nvSpPr>
        <xdr:cNvPr id="300" name="正方形/長方形 299">
          <a:extLst>
            <a:ext uri="{FF2B5EF4-FFF2-40B4-BE49-F238E27FC236}">
              <a16:creationId xmlns:a16="http://schemas.microsoft.com/office/drawing/2014/main" id="{83F79A2E-A5CD-3EFB-8A2B-274B6F6A43EA}"/>
            </a:ext>
          </a:extLst>
        </xdr:cNvPr>
        <xdr:cNvSpPr/>
      </xdr:nvSpPr>
      <xdr:spPr>
        <a:xfrm>
          <a:off x="564458" y="42322944"/>
          <a:ext cx="16873934" cy="15212402"/>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91343</xdr:colOff>
      <xdr:row>103</xdr:row>
      <xdr:rowOff>0</xdr:rowOff>
    </xdr:from>
    <xdr:to>
      <xdr:col>10</xdr:col>
      <xdr:colOff>598739</xdr:colOff>
      <xdr:row>106</xdr:row>
      <xdr:rowOff>521779</xdr:rowOff>
    </xdr:to>
    <xdr:cxnSp macro="">
      <xdr:nvCxnSpPr>
        <xdr:cNvPr id="301" name="コネクタ: 曲線 300">
          <a:extLst>
            <a:ext uri="{FF2B5EF4-FFF2-40B4-BE49-F238E27FC236}">
              <a16:creationId xmlns:a16="http://schemas.microsoft.com/office/drawing/2014/main" id="{455B0E1E-229C-E87D-C756-B4A26C8C2D8D}"/>
            </a:ext>
          </a:extLst>
        </xdr:cNvPr>
        <xdr:cNvCxnSpPr/>
      </xdr:nvCxnSpPr>
      <xdr:spPr>
        <a:xfrm rot="10800000">
          <a:off x="17617343" y="42500216"/>
          <a:ext cx="1110646" cy="2725563"/>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150396</xdr:colOff>
      <xdr:row>121</xdr:row>
      <xdr:rowOff>439546</xdr:rowOff>
    </xdr:from>
    <xdr:to>
      <xdr:col>39</xdr:col>
      <xdr:colOff>294441</xdr:colOff>
      <xdr:row>131</xdr:row>
      <xdr:rowOff>6043</xdr:rowOff>
    </xdr:to>
    <xdr:sp macro="" textlink="">
      <xdr:nvSpPr>
        <xdr:cNvPr id="324" name="正方形/長方形 323">
          <a:extLst>
            <a:ext uri="{FF2B5EF4-FFF2-40B4-BE49-F238E27FC236}">
              <a16:creationId xmlns:a16="http://schemas.microsoft.com/office/drawing/2014/main" id="{8E28CE91-1D55-0EC8-DB9C-BDE42BE845A9}"/>
            </a:ext>
          </a:extLst>
        </xdr:cNvPr>
        <xdr:cNvSpPr/>
      </xdr:nvSpPr>
      <xdr:spPr>
        <a:xfrm>
          <a:off x="18867021" y="60732796"/>
          <a:ext cx="17479545" cy="9258185"/>
        </a:xfrm>
        <a:prstGeom prst="rect">
          <a:avLst/>
        </a:prstGeom>
        <a:solidFill>
          <a:schemeClr val="bg1"/>
        </a:solidFill>
        <a:ln w="9525">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252000" rIns="72000" rtlCol="0" anchor="t"/>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endParaRPr kumimoji="1" lang="ja-JP" altLang="en-US" sz="54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33</xdr:col>
      <xdr:colOff>283117</xdr:colOff>
      <xdr:row>123</xdr:row>
      <xdr:rowOff>659492</xdr:rowOff>
    </xdr:from>
    <xdr:to>
      <xdr:col>38</xdr:col>
      <xdr:colOff>201726</xdr:colOff>
      <xdr:row>124</xdr:row>
      <xdr:rowOff>398621</xdr:rowOff>
    </xdr:to>
    <xdr:sp macro="" textlink="">
      <xdr:nvSpPr>
        <xdr:cNvPr id="325" name="四角形: 角を丸くする 324">
          <a:extLst>
            <a:ext uri="{FF2B5EF4-FFF2-40B4-BE49-F238E27FC236}">
              <a16:creationId xmlns:a16="http://schemas.microsoft.com/office/drawing/2014/main" id="{1519B528-678B-4D6C-82E7-DFA838E0CA0A}"/>
            </a:ext>
          </a:extLst>
        </xdr:cNvPr>
        <xdr:cNvSpPr/>
      </xdr:nvSpPr>
      <xdr:spPr>
        <a:xfrm>
          <a:off x="32620492" y="62095742"/>
          <a:ext cx="3014234" cy="1525067"/>
        </a:xfrm>
        <a:prstGeom prst="roundRect">
          <a:avLst>
            <a:gd name="adj" fmla="val 15299"/>
          </a:avLst>
        </a:prstGeom>
        <a:no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3200">
              <a:solidFill>
                <a:schemeClr val="tx1">
                  <a:lumMod val="75000"/>
                  <a:lumOff val="25000"/>
                </a:schemeClr>
              </a:solidFill>
              <a:latin typeface="Meiryo UI" panose="020B0604030504040204" pitchFamily="50" charset="-128"/>
              <a:ea typeface="Meiryo UI" panose="020B0604030504040204" pitchFamily="50" charset="-128"/>
            </a:rPr>
            <a:t>系統</a:t>
          </a:r>
        </a:p>
      </xdr:txBody>
    </xdr:sp>
    <xdr:clientData/>
  </xdr:twoCellAnchor>
  <xdr:twoCellAnchor>
    <xdr:from>
      <xdr:col>32</xdr:col>
      <xdr:colOff>586841</xdr:colOff>
      <xdr:row>122</xdr:row>
      <xdr:rowOff>153899</xdr:rowOff>
    </xdr:from>
    <xdr:to>
      <xdr:col>34</xdr:col>
      <xdr:colOff>343260</xdr:colOff>
      <xdr:row>123</xdr:row>
      <xdr:rowOff>1041913</xdr:rowOff>
    </xdr:to>
    <xdr:grpSp>
      <xdr:nvGrpSpPr>
        <xdr:cNvPr id="326" name="グループ化 325">
          <a:extLst>
            <a:ext uri="{FF2B5EF4-FFF2-40B4-BE49-F238E27FC236}">
              <a16:creationId xmlns:a16="http://schemas.microsoft.com/office/drawing/2014/main" id="{4ADE5165-37D4-04E7-8AAE-68A67F4EE127}"/>
            </a:ext>
          </a:extLst>
        </xdr:cNvPr>
        <xdr:cNvGrpSpPr/>
      </xdr:nvGrpSpPr>
      <xdr:grpSpPr>
        <a:xfrm>
          <a:off x="32301916" y="60732899"/>
          <a:ext cx="997844" cy="1456339"/>
          <a:chOff x="16661607" y="9128599"/>
          <a:chExt cx="799227" cy="799228"/>
        </a:xfrm>
      </xdr:grpSpPr>
      <xdr:sp macro="" textlink="">
        <xdr:nvSpPr>
          <xdr:cNvPr id="334" name="正方形/長方形 333">
            <a:extLst>
              <a:ext uri="{FF2B5EF4-FFF2-40B4-BE49-F238E27FC236}">
                <a16:creationId xmlns:a16="http://schemas.microsoft.com/office/drawing/2014/main" id="{9B49806E-67FA-7309-7219-13BC74F5D927}"/>
              </a:ext>
            </a:extLst>
          </xdr:cNvPr>
          <xdr:cNvSpPr/>
        </xdr:nvSpPr>
        <xdr:spPr>
          <a:xfrm>
            <a:off x="16790365" y="9146297"/>
            <a:ext cx="554871" cy="759205"/>
          </a:xfrm>
          <a:prstGeom prst="rect">
            <a:avLst/>
          </a:prstGeom>
          <a:solidFill>
            <a:schemeClr val="bg1"/>
          </a:solidFill>
          <a:ln w="9525">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endParaRPr kumimoji="1" lang="ja-JP" altLang="en-US" sz="1200">
              <a:solidFill>
                <a:schemeClr val="tx1"/>
              </a:solidFill>
              <a:latin typeface="Meiryo UI" panose="020B0604030504040204" pitchFamily="50" charset="-128"/>
              <a:ea typeface="Meiryo UI" panose="020B0604030504040204" pitchFamily="50" charset="-128"/>
            </a:endParaRPr>
          </a:p>
        </xdr:txBody>
      </xdr:sp>
      <xdr:pic>
        <xdr:nvPicPr>
          <xdr:cNvPr id="335" name="グラフィックス 209" descr="送電塔 枠線">
            <a:extLst>
              <a:ext uri="{FF2B5EF4-FFF2-40B4-BE49-F238E27FC236}">
                <a16:creationId xmlns:a16="http://schemas.microsoft.com/office/drawing/2014/main" id="{DA4D7EF0-74A0-2B03-E471-BEB4F3659C1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661607" y="9128599"/>
            <a:ext cx="799227" cy="799228"/>
          </a:xfrm>
          <a:prstGeom prst="rect">
            <a:avLst/>
          </a:prstGeom>
        </xdr:spPr>
      </xdr:pic>
    </xdr:grpSp>
    <xdr:clientData/>
  </xdr:twoCellAnchor>
  <xdr:twoCellAnchor>
    <xdr:from>
      <xdr:col>13</xdr:col>
      <xdr:colOff>458522</xdr:colOff>
      <xdr:row>123</xdr:row>
      <xdr:rowOff>71151</xdr:rowOff>
    </xdr:from>
    <xdr:to>
      <xdr:col>21</xdr:col>
      <xdr:colOff>393445</xdr:colOff>
      <xdr:row>125</xdr:row>
      <xdr:rowOff>415463</xdr:rowOff>
    </xdr:to>
    <xdr:sp macro="" textlink="">
      <xdr:nvSpPr>
        <xdr:cNvPr id="327" name="正方形/長方形 326">
          <a:extLst>
            <a:ext uri="{FF2B5EF4-FFF2-40B4-BE49-F238E27FC236}">
              <a16:creationId xmlns:a16="http://schemas.microsoft.com/office/drawing/2014/main" id="{AF3028B1-7E3D-689F-0458-6D636E7A0BA7}"/>
            </a:ext>
          </a:extLst>
        </xdr:cNvPr>
        <xdr:cNvSpPr/>
      </xdr:nvSpPr>
      <xdr:spPr>
        <a:xfrm>
          <a:off x="20413397" y="61507401"/>
          <a:ext cx="4887923" cy="2701750"/>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定格出力合計</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 </a:t>
          </a:r>
          <a:br>
            <a:rPr lang="en-US" altLang="ja-JP" sz="28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+647kW(</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放電側</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br>
            <a:rPr lang="en-US" altLang="ja-JP" sz="2800">
              <a:solidFill>
                <a:schemeClr val="tx1">
                  <a:lumMod val="75000"/>
                  <a:lumOff val="25000"/>
                </a:schemeClr>
              </a:solidFill>
              <a:latin typeface="Meiryo UI" panose="020B0604030504040204" pitchFamily="50" charset="-128"/>
              <a:ea typeface="Meiryo UI" panose="020B0604030504040204" pitchFamily="50" charset="-128"/>
            </a:rPr>
          </a:b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ー</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647kW(</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充電側</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endParaRPr kumimoji="1"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23</xdr:col>
      <xdr:colOff>475172</xdr:colOff>
      <xdr:row>123</xdr:row>
      <xdr:rowOff>71151</xdr:rowOff>
    </xdr:from>
    <xdr:to>
      <xdr:col>31</xdr:col>
      <xdr:colOff>410095</xdr:colOff>
      <xdr:row>125</xdr:row>
      <xdr:rowOff>415463</xdr:rowOff>
    </xdr:to>
    <xdr:sp macro="" textlink="">
      <xdr:nvSpPr>
        <xdr:cNvPr id="328" name="正方形/長方形 327">
          <a:extLst>
            <a:ext uri="{FF2B5EF4-FFF2-40B4-BE49-F238E27FC236}">
              <a16:creationId xmlns:a16="http://schemas.microsoft.com/office/drawing/2014/main" id="{261A4F34-8C5B-A460-9D02-5499032BFFBF}"/>
            </a:ext>
          </a:extLst>
        </xdr:cNvPr>
        <xdr:cNvSpPr/>
      </xdr:nvSpPr>
      <xdr:spPr>
        <a:xfrm>
          <a:off x="26621297" y="61507401"/>
          <a:ext cx="4887923" cy="2701750"/>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279400" defTabSz="803275"/>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最大受電電力：</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645kW</a:t>
          </a:r>
        </a:p>
        <a:p>
          <a:pPr indent="279400" defTabSz="1485900"/>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最小受電電力：ー</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687</a:t>
          </a:r>
          <a:r>
            <a:rPr kumimoji="1" lang="en-US" altLang="ja-JP" sz="2800">
              <a:solidFill>
                <a:schemeClr val="tx1">
                  <a:lumMod val="75000"/>
                  <a:lumOff val="25000"/>
                </a:schemeClr>
              </a:solidFill>
              <a:latin typeface="Meiryo UI" panose="020B0604030504040204" pitchFamily="50" charset="-128"/>
              <a:ea typeface="Meiryo UI" panose="020B0604030504040204" pitchFamily="50" charset="-128"/>
            </a:rPr>
            <a:t>kW</a:t>
          </a:r>
          <a:endParaRPr kumimoji="1"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18</xdr:col>
      <xdr:colOff>466847</xdr:colOff>
      <xdr:row>127</xdr:row>
      <xdr:rowOff>1253807</xdr:rowOff>
    </xdr:from>
    <xdr:to>
      <xdr:col>26</xdr:col>
      <xdr:colOff>401770</xdr:colOff>
      <xdr:row>130</xdr:row>
      <xdr:rowOff>859932</xdr:rowOff>
    </xdr:to>
    <xdr:sp macro="" textlink="">
      <xdr:nvSpPr>
        <xdr:cNvPr id="329" name="正方形/長方形 328">
          <a:extLst>
            <a:ext uri="{FF2B5EF4-FFF2-40B4-BE49-F238E27FC236}">
              <a16:creationId xmlns:a16="http://schemas.microsoft.com/office/drawing/2014/main" id="{A81981CB-7D60-93E7-36B3-BDFDC5C37707}"/>
            </a:ext>
          </a:extLst>
        </xdr:cNvPr>
        <xdr:cNvSpPr/>
      </xdr:nvSpPr>
      <xdr:spPr>
        <a:xfrm>
          <a:off x="23517347" y="66881057"/>
          <a:ext cx="4887923" cy="2701750"/>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自家消費電力最大：</a:t>
          </a:r>
          <a:r>
            <a:rPr lang="en-US" altLang="ja-JP" sz="2800" b="1">
              <a:solidFill>
                <a:schemeClr val="accent2"/>
              </a:solidFill>
              <a:latin typeface="Meiryo UI" panose="020B0604030504040204" pitchFamily="50" charset="-128"/>
              <a:ea typeface="Meiryo UI" panose="020B0604030504040204" pitchFamily="50" charset="-128"/>
            </a:rPr>
            <a:t>40kW</a:t>
          </a:r>
        </a:p>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自家消費電力最小：</a:t>
          </a:r>
          <a:r>
            <a:rPr lang="en-US" altLang="ja-JP" sz="2800" b="1">
              <a:solidFill>
                <a:schemeClr val="accent2"/>
              </a:solidFill>
              <a:latin typeface="Meiryo UI" panose="020B0604030504040204" pitchFamily="50" charset="-128"/>
              <a:ea typeface="Meiryo UI" panose="020B0604030504040204" pitchFamily="50" charset="-128"/>
            </a:rPr>
            <a:t>2kW</a:t>
          </a:r>
        </a:p>
      </xdr:txBody>
    </xdr:sp>
    <xdr:clientData/>
  </xdr:twoCellAnchor>
  <xdr:twoCellAnchor>
    <xdr:from>
      <xdr:col>21</xdr:col>
      <xdr:colOff>393445</xdr:colOff>
      <xdr:row>123</xdr:row>
      <xdr:rowOff>1422026</xdr:rowOff>
    </xdr:from>
    <xdr:to>
      <xdr:col>23</xdr:col>
      <xdr:colOff>475172</xdr:colOff>
      <xdr:row>123</xdr:row>
      <xdr:rowOff>1422026</xdr:rowOff>
    </xdr:to>
    <xdr:cxnSp macro="">
      <xdr:nvCxnSpPr>
        <xdr:cNvPr id="330" name="直線コネクタ 329">
          <a:extLst>
            <a:ext uri="{FF2B5EF4-FFF2-40B4-BE49-F238E27FC236}">
              <a16:creationId xmlns:a16="http://schemas.microsoft.com/office/drawing/2014/main" id="{9007E3A5-2C43-04DA-3EE9-CB78715AB267}"/>
            </a:ext>
          </a:extLst>
        </xdr:cNvPr>
        <xdr:cNvCxnSpPr>
          <a:cxnSpLocks/>
          <a:stCxn id="327" idx="3"/>
          <a:endCxn id="328" idx="1"/>
        </xdr:cNvCxnSpPr>
      </xdr:nvCxnSpPr>
      <xdr:spPr>
        <a:xfrm>
          <a:off x="25301320" y="62858276"/>
          <a:ext cx="1319977"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410094</xdr:colOff>
      <xdr:row>123</xdr:row>
      <xdr:rowOff>1422026</xdr:rowOff>
    </xdr:from>
    <xdr:to>
      <xdr:col>33</xdr:col>
      <xdr:colOff>283117</xdr:colOff>
      <xdr:row>123</xdr:row>
      <xdr:rowOff>1422026</xdr:rowOff>
    </xdr:to>
    <xdr:cxnSp macro="">
      <xdr:nvCxnSpPr>
        <xdr:cNvPr id="331" name="直線コネクタ 330">
          <a:extLst>
            <a:ext uri="{FF2B5EF4-FFF2-40B4-BE49-F238E27FC236}">
              <a16:creationId xmlns:a16="http://schemas.microsoft.com/office/drawing/2014/main" id="{32AA92EB-8B4C-81B3-6B30-029F1E499AC9}"/>
            </a:ext>
          </a:extLst>
        </xdr:cNvPr>
        <xdr:cNvCxnSpPr>
          <a:cxnSpLocks/>
          <a:stCxn id="328" idx="3"/>
          <a:endCxn id="325" idx="1"/>
        </xdr:cNvCxnSpPr>
      </xdr:nvCxnSpPr>
      <xdr:spPr>
        <a:xfrm>
          <a:off x="31509219" y="62858276"/>
          <a:ext cx="1111273"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434308</xdr:colOff>
      <xdr:row>123</xdr:row>
      <xdr:rowOff>1422025</xdr:rowOff>
    </xdr:from>
    <xdr:to>
      <xdr:col>22</xdr:col>
      <xdr:colOff>434308</xdr:colOff>
      <xdr:row>127</xdr:row>
      <xdr:rowOff>1253807</xdr:rowOff>
    </xdr:to>
    <xdr:cxnSp macro="">
      <xdr:nvCxnSpPr>
        <xdr:cNvPr id="332" name="直線コネクタ 331">
          <a:extLst>
            <a:ext uri="{FF2B5EF4-FFF2-40B4-BE49-F238E27FC236}">
              <a16:creationId xmlns:a16="http://schemas.microsoft.com/office/drawing/2014/main" id="{421CE968-199F-17DA-0226-AE53B2B9A246}"/>
            </a:ext>
          </a:extLst>
        </xdr:cNvPr>
        <xdr:cNvCxnSpPr>
          <a:cxnSpLocks/>
        </xdr:cNvCxnSpPr>
      </xdr:nvCxnSpPr>
      <xdr:spPr>
        <a:xfrm>
          <a:off x="25961308" y="62858275"/>
          <a:ext cx="0" cy="4022782"/>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104243</xdr:colOff>
      <xdr:row>127</xdr:row>
      <xdr:rowOff>667535</xdr:rowOff>
    </xdr:from>
    <xdr:to>
      <xdr:col>19</xdr:col>
      <xdr:colOff>225801</xdr:colOff>
      <xdr:row>128</xdr:row>
      <xdr:rowOff>136900</xdr:rowOff>
    </xdr:to>
    <xdr:sp macro="" textlink="">
      <xdr:nvSpPr>
        <xdr:cNvPr id="333" name="楕円 332">
          <a:extLst>
            <a:ext uri="{FF2B5EF4-FFF2-40B4-BE49-F238E27FC236}">
              <a16:creationId xmlns:a16="http://schemas.microsoft.com/office/drawing/2014/main" id="{3B023A28-5807-CB49-CEDA-F971792172E7}"/>
            </a:ext>
          </a:extLst>
        </xdr:cNvPr>
        <xdr:cNvSpPr/>
      </xdr:nvSpPr>
      <xdr:spPr>
        <a:xfrm>
          <a:off x="23154743" y="66294785"/>
          <a:ext cx="740683" cy="731428"/>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4400">
              <a:solidFill>
                <a:schemeClr val="bg1"/>
              </a:solidFill>
              <a:latin typeface="Meiryo UI" panose="020B0604030504040204" pitchFamily="50" charset="-128"/>
              <a:ea typeface="Meiryo UI" panose="020B0604030504040204" pitchFamily="50" charset="-128"/>
            </a:rPr>
            <a:t>ⅳ</a:t>
          </a:r>
          <a:endParaRPr kumimoji="1" lang="ja-JP" altLang="en-US" sz="44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12</xdr:col>
      <xdr:colOff>127388</xdr:colOff>
      <xdr:row>123</xdr:row>
      <xdr:rowOff>1345419</xdr:rowOff>
    </xdr:from>
    <xdr:to>
      <xdr:col>13</xdr:col>
      <xdr:colOff>433511</xdr:colOff>
      <xdr:row>123</xdr:row>
      <xdr:rowOff>1345419</xdr:rowOff>
    </xdr:to>
    <xdr:cxnSp macro="">
      <xdr:nvCxnSpPr>
        <xdr:cNvPr id="336" name="直線コネクタ 335">
          <a:extLst>
            <a:ext uri="{FF2B5EF4-FFF2-40B4-BE49-F238E27FC236}">
              <a16:creationId xmlns:a16="http://schemas.microsoft.com/office/drawing/2014/main" id="{693E1455-763A-8920-B4F7-98A4F58F3E16}"/>
            </a:ext>
          </a:extLst>
        </xdr:cNvPr>
        <xdr:cNvCxnSpPr>
          <a:cxnSpLocks/>
        </xdr:cNvCxnSpPr>
      </xdr:nvCxnSpPr>
      <xdr:spPr>
        <a:xfrm flipH="1" flipV="1">
          <a:off x="19463138" y="62781669"/>
          <a:ext cx="92524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40769</xdr:colOff>
      <xdr:row>123</xdr:row>
      <xdr:rowOff>0</xdr:rowOff>
    </xdr:from>
    <xdr:to>
      <xdr:col>9</xdr:col>
      <xdr:colOff>47933</xdr:colOff>
      <xdr:row>128</xdr:row>
      <xdr:rowOff>0</xdr:rowOff>
    </xdr:to>
    <xdr:sp macro="" textlink="">
      <xdr:nvSpPr>
        <xdr:cNvPr id="339" name="正方形/長方形 338">
          <a:extLst>
            <a:ext uri="{FF2B5EF4-FFF2-40B4-BE49-F238E27FC236}">
              <a16:creationId xmlns:a16="http://schemas.microsoft.com/office/drawing/2014/main" id="{437ED95A-9D1D-5828-C140-B66717A54011}"/>
            </a:ext>
          </a:extLst>
        </xdr:cNvPr>
        <xdr:cNvSpPr/>
      </xdr:nvSpPr>
      <xdr:spPr>
        <a:xfrm>
          <a:off x="616699" y="60516977"/>
          <a:ext cx="16842048" cy="5404883"/>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165371</xdr:colOff>
      <xdr:row>126</xdr:row>
      <xdr:rowOff>736158</xdr:rowOff>
    </xdr:from>
    <xdr:to>
      <xdr:col>11</xdr:col>
      <xdr:colOff>74363</xdr:colOff>
      <xdr:row>129</xdr:row>
      <xdr:rowOff>258156</xdr:rowOff>
    </xdr:to>
    <xdr:cxnSp macro="">
      <xdr:nvCxnSpPr>
        <xdr:cNvPr id="340" name="コネクタ: 曲線 339">
          <a:extLst>
            <a:ext uri="{FF2B5EF4-FFF2-40B4-BE49-F238E27FC236}">
              <a16:creationId xmlns:a16="http://schemas.microsoft.com/office/drawing/2014/main" id="{91D10B70-1AE8-EB23-D554-7A6C0A6DDEFE}"/>
            </a:ext>
          </a:extLst>
        </xdr:cNvPr>
        <xdr:cNvCxnSpPr/>
      </xdr:nvCxnSpPr>
      <xdr:spPr>
        <a:xfrm rot="10800000">
          <a:off x="17611160" y="67561553"/>
          <a:ext cx="1112150" cy="2630156"/>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16958</xdr:colOff>
      <xdr:row>80</xdr:row>
      <xdr:rowOff>0</xdr:rowOff>
    </xdr:from>
    <xdr:to>
      <xdr:col>10</xdr:col>
      <xdr:colOff>530704</xdr:colOff>
      <xdr:row>83</xdr:row>
      <xdr:rowOff>538108</xdr:rowOff>
    </xdr:to>
    <xdr:cxnSp macro="">
      <xdr:nvCxnSpPr>
        <xdr:cNvPr id="54" name="コネクタ: 曲線 53">
          <a:extLst>
            <a:ext uri="{FF2B5EF4-FFF2-40B4-BE49-F238E27FC236}">
              <a16:creationId xmlns:a16="http://schemas.microsoft.com/office/drawing/2014/main" id="{06AB47AC-C178-FDBF-67BA-2F2A72E052C2}"/>
            </a:ext>
          </a:extLst>
        </xdr:cNvPr>
        <xdr:cNvCxnSpPr/>
      </xdr:nvCxnSpPr>
      <xdr:spPr>
        <a:xfrm rot="10800000">
          <a:off x="17456779" y="25592434"/>
          <a:ext cx="1126068" cy="2704245"/>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29921</xdr:colOff>
      <xdr:row>5</xdr:row>
      <xdr:rowOff>185648</xdr:rowOff>
    </xdr:from>
    <xdr:to>
      <xdr:col>6</xdr:col>
      <xdr:colOff>315815</xdr:colOff>
      <xdr:row>25</xdr:row>
      <xdr:rowOff>221436</xdr:rowOff>
    </xdr:to>
    <xdr:sp macro="" textlink="">
      <xdr:nvSpPr>
        <xdr:cNvPr id="5" name="正方形/長方形 4">
          <a:extLst>
            <a:ext uri="{FF2B5EF4-FFF2-40B4-BE49-F238E27FC236}">
              <a16:creationId xmlns:a16="http://schemas.microsoft.com/office/drawing/2014/main" id="{479509BF-E0FF-C57C-0C10-921AF26B563A}"/>
            </a:ext>
          </a:extLst>
        </xdr:cNvPr>
        <xdr:cNvSpPr/>
      </xdr:nvSpPr>
      <xdr:spPr>
        <a:xfrm>
          <a:off x="207130" y="2312160"/>
          <a:ext cx="15282232" cy="7168462"/>
        </a:xfrm>
        <a:prstGeom prst="rect">
          <a:avLst/>
        </a:prstGeom>
        <a:solidFill>
          <a:schemeClr val="accent2">
            <a:lumMod val="20000"/>
            <a:lumOff val="80000"/>
          </a:schemeClr>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504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marL="444500" defTabSz="1135063">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蓄電池</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は何種類あるか</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をご確認ください</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出力制限装置によって定格出力を制限している場合は、別の定格出力の設備として記載ください</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defTabSz="1135063">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蓄電池</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 に分けて</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入力シートに情報を記載ください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定格出力が同じ設備の中で、蓄電池容量の構成ごとの内訳を</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自家消費電力最大・最小</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を記載ください</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定格出力合計と最大・最小受電電力は「はじめにシート」記載の</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定格出力合計・契約受電電力の求め方</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に則り、自動計算されます</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※EMS</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によって定格出力合計を制御している場合は、制御後の定格出力合計も記載ください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変更前の定格出力合計・</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台数</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を記載ください</a:t>
          </a: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変更前の最大受電電力</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xdr:col>
      <xdr:colOff>339844</xdr:colOff>
      <xdr:row>8</xdr:row>
      <xdr:rowOff>59815</xdr:rowOff>
    </xdr:from>
    <xdr:to>
      <xdr:col>2</xdr:col>
      <xdr:colOff>421999</xdr:colOff>
      <xdr:row>9</xdr:row>
      <xdr:rowOff>151293</xdr:rowOff>
    </xdr:to>
    <xdr:sp macro="" textlink="">
      <xdr:nvSpPr>
        <xdr:cNvPr id="6" name="楕円 5">
          <a:extLst>
            <a:ext uri="{FF2B5EF4-FFF2-40B4-BE49-F238E27FC236}">
              <a16:creationId xmlns:a16="http://schemas.microsoft.com/office/drawing/2014/main" id="{C75A3A2F-40C2-EA55-8FA7-BBAF0A4DC9C8}"/>
            </a:ext>
          </a:extLst>
        </xdr:cNvPr>
        <xdr:cNvSpPr/>
      </xdr:nvSpPr>
      <xdr:spPr>
        <a:xfrm>
          <a:off x="517053" y="3050222"/>
          <a:ext cx="480876" cy="468048"/>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333499</xdr:colOff>
      <xdr:row>12</xdr:row>
      <xdr:rowOff>16374</xdr:rowOff>
    </xdr:from>
    <xdr:to>
      <xdr:col>2</xdr:col>
      <xdr:colOff>425992</xdr:colOff>
      <xdr:row>13</xdr:row>
      <xdr:rowOff>148706</xdr:rowOff>
    </xdr:to>
    <xdr:sp macro="" textlink="">
      <xdr:nvSpPr>
        <xdr:cNvPr id="7" name="楕円 6">
          <a:extLst>
            <a:ext uri="{FF2B5EF4-FFF2-40B4-BE49-F238E27FC236}">
              <a16:creationId xmlns:a16="http://schemas.microsoft.com/office/drawing/2014/main" id="{4693CDFD-B043-FDCE-7626-B58B9EE61182}"/>
            </a:ext>
          </a:extLst>
        </xdr:cNvPr>
        <xdr:cNvSpPr/>
      </xdr:nvSpPr>
      <xdr:spPr>
        <a:xfrm>
          <a:off x="510708" y="4513060"/>
          <a:ext cx="491214" cy="508902"/>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ⅱ</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333499</xdr:colOff>
      <xdr:row>14</xdr:row>
      <xdr:rowOff>15221</xdr:rowOff>
    </xdr:from>
    <xdr:to>
      <xdr:col>2</xdr:col>
      <xdr:colOff>425992</xdr:colOff>
      <xdr:row>15</xdr:row>
      <xdr:rowOff>104976</xdr:rowOff>
    </xdr:to>
    <xdr:sp macro="" textlink="">
      <xdr:nvSpPr>
        <xdr:cNvPr id="8" name="楕円 7">
          <a:extLst>
            <a:ext uri="{FF2B5EF4-FFF2-40B4-BE49-F238E27FC236}">
              <a16:creationId xmlns:a16="http://schemas.microsoft.com/office/drawing/2014/main" id="{DB993A5F-EA97-9240-CE43-C5B067070D77}"/>
            </a:ext>
          </a:extLst>
        </xdr:cNvPr>
        <xdr:cNvSpPr/>
      </xdr:nvSpPr>
      <xdr:spPr>
        <a:xfrm>
          <a:off x="510708" y="5265047"/>
          <a:ext cx="491214" cy="466324"/>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ⅲ</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333499</xdr:colOff>
      <xdr:row>15</xdr:row>
      <xdr:rowOff>353435</xdr:rowOff>
    </xdr:from>
    <xdr:to>
      <xdr:col>2</xdr:col>
      <xdr:colOff>425992</xdr:colOff>
      <xdr:row>17</xdr:row>
      <xdr:rowOff>72419</xdr:rowOff>
    </xdr:to>
    <xdr:sp macro="" textlink="">
      <xdr:nvSpPr>
        <xdr:cNvPr id="9" name="楕円 8">
          <a:extLst>
            <a:ext uri="{FF2B5EF4-FFF2-40B4-BE49-F238E27FC236}">
              <a16:creationId xmlns:a16="http://schemas.microsoft.com/office/drawing/2014/main" id="{06E44B0A-AC48-F267-F4BD-BC4FA82CBA47}"/>
            </a:ext>
          </a:extLst>
        </xdr:cNvPr>
        <xdr:cNvSpPr/>
      </xdr:nvSpPr>
      <xdr:spPr>
        <a:xfrm>
          <a:off x="510708" y="5979830"/>
          <a:ext cx="491214" cy="472124"/>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ⅳ</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179404</xdr:colOff>
      <xdr:row>5</xdr:row>
      <xdr:rowOff>221884</xdr:rowOff>
    </xdr:from>
    <xdr:to>
      <xdr:col>3</xdr:col>
      <xdr:colOff>74220</xdr:colOff>
      <xdr:row>8</xdr:row>
      <xdr:rowOff>121956</xdr:rowOff>
    </xdr:to>
    <xdr:sp macro="" textlink="">
      <xdr:nvSpPr>
        <xdr:cNvPr id="10" name="正方形/長方形 477">
          <a:extLst>
            <a:ext uri="{FF2B5EF4-FFF2-40B4-BE49-F238E27FC236}">
              <a16:creationId xmlns:a16="http://schemas.microsoft.com/office/drawing/2014/main" id="{88970BF8-3B2B-2572-B386-18D1C1F4304B}"/>
            </a:ext>
          </a:extLst>
        </xdr:cNvPr>
        <xdr:cNvSpPr/>
      </xdr:nvSpPr>
      <xdr:spPr>
        <a:xfrm>
          <a:off x="356613" y="2348396"/>
          <a:ext cx="3926328" cy="7639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r>
            <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rPr>
            <a:t>入力の流れ</a:t>
          </a:r>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endPar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4</xdr:col>
      <xdr:colOff>4098924</xdr:colOff>
      <xdr:row>68</xdr:row>
      <xdr:rowOff>449264</xdr:rowOff>
    </xdr:from>
    <xdr:to>
      <xdr:col>4</xdr:col>
      <xdr:colOff>4577548</xdr:colOff>
      <xdr:row>69</xdr:row>
      <xdr:rowOff>421182</xdr:rowOff>
    </xdr:to>
    <xdr:sp macro="" textlink="">
      <xdr:nvSpPr>
        <xdr:cNvPr id="13" name="楕円 12">
          <a:extLst>
            <a:ext uri="{FF2B5EF4-FFF2-40B4-BE49-F238E27FC236}">
              <a16:creationId xmlns:a16="http://schemas.microsoft.com/office/drawing/2014/main" id="{84B6E179-E365-42E5-8B1F-D765168A1D8B}"/>
            </a:ext>
          </a:extLst>
        </xdr:cNvPr>
        <xdr:cNvSpPr/>
      </xdr:nvSpPr>
      <xdr:spPr>
        <a:xfrm>
          <a:off x="13290549" y="26309639"/>
          <a:ext cx="478624" cy="471981"/>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editAs="oneCell">
    <xdr:from>
      <xdr:col>10</xdr:col>
      <xdr:colOff>361039</xdr:colOff>
      <xdr:row>77</xdr:row>
      <xdr:rowOff>314536</xdr:rowOff>
    </xdr:from>
    <xdr:to>
      <xdr:col>41</xdr:col>
      <xdr:colOff>141235</xdr:colOff>
      <xdr:row>90</xdr:row>
      <xdr:rowOff>341714</xdr:rowOff>
    </xdr:to>
    <xdr:pic>
      <xdr:nvPicPr>
        <xdr:cNvPr id="15" name="図 14">
          <a:extLst>
            <a:ext uri="{FF2B5EF4-FFF2-40B4-BE49-F238E27FC236}">
              <a16:creationId xmlns:a16="http://schemas.microsoft.com/office/drawing/2014/main" id="{C62187F3-1F00-2C24-385E-B17C87299A4D}"/>
            </a:ext>
          </a:extLst>
        </xdr:cNvPr>
        <xdr:cNvPicPr>
          <a:picLocks noChangeAspect="1"/>
        </xdr:cNvPicPr>
      </xdr:nvPicPr>
      <xdr:blipFill>
        <a:blip xmlns:r="http://schemas.openxmlformats.org/officeDocument/2006/relationships" r:embed="rId3"/>
        <a:stretch>
          <a:fillRect/>
        </a:stretch>
      </xdr:blipFill>
      <xdr:spPr>
        <a:xfrm>
          <a:off x="18408407" y="31396115"/>
          <a:ext cx="19206183" cy="8649810"/>
        </a:xfrm>
        <a:prstGeom prst="rect">
          <a:avLst/>
        </a:prstGeom>
        <a:ln>
          <a:solidFill>
            <a:schemeClr val="bg1">
              <a:lumMod val="50000"/>
            </a:schemeClr>
          </a:solidFill>
        </a:ln>
      </xdr:spPr>
    </xdr:pic>
    <xdr:clientData/>
  </xdr:twoCellAnchor>
  <xdr:twoCellAnchor editAs="oneCell">
    <xdr:from>
      <xdr:col>10</xdr:col>
      <xdr:colOff>515452</xdr:colOff>
      <xdr:row>101</xdr:row>
      <xdr:rowOff>468503</xdr:rowOff>
    </xdr:from>
    <xdr:to>
      <xdr:col>41</xdr:col>
      <xdr:colOff>2808</xdr:colOff>
      <xdr:row>110</xdr:row>
      <xdr:rowOff>601621</xdr:rowOff>
    </xdr:to>
    <xdr:pic>
      <xdr:nvPicPr>
        <xdr:cNvPr id="16" name="図 15">
          <a:extLst>
            <a:ext uri="{FF2B5EF4-FFF2-40B4-BE49-F238E27FC236}">
              <a16:creationId xmlns:a16="http://schemas.microsoft.com/office/drawing/2014/main" id="{50FCB3C2-9103-3F8E-61AB-70E2C5753684}"/>
            </a:ext>
          </a:extLst>
        </xdr:cNvPr>
        <xdr:cNvPicPr>
          <a:picLocks noChangeAspect="1"/>
        </xdr:cNvPicPr>
      </xdr:nvPicPr>
      <xdr:blipFill>
        <a:blip xmlns:r="http://schemas.openxmlformats.org/officeDocument/2006/relationships" r:embed="rId4"/>
        <a:stretch>
          <a:fillRect/>
        </a:stretch>
      </xdr:blipFill>
      <xdr:spPr>
        <a:xfrm>
          <a:off x="18562820" y="47216200"/>
          <a:ext cx="18903707" cy="6048645"/>
        </a:xfrm>
        <a:prstGeom prst="rect">
          <a:avLst/>
        </a:prstGeom>
        <a:ln>
          <a:solidFill>
            <a:schemeClr val="bg1">
              <a:lumMod val="50000"/>
            </a:schemeClr>
          </a:solidFill>
        </a:ln>
      </xdr:spPr>
    </xdr:pic>
    <xdr:clientData/>
  </xdr:twoCellAnchor>
  <xdr:twoCellAnchor>
    <xdr:from>
      <xdr:col>4</xdr:col>
      <xdr:colOff>3895430</xdr:colOff>
      <xdr:row>117</xdr:row>
      <xdr:rowOff>493047</xdr:rowOff>
    </xdr:from>
    <xdr:to>
      <xdr:col>5</xdr:col>
      <xdr:colOff>575931</xdr:colOff>
      <xdr:row>120</xdr:row>
      <xdr:rowOff>543159</xdr:rowOff>
    </xdr:to>
    <xdr:sp macro="" textlink="">
      <xdr:nvSpPr>
        <xdr:cNvPr id="17" name="正方形/長方形 16">
          <a:extLst>
            <a:ext uri="{FF2B5EF4-FFF2-40B4-BE49-F238E27FC236}">
              <a16:creationId xmlns:a16="http://schemas.microsoft.com/office/drawing/2014/main" id="{9E8480F3-57A6-0729-C830-363B5366A4DF}"/>
            </a:ext>
          </a:extLst>
        </xdr:cNvPr>
        <xdr:cNvSpPr/>
      </xdr:nvSpPr>
      <xdr:spPr>
        <a:xfrm>
          <a:off x="13043860" y="57731652"/>
          <a:ext cx="1730966" cy="1667147"/>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3819525</xdr:colOff>
      <xdr:row>117</xdr:row>
      <xdr:rowOff>313293</xdr:rowOff>
    </xdr:from>
    <xdr:to>
      <xdr:col>4</xdr:col>
      <xdr:colOff>4298149</xdr:colOff>
      <xdr:row>118</xdr:row>
      <xdr:rowOff>278862</xdr:rowOff>
    </xdr:to>
    <xdr:sp macro="" textlink="">
      <xdr:nvSpPr>
        <xdr:cNvPr id="23" name="楕円 22">
          <a:extLst>
            <a:ext uri="{FF2B5EF4-FFF2-40B4-BE49-F238E27FC236}">
              <a16:creationId xmlns:a16="http://schemas.microsoft.com/office/drawing/2014/main" id="{A5C40053-A768-4A1B-A7F1-D40FE7159BCC}"/>
            </a:ext>
          </a:extLst>
        </xdr:cNvPr>
        <xdr:cNvSpPr/>
      </xdr:nvSpPr>
      <xdr:spPr>
        <a:xfrm>
          <a:off x="12967955" y="57551898"/>
          <a:ext cx="478624" cy="475045"/>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ⅴ</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4</xdr:col>
      <xdr:colOff>3810000</xdr:colOff>
      <xdr:row>128</xdr:row>
      <xdr:rowOff>9450</xdr:rowOff>
    </xdr:from>
    <xdr:to>
      <xdr:col>4</xdr:col>
      <xdr:colOff>4294974</xdr:colOff>
      <xdr:row>128</xdr:row>
      <xdr:rowOff>503545</xdr:rowOff>
    </xdr:to>
    <xdr:sp macro="" textlink="">
      <xdr:nvSpPr>
        <xdr:cNvPr id="24" name="楕円 23">
          <a:extLst>
            <a:ext uri="{FF2B5EF4-FFF2-40B4-BE49-F238E27FC236}">
              <a16:creationId xmlns:a16="http://schemas.microsoft.com/office/drawing/2014/main" id="{F01DBE2D-CD9B-4950-859A-96481C98EE87}"/>
            </a:ext>
          </a:extLst>
        </xdr:cNvPr>
        <xdr:cNvSpPr/>
      </xdr:nvSpPr>
      <xdr:spPr>
        <a:xfrm>
          <a:off x="12958430" y="65931310"/>
          <a:ext cx="484974" cy="494095"/>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ⅵ</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333499</xdr:colOff>
      <xdr:row>19</xdr:row>
      <xdr:rowOff>372411</xdr:rowOff>
    </xdr:from>
    <xdr:to>
      <xdr:col>2</xdr:col>
      <xdr:colOff>425992</xdr:colOff>
      <xdr:row>21</xdr:row>
      <xdr:rowOff>88220</xdr:rowOff>
    </xdr:to>
    <xdr:sp macro="" textlink="">
      <xdr:nvSpPr>
        <xdr:cNvPr id="25" name="楕円 24">
          <a:extLst>
            <a:ext uri="{FF2B5EF4-FFF2-40B4-BE49-F238E27FC236}">
              <a16:creationId xmlns:a16="http://schemas.microsoft.com/office/drawing/2014/main" id="{B22CBFAC-1BB5-A1DA-7C06-4CB2FFB5F82C}"/>
            </a:ext>
          </a:extLst>
        </xdr:cNvPr>
        <xdr:cNvSpPr/>
      </xdr:nvSpPr>
      <xdr:spPr>
        <a:xfrm>
          <a:off x="510708" y="7505085"/>
          <a:ext cx="491214" cy="468949"/>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ⅴ</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333499</xdr:colOff>
      <xdr:row>21</xdr:row>
      <xdr:rowOff>372411</xdr:rowOff>
    </xdr:from>
    <xdr:to>
      <xdr:col>2</xdr:col>
      <xdr:colOff>425992</xdr:colOff>
      <xdr:row>23</xdr:row>
      <xdr:rowOff>94571</xdr:rowOff>
    </xdr:to>
    <xdr:sp macro="" textlink="">
      <xdr:nvSpPr>
        <xdr:cNvPr id="26" name="楕円 25">
          <a:extLst>
            <a:ext uri="{FF2B5EF4-FFF2-40B4-BE49-F238E27FC236}">
              <a16:creationId xmlns:a16="http://schemas.microsoft.com/office/drawing/2014/main" id="{CA7554C8-A518-F496-BB50-60ACFB288EED}"/>
            </a:ext>
          </a:extLst>
        </xdr:cNvPr>
        <xdr:cNvSpPr/>
      </xdr:nvSpPr>
      <xdr:spPr>
        <a:xfrm>
          <a:off x="510708" y="8258225"/>
          <a:ext cx="491214" cy="475299"/>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ⅵ</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editAs="oneCell">
    <xdr:from>
      <xdr:col>2</xdr:col>
      <xdr:colOff>29634</xdr:colOff>
      <xdr:row>29</xdr:row>
      <xdr:rowOff>281535</xdr:rowOff>
    </xdr:from>
    <xdr:to>
      <xdr:col>19</xdr:col>
      <xdr:colOff>545989</xdr:colOff>
      <xdr:row>62</xdr:row>
      <xdr:rowOff>362419</xdr:rowOff>
    </xdr:to>
    <xdr:pic>
      <xdr:nvPicPr>
        <xdr:cNvPr id="27" name="図 26">
          <a:extLst>
            <a:ext uri="{FF2B5EF4-FFF2-40B4-BE49-F238E27FC236}">
              <a16:creationId xmlns:a16="http://schemas.microsoft.com/office/drawing/2014/main" id="{5676B78A-9878-95C6-91BA-9F0FC764E73D}"/>
            </a:ext>
          </a:extLst>
        </xdr:cNvPr>
        <xdr:cNvPicPr>
          <a:picLocks noChangeAspect="1"/>
        </xdr:cNvPicPr>
      </xdr:nvPicPr>
      <xdr:blipFill>
        <a:blip xmlns:r="http://schemas.openxmlformats.org/officeDocument/2006/relationships" r:embed="rId5"/>
        <a:stretch>
          <a:fillRect/>
        </a:stretch>
      </xdr:blipFill>
      <xdr:spPr>
        <a:xfrm>
          <a:off x="605564" y="10914093"/>
          <a:ext cx="23553565" cy="125076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36863</xdr:colOff>
      <xdr:row>16</xdr:row>
      <xdr:rowOff>80819</xdr:rowOff>
    </xdr:from>
    <xdr:to>
      <xdr:col>42</xdr:col>
      <xdr:colOff>274947</xdr:colOff>
      <xdr:row>58</xdr:row>
      <xdr:rowOff>76360</xdr:rowOff>
    </xdr:to>
    <xdr:pic>
      <xdr:nvPicPr>
        <xdr:cNvPr id="2" name="図 1">
          <a:extLst>
            <a:ext uri="{FF2B5EF4-FFF2-40B4-BE49-F238E27FC236}">
              <a16:creationId xmlns:a16="http://schemas.microsoft.com/office/drawing/2014/main" id="{B9BCBD9B-159C-E8ED-56CF-23E30C257274}"/>
            </a:ext>
          </a:extLst>
        </xdr:cNvPr>
        <xdr:cNvPicPr>
          <a:picLocks noChangeAspect="1"/>
        </xdr:cNvPicPr>
      </xdr:nvPicPr>
      <xdr:blipFill>
        <a:blip xmlns:r="http://schemas.openxmlformats.org/officeDocument/2006/relationships" r:embed="rId1"/>
        <a:stretch>
          <a:fillRect/>
        </a:stretch>
      </xdr:blipFill>
      <xdr:spPr>
        <a:xfrm>
          <a:off x="11689789" y="3282840"/>
          <a:ext cx="9056950" cy="62070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141789</xdr:colOff>
      <xdr:row>18</xdr:row>
      <xdr:rowOff>49636</xdr:rowOff>
    </xdr:from>
    <xdr:to>
      <xdr:col>17</xdr:col>
      <xdr:colOff>446514</xdr:colOff>
      <xdr:row>50</xdr:row>
      <xdr:rowOff>112209</xdr:rowOff>
    </xdr:to>
    <xdr:pic>
      <xdr:nvPicPr>
        <xdr:cNvPr id="17" name="図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76118" y="3487929"/>
          <a:ext cx="9902750" cy="51901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73</xdr:col>
      <xdr:colOff>26499</xdr:colOff>
      <xdr:row>25</xdr:row>
      <xdr:rowOff>30728</xdr:rowOff>
    </xdr:from>
    <xdr:to>
      <xdr:col>92</xdr:col>
      <xdr:colOff>589461</xdr:colOff>
      <xdr:row>65</xdr:row>
      <xdr:rowOff>44956</xdr:rowOff>
    </xdr:to>
    <xdr:pic>
      <xdr:nvPicPr>
        <xdr:cNvPr id="3" name="図 2">
          <a:extLst>
            <a:ext uri="{FF2B5EF4-FFF2-40B4-BE49-F238E27FC236}">
              <a16:creationId xmlns:a16="http://schemas.microsoft.com/office/drawing/2014/main" id="{F2F305FE-81F6-F28E-E574-83DAB1E7006D}"/>
            </a:ext>
          </a:extLst>
        </xdr:cNvPr>
        <xdr:cNvPicPr>
          <a:picLocks noChangeAspect="1"/>
        </xdr:cNvPicPr>
      </xdr:nvPicPr>
      <xdr:blipFill>
        <a:blip xmlns:r="http://schemas.openxmlformats.org/officeDocument/2006/relationships" r:embed="rId1"/>
        <a:stretch>
          <a:fillRect/>
        </a:stretch>
      </xdr:blipFill>
      <xdr:spPr>
        <a:xfrm>
          <a:off x="13048535" y="4983728"/>
          <a:ext cx="10577819" cy="63719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49181</xdr:colOff>
      <xdr:row>18</xdr:row>
      <xdr:rowOff>64654</xdr:rowOff>
    </xdr:from>
    <xdr:to>
      <xdr:col>35</xdr:col>
      <xdr:colOff>483678</xdr:colOff>
      <xdr:row>50</xdr:row>
      <xdr:rowOff>115936</xdr:rowOff>
    </xdr:to>
    <xdr:pic>
      <xdr:nvPicPr>
        <xdr:cNvPr id="2" name="図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167098" y="3592432"/>
          <a:ext cx="7945618" cy="51312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bcms365-my.sharepoint.com/personal/hiroki_takahara_788_baycurrent_co_jp/Documents/Microsoft%20Teams%20&#12481;&#12515;&#12483;&#12488;%20&#12501;&#12449;&#12452;&#12523;/&#25509;&#32154;&#26908;&#35342;&#30003;&#36796;&#26360;_&#25913;&#35330;0705(&#39641;&#21407;&#65289;.xlsx" TargetMode="External"/><Relationship Id="rId1" Type="http://schemas.openxmlformats.org/officeDocument/2006/relationships/externalLinkPath" Target="https://bcms365-my.sharepoint.com/personal/hiroki_takahara_788_baycurrent_co_jp/Documents/Microsoft%20Teams%20&#12481;&#12515;&#12483;&#12488;%20&#12501;&#12449;&#12452;&#12523;/&#25509;&#32154;&#26908;&#35342;&#30003;&#36796;&#26360;_&#25913;&#35330;0705(&#39641;&#2140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はじめに"/>
      <sheetName val="おわりに"/>
      <sheetName val="様式１"/>
      <sheetName val="様式２"/>
      <sheetName val="様式３（回転機①）"/>
      <sheetName val="様式３（回転機②）"/>
      <sheetName val="様式３（直流発電設備）太陽光①"/>
      <sheetName val="様式３（直流発電設備）太陽光②"/>
      <sheetName val="様式３（直流発電設備）太陽光③"/>
      <sheetName val="様式３（直流発電設備） 蓄電池①"/>
      <sheetName val="様式３（直流発電設備） 蓄電池②"/>
      <sheetName val="様式３（直流発電設備） 蓄電池③"/>
      <sheetName val="様式３（系統連系保護リレー）"/>
      <sheetName val="様式３（二次励磁機）①"/>
      <sheetName val="様式３（二次励磁機）②"/>
      <sheetName val="様式３（逆変換装置）蓄電池以外①"/>
      <sheetName val="様式３（逆変換装置）蓄電池以外②"/>
      <sheetName val="様式３（逆変換装置）蓄電池以外③"/>
      <sheetName val="様式３（逆変換装置）蓄電池① "/>
      <sheetName val="様式３（逆変換装置）蓄電池②"/>
      <sheetName val="様式３（逆変換装置）蓄電池③"/>
      <sheetName val="様式４"/>
      <sheetName val="様式５の１"/>
      <sheetName val="様式５の２"/>
      <sheetName val="様式５の３   "/>
      <sheetName val="様式５の３  （売電）"/>
      <sheetName val="様式５の４"/>
      <sheetName val="様式５の５"/>
      <sheetName val="様式５の６"/>
      <sheetName val="様式５の７"/>
      <sheetName val="様式５の８"/>
      <sheetName val="様式５の９"/>
      <sheetName val="様式５の１０"/>
      <sheetName val="様式５の１１"/>
      <sheetName val="リスト①"/>
      <sheetName val="リスト②"/>
    </sheetNames>
    <sheetDataSet>
      <sheetData sheetId="0"/>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tepco.co.jp/pg/consignment/fit/corporate.html" TargetMode="External"/><Relationship Id="rId2" Type="http://schemas.openxmlformats.org/officeDocument/2006/relationships/hyperlink" Target="https://www.tepco.co.jp/pg/consignment/retailservice/flow/index-j.html" TargetMode="External"/><Relationship Id="rId1" Type="http://schemas.openxmlformats.org/officeDocument/2006/relationships/hyperlink" Target="https://www.tepco.co.jp/pg/consignment/fit/pdf/guide_2024.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tepco.co.jp/pg/consignment/notification/index-j.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02tepconsc@tepco.co.jp" TargetMode="External"/><Relationship Id="rId1" Type="http://schemas.openxmlformats.org/officeDocument/2006/relationships/hyperlink" Target="mailto:02haxtuchoukeiyaku@tepco.co.jp"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1E2E1-ABE7-4C6F-8479-2CC08D5F69B5}">
  <sheetPr codeName="Sheet3">
    <tabColor theme="5" tint="0.59999389629810485"/>
  </sheetPr>
  <dimension ref="A1:CL72"/>
  <sheetViews>
    <sheetView showGridLines="0" tabSelected="1" view="pageBreakPreview" zoomScale="60" zoomScaleNormal="62" workbookViewId="0">
      <pane ySplit="3" topLeftCell="A4" activePane="bottomLeft" state="frozen"/>
      <selection pane="bottomLeft"/>
    </sheetView>
  </sheetViews>
  <sheetFormatPr defaultColWidth="8.81640625" defaultRowHeight="15" x14ac:dyDescent="0.2"/>
  <cols>
    <col min="1" max="1" width="2.6328125" style="6" customWidth="1"/>
    <col min="2" max="2" width="3.90625" style="6" customWidth="1"/>
    <col min="3" max="8" width="2.6328125" style="6" customWidth="1"/>
    <col min="9" max="9" width="1.08984375" style="6" customWidth="1"/>
    <col min="10" max="32" width="2.6328125" style="6" customWidth="1"/>
    <col min="33" max="33" width="6.54296875" style="6" bestFit="1" customWidth="1"/>
    <col min="34" max="37" width="2.6328125" style="6" customWidth="1"/>
    <col min="38" max="38" width="3.08984375" style="6" customWidth="1"/>
    <col min="39" max="65" width="2.6328125" style="6" customWidth="1"/>
    <col min="66" max="66" width="11.81640625" style="6" customWidth="1"/>
    <col min="67" max="67" width="9.1796875" style="6" customWidth="1"/>
    <col min="68" max="68" width="3.1796875" style="6" hidden="1" customWidth="1"/>
    <col min="69" max="69" width="7.90625" style="6" hidden="1" customWidth="1"/>
    <col min="70" max="70" width="3" style="6" hidden="1" customWidth="1"/>
    <col min="71" max="78" width="8.81640625" style="6" customWidth="1"/>
    <col min="79" max="16384" width="8.81640625" style="6"/>
  </cols>
  <sheetData>
    <row r="1" spans="1:65" ht="25" customHeight="1" x14ac:dyDescent="0.2">
      <c r="W1" s="165"/>
      <c r="X1" s="166" t="s">
        <v>0</v>
      </c>
      <c r="Y1" s="167"/>
      <c r="Z1" s="165"/>
      <c r="AD1" s="165"/>
      <c r="AE1" s="168"/>
      <c r="AF1" s="169"/>
      <c r="AG1" s="169">
        <f>SUM(BR:BR)</f>
        <v>9</v>
      </c>
      <c r="AH1" s="169"/>
      <c r="AI1" s="166" t="s">
        <v>1</v>
      </c>
    </row>
    <row r="2" spans="1:65" x14ac:dyDescent="0.2">
      <c r="A2" s="842" t="s">
        <v>2</v>
      </c>
      <c r="B2" s="842"/>
      <c r="C2" s="842"/>
      <c r="D2" s="842"/>
      <c r="E2" s="842"/>
      <c r="F2" s="842"/>
      <c r="G2" s="842"/>
      <c r="H2" s="842"/>
    </row>
    <row r="3" spans="1:65" x14ac:dyDescent="0.2">
      <c r="A3" s="842"/>
      <c r="B3" s="842"/>
      <c r="C3" s="842"/>
      <c r="D3" s="842"/>
      <c r="E3" s="842"/>
      <c r="F3" s="842"/>
      <c r="G3" s="842"/>
      <c r="H3" s="842"/>
    </row>
    <row r="4" spans="1:65" ht="15" customHeight="1" x14ac:dyDescent="0.2">
      <c r="A4" s="8"/>
      <c r="B4" s="8"/>
      <c r="C4" s="8"/>
      <c r="D4" s="8"/>
      <c r="E4" s="8"/>
      <c r="F4" s="8"/>
      <c r="G4" s="8"/>
      <c r="H4" s="8"/>
    </row>
    <row r="5" spans="1:65" ht="24.65" customHeight="1" x14ac:dyDescent="0.2">
      <c r="A5" s="9"/>
      <c r="B5" s="10" t="s">
        <v>3</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836" t="s">
        <v>823</v>
      </c>
      <c r="BF5" s="852">
        <v>45649</v>
      </c>
      <c r="BG5" s="853"/>
      <c r="BH5" s="853"/>
      <c r="BI5" s="853"/>
      <c r="BJ5" s="853"/>
      <c r="BK5" s="853"/>
      <c r="BL5" s="853"/>
      <c r="BM5" s="853"/>
    </row>
    <row r="6" spans="1:65" ht="10" customHeight="1" x14ac:dyDescent="0.2">
      <c r="B6" s="170"/>
    </row>
    <row r="7" spans="1:65" ht="19.5" x14ac:dyDescent="0.2">
      <c r="A7" s="171"/>
      <c r="B7" s="172" t="s">
        <v>720</v>
      </c>
      <c r="C7" s="173"/>
      <c r="AR7" s="2"/>
    </row>
    <row r="8" spans="1:65" ht="19.5" customHeight="1" x14ac:dyDescent="0.2">
      <c r="A8" s="171"/>
      <c r="B8" s="174"/>
      <c r="C8" s="6" t="s">
        <v>697</v>
      </c>
      <c r="AR8" s="2"/>
    </row>
    <row r="9" spans="1:65" ht="15" customHeight="1" x14ac:dyDescent="0.2">
      <c r="A9" s="171"/>
      <c r="B9" s="174"/>
      <c r="D9" s="175" t="s">
        <v>600</v>
      </c>
      <c r="AR9" s="2"/>
    </row>
    <row r="10" spans="1:65" ht="19.5" x14ac:dyDescent="0.2">
      <c r="A10" s="171"/>
      <c r="B10" s="174"/>
      <c r="C10" s="6" t="s">
        <v>595</v>
      </c>
      <c r="AR10" s="2"/>
    </row>
    <row r="11" spans="1:65" ht="19.5" customHeight="1" x14ac:dyDescent="0.2">
      <c r="A11" s="171"/>
      <c r="C11" s="6" t="s">
        <v>698</v>
      </c>
      <c r="AR11" s="2"/>
    </row>
    <row r="12" spans="1:65" x14ac:dyDescent="0.2">
      <c r="A12" s="1"/>
      <c r="D12" s="175" t="s">
        <v>532</v>
      </c>
      <c r="K12" s="2"/>
      <c r="O12" s="3"/>
      <c r="Q12" s="3"/>
      <c r="R12" s="3"/>
      <c r="S12" s="3"/>
      <c r="T12" s="3"/>
      <c r="U12" s="3"/>
      <c r="V12" s="3"/>
      <c r="W12" s="3"/>
      <c r="X12" s="3"/>
      <c r="Y12" s="3"/>
      <c r="Z12" s="3"/>
      <c r="AA12" s="152"/>
      <c r="AB12" s="152"/>
      <c r="AC12" s="841" t="s">
        <v>4</v>
      </c>
      <c r="AD12" s="841"/>
      <c r="AE12" s="841"/>
      <c r="AF12" s="841"/>
      <c r="AG12" s="841"/>
      <c r="AH12" s="841"/>
      <c r="AI12" s="841"/>
      <c r="AJ12" s="841"/>
      <c r="AK12" s="841"/>
      <c r="AL12" s="841"/>
      <c r="AM12" s="841"/>
      <c r="AN12" s="841"/>
      <c r="AO12" s="841"/>
      <c r="AP12" s="841"/>
      <c r="AQ12" s="841"/>
      <c r="AR12" s="841"/>
      <c r="AS12" s="841"/>
      <c r="AT12" s="841"/>
      <c r="AU12" s="841"/>
      <c r="AV12" s="841"/>
      <c r="AW12" s="841"/>
      <c r="AX12" s="841"/>
      <c r="AY12" s="841"/>
      <c r="AZ12" s="841"/>
      <c r="BA12" s="841"/>
    </row>
    <row r="13" spans="1:65" ht="19.5" customHeight="1" x14ac:dyDescent="0.2">
      <c r="A13" s="1"/>
      <c r="C13" s="6" t="s">
        <v>824</v>
      </c>
      <c r="D13" s="175"/>
      <c r="K13" s="2"/>
      <c r="O13" s="3"/>
      <c r="Q13" s="3"/>
      <c r="R13" s="3"/>
      <c r="S13" s="3"/>
      <c r="T13" s="3"/>
      <c r="U13" s="3"/>
      <c r="V13" s="3"/>
      <c r="W13" s="3"/>
      <c r="X13" s="3"/>
      <c r="Y13" s="3"/>
      <c r="Z13" s="3"/>
      <c r="AA13" s="152"/>
      <c r="AB13" s="152"/>
      <c r="AC13" s="152"/>
      <c r="AD13" s="152"/>
      <c r="AE13" s="152"/>
      <c r="AF13" s="152"/>
      <c r="AG13" s="152"/>
      <c r="AH13" s="6" t="s">
        <v>825</v>
      </c>
      <c r="AJ13" s="837"/>
      <c r="AK13" s="837"/>
      <c r="AM13" s="854" t="s">
        <v>826</v>
      </c>
      <c r="AN13" s="854"/>
      <c r="AO13" s="854"/>
      <c r="AP13" s="854"/>
      <c r="AQ13" s="854"/>
      <c r="AR13" s="854"/>
      <c r="AS13" s="854"/>
      <c r="AT13" s="854"/>
      <c r="AU13" s="854"/>
      <c r="AV13" s="854"/>
      <c r="AW13" s="854"/>
      <c r="AX13" s="854"/>
      <c r="AY13" s="854"/>
      <c r="AZ13" s="854"/>
      <c r="BA13" s="854"/>
      <c r="BB13" s="854"/>
      <c r="BC13" s="854"/>
      <c r="BD13" s="854"/>
    </row>
    <row r="14" spans="1:65" ht="20.5" customHeight="1" x14ac:dyDescent="0.2">
      <c r="A14" s="1"/>
      <c r="C14" s="838"/>
      <c r="K14" s="2"/>
      <c r="N14" s="3"/>
      <c r="O14" s="3"/>
      <c r="P14" s="3"/>
      <c r="Q14" s="3"/>
      <c r="R14" s="3"/>
      <c r="S14" s="3"/>
      <c r="T14" s="3"/>
      <c r="U14" s="3"/>
      <c r="V14" s="3"/>
      <c r="W14" s="3"/>
      <c r="X14" s="3"/>
      <c r="Y14" s="3"/>
      <c r="Z14" s="3"/>
      <c r="AA14" s="3"/>
      <c r="AB14" s="3"/>
      <c r="AC14" s="3"/>
      <c r="AD14" s="3"/>
      <c r="AE14" s="3"/>
      <c r="AF14" s="3"/>
      <c r="AH14" s="6" t="s">
        <v>827</v>
      </c>
      <c r="AM14" s="839" t="s">
        <v>828</v>
      </c>
      <c r="AN14" s="839"/>
      <c r="AO14" s="839"/>
      <c r="AP14" s="839"/>
      <c r="AQ14" s="839"/>
      <c r="AR14" s="839"/>
      <c r="AS14" s="839"/>
      <c r="AT14" s="839"/>
      <c r="AU14" s="839"/>
      <c r="AV14" s="839"/>
      <c r="AW14" s="839"/>
      <c r="AX14" s="839"/>
      <c r="AY14" s="839"/>
      <c r="AZ14" s="839"/>
      <c r="BA14" s="839"/>
      <c r="BB14" s="839"/>
      <c r="BC14" s="839"/>
      <c r="BD14" s="839"/>
      <c r="BE14" s="839"/>
      <c r="BF14" s="839"/>
      <c r="BG14" s="839"/>
    </row>
    <row r="15" spans="1:65" ht="24.65" customHeight="1" x14ac:dyDescent="0.2">
      <c r="A15" s="9"/>
      <c r="B15" s="10" t="s">
        <v>5</v>
      </c>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row>
    <row r="16" spans="1:65" ht="10" customHeight="1" x14ac:dyDescent="0.2">
      <c r="B16" s="170"/>
    </row>
    <row r="17" spans="2:90" ht="19.5" customHeight="1" x14ac:dyDescent="0.2">
      <c r="B17" s="174" t="s">
        <v>6</v>
      </c>
      <c r="C17" s="176"/>
      <c r="D17" s="176"/>
      <c r="E17" s="176"/>
      <c r="F17" s="176"/>
      <c r="G17" s="176"/>
      <c r="H17" s="176"/>
      <c r="I17" s="176"/>
      <c r="J17" s="851" t="s">
        <v>721</v>
      </c>
      <c r="K17" s="851"/>
      <c r="L17" s="851"/>
      <c r="M17" s="851"/>
      <c r="N17" s="851"/>
      <c r="O17" s="851"/>
      <c r="P17" s="851"/>
      <c r="Q17" s="851"/>
      <c r="R17" s="851"/>
      <c r="S17" s="851"/>
      <c r="T17" s="851"/>
      <c r="U17" s="851"/>
      <c r="V17" s="851"/>
      <c r="W17" s="851"/>
      <c r="X17" s="851"/>
      <c r="Y17" s="851"/>
      <c r="Z17" s="851"/>
      <c r="AA17" s="851"/>
      <c r="AB17" s="851"/>
      <c r="AC17" s="851"/>
      <c r="AD17" s="851"/>
      <c r="AE17" s="851"/>
      <c r="AF17" s="851"/>
      <c r="AG17" s="174" t="s">
        <v>533</v>
      </c>
      <c r="AH17" s="176"/>
      <c r="AI17" s="176"/>
      <c r="AJ17" s="176"/>
      <c r="AK17" s="176"/>
    </row>
    <row r="18" spans="2:90" ht="5.15" customHeight="1" x14ac:dyDescent="0.2">
      <c r="B18" s="174"/>
      <c r="C18" s="176"/>
      <c r="D18" s="176"/>
      <c r="E18" s="176"/>
      <c r="F18" s="176"/>
      <c r="G18" s="176"/>
      <c r="H18" s="176"/>
      <c r="I18" s="176"/>
      <c r="J18" s="176"/>
      <c r="K18" s="176"/>
      <c r="L18" s="176"/>
      <c r="M18" s="176"/>
      <c r="N18" s="176"/>
      <c r="O18" s="176"/>
      <c r="P18" s="176"/>
      <c r="Q18" s="176"/>
      <c r="R18" s="176"/>
      <c r="S18" s="176"/>
      <c r="T18" s="176"/>
      <c r="U18" s="176"/>
      <c r="V18" s="176"/>
      <c r="W18" s="176"/>
      <c r="X18" s="176"/>
      <c r="Y18" s="176"/>
      <c r="Z18" s="176"/>
      <c r="AA18" s="176"/>
      <c r="AB18" s="176"/>
      <c r="AC18" s="176"/>
      <c r="AD18" s="176"/>
      <c r="AE18" s="176"/>
      <c r="AF18" s="176"/>
      <c r="AG18" s="176"/>
      <c r="AH18" s="176"/>
      <c r="AI18" s="176"/>
      <c r="AJ18" s="176"/>
      <c r="AK18" s="176"/>
    </row>
    <row r="19" spans="2:90" ht="19.5" customHeight="1" x14ac:dyDescent="0.2">
      <c r="B19" s="174" t="s">
        <v>7</v>
      </c>
      <c r="C19" s="843" t="s">
        <v>8</v>
      </c>
      <c r="D19" s="843"/>
      <c r="E19" s="843"/>
      <c r="F19" s="843"/>
      <c r="G19" s="843"/>
      <c r="H19" s="843"/>
      <c r="I19" s="177" t="s">
        <v>534</v>
      </c>
      <c r="K19" s="177"/>
      <c r="L19" s="177"/>
      <c r="M19" s="177"/>
      <c r="N19" s="177"/>
      <c r="O19" s="177"/>
      <c r="P19" s="177"/>
      <c r="Q19" s="177"/>
      <c r="R19" s="177"/>
      <c r="S19" s="177"/>
      <c r="T19" s="177"/>
      <c r="U19" s="177"/>
      <c r="V19" s="177"/>
      <c r="W19" s="177"/>
      <c r="X19" s="177"/>
      <c r="Y19" s="177"/>
      <c r="Z19" s="177"/>
      <c r="AA19" s="177"/>
      <c r="AB19" s="177"/>
      <c r="AC19" s="177"/>
      <c r="AD19" s="177"/>
      <c r="AE19" s="177"/>
      <c r="AF19" s="177"/>
      <c r="AG19" s="177"/>
      <c r="AH19" s="177"/>
      <c r="AI19" s="177"/>
      <c r="AJ19" s="177"/>
      <c r="AK19" s="177"/>
    </row>
    <row r="20" spans="2:90" ht="22" customHeight="1" x14ac:dyDescent="0.2">
      <c r="B20" s="11"/>
      <c r="C20" s="179" t="s">
        <v>829</v>
      </c>
    </row>
    <row r="21" spans="2:90" ht="22" customHeight="1" x14ac:dyDescent="0.2">
      <c r="B21" s="11"/>
      <c r="C21" s="179" t="s">
        <v>830</v>
      </c>
    </row>
    <row r="22" spans="2:90" ht="22" customHeight="1" x14ac:dyDescent="0.2">
      <c r="B22" s="11"/>
      <c r="C22" s="178" t="s">
        <v>730</v>
      </c>
    </row>
    <row r="23" spans="2:90" ht="15" customHeight="1" x14ac:dyDescent="0.2">
      <c r="B23" s="11"/>
      <c r="C23" s="744" t="s">
        <v>699</v>
      </c>
    </row>
    <row r="24" spans="2:90" ht="5.15" customHeight="1" x14ac:dyDescent="0.2">
      <c r="B24" s="11"/>
      <c r="C24" s="179"/>
    </row>
    <row r="25" spans="2:90" ht="19.5" customHeight="1" x14ac:dyDescent="0.2">
      <c r="B25" s="174" t="s">
        <v>793</v>
      </c>
      <c r="C25" s="180"/>
      <c r="D25" s="180"/>
      <c r="E25" s="180"/>
      <c r="F25" s="180"/>
      <c r="G25" s="180"/>
      <c r="H25" s="180"/>
      <c r="I25" s="180"/>
      <c r="J25" s="180"/>
      <c r="K25" s="180"/>
      <c r="L25" s="181"/>
      <c r="M25" s="181"/>
      <c r="N25" s="181"/>
      <c r="O25" s="181"/>
      <c r="P25" s="181"/>
      <c r="Q25" s="181"/>
      <c r="R25" s="180"/>
      <c r="S25" s="180"/>
      <c r="T25" s="180"/>
      <c r="U25" s="180"/>
      <c r="V25" s="180"/>
      <c r="W25" s="180"/>
      <c r="X25" s="180"/>
      <c r="Y25" s="180"/>
      <c r="Z25" s="180"/>
      <c r="AA25" s="180"/>
      <c r="AB25" s="180"/>
      <c r="AC25" s="180"/>
      <c r="AD25" s="180"/>
      <c r="AE25" s="180"/>
      <c r="AF25" s="180"/>
      <c r="AG25" s="177"/>
      <c r="AH25" s="180"/>
      <c r="AI25" s="180"/>
      <c r="AJ25" s="180"/>
      <c r="AK25" s="180"/>
      <c r="AL25" s="180"/>
      <c r="AM25" s="180"/>
      <c r="AN25" s="180"/>
      <c r="AO25" s="180"/>
      <c r="AP25" s="180"/>
      <c r="AQ25" s="180"/>
      <c r="AR25" s="180"/>
      <c r="AS25" s="180"/>
      <c r="AT25" s="180"/>
      <c r="AU25" s="180"/>
      <c r="AV25" s="180"/>
      <c r="AW25" s="180"/>
      <c r="AX25" s="180"/>
      <c r="AY25" s="180"/>
      <c r="AZ25" s="180"/>
      <c r="BA25" s="180"/>
      <c r="BB25" s="182"/>
      <c r="BC25" s="182"/>
      <c r="BD25" s="182"/>
      <c r="CL25" s="183"/>
    </row>
    <row r="26" spans="2:90" ht="22" customHeight="1" x14ac:dyDescent="0.2">
      <c r="B26" s="11"/>
      <c r="C26" s="178" t="s">
        <v>807</v>
      </c>
      <c r="CL26" s="183"/>
    </row>
    <row r="27" spans="2:90" ht="5.15" customHeight="1" x14ac:dyDescent="0.2">
      <c r="B27" s="11"/>
      <c r="CL27" s="183"/>
    </row>
    <row r="28" spans="2:90" ht="19.5" customHeight="1" x14ac:dyDescent="0.2">
      <c r="B28" s="174" t="s">
        <v>9</v>
      </c>
      <c r="C28" s="180"/>
      <c r="D28" s="180"/>
      <c r="E28" s="180"/>
      <c r="G28" s="843" t="s">
        <v>10</v>
      </c>
      <c r="H28" s="843"/>
      <c r="I28" s="843"/>
      <c r="J28" s="843"/>
      <c r="K28" s="843"/>
      <c r="L28" s="843"/>
      <c r="M28" s="843"/>
      <c r="N28" s="843"/>
      <c r="O28" s="177" t="s">
        <v>11</v>
      </c>
      <c r="Q28" s="180"/>
      <c r="R28" s="180"/>
      <c r="S28" s="180"/>
      <c r="T28" s="180"/>
      <c r="U28" s="180"/>
      <c r="V28" s="180"/>
      <c r="W28" s="180"/>
      <c r="X28" s="180"/>
      <c r="Y28" s="181"/>
      <c r="Z28" s="181"/>
      <c r="AA28" s="181"/>
      <c r="AB28" s="174"/>
      <c r="AC28" s="180"/>
      <c r="AD28" s="180"/>
      <c r="AE28" s="180"/>
      <c r="AF28" s="180"/>
      <c r="AG28" s="180"/>
      <c r="AH28" s="180"/>
      <c r="AI28" s="177"/>
      <c r="AJ28" s="177"/>
      <c r="AK28" s="177"/>
      <c r="AL28" s="177"/>
      <c r="AM28" s="177"/>
      <c r="AN28" s="177"/>
      <c r="AO28" s="177"/>
      <c r="AP28" s="177"/>
      <c r="AQ28" s="177"/>
      <c r="CL28" s="183"/>
    </row>
    <row r="29" spans="2:90" ht="15" customHeight="1" x14ac:dyDescent="0.2">
      <c r="B29" s="11"/>
      <c r="C29" s="178" t="s">
        <v>700</v>
      </c>
      <c r="CL29" s="183"/>
    </row>
    <row r="30" spans="2:90" ht="6.65" customHeight="1" x14ac:dyDescent="0.2">
      <c r="B30" s="11"/>
      <c r="CL30" s="183"/>
    </row>
    <row r="31" spans="2:90" ht="19.5" customHeight="1" x14ac:dyDescent="0.2">
      <c r="B31" s="11"/>
      <c r="C31" s="13"/>
      <c r="D31" s="13" t="s">
        <v>12</v>
      </c>
      <c r="CL31" s="183"/>
    </row>
    <row r="32" spans="2:90" ht="3" customHeight="1" x14ac:dyDescent="0.2">
      <c r="B32" s="11"/>
      <c r="D32" s="184"/>
      <c r="E32" s="184"/>
      <c r="F32" s="184"/>
      <c r="G32" s="184"/>
      <c r="H32" s="184"/>
      <c r="Y32" s="184"/>
      <c r="Z32" s="184"/>
      <c r="AA32" s="184"/>
      <c r="AB32" s="184"/>
      <c r="AC32" s="184"/>
      <c r="AD32" s="184"/>
      <c r="AE32" s="184"/>
      <c r="AF32" s="184"/>
      <c r="AX32" s="184"/>
    </row>
    <row r="33" spans="1:70" ht="17.5" customHeight="1" x14ac:dyDescent="0.2">
      <c r="B33" s="11"/>
      <c r="C33" s="11"/>
      <c r="D33" s="11"/>
      <c r="E33" s="844"/>
      <c r="F33" s="845"/>
      <c r="G33" s="845"/>
      <c r="H33" s="845"/>
      <c r="I33" s="846"/>
      <c r="J33" s="13" t="s">
        <v>13</v>
      </c>
      <c r="K33" s="11" t="s">
        <v>535</v>
      </c>
      <c r="U33" s="6" t="s">
        <v>711</v>
      </c>
      <c r="W33" s="11"/>
      <c r="X33" s="11"/>
      <c r="Y33" s="11"/>
      <c r="Z33" s="11"/>
      <c r="AA33" s="11"/>
      <c r="AB33" s="11"/>
      <c r="AC33" s="11"/>
      <c r="AD33" s="11"/>
      <c r="AE33" s="11"/>
      <c r="AJ33" s="11"/>
      <c r="AK33" s="11"/>
      <c r="AX33" s="184"/>
    </row>
    <row r="34" spans="1:70" ht="6" customHeight="1" x14ac:dyDescent="0.2">
      <c r="B34" s="11"/>
      <c r="C34" s="11"/>
      <c r="D34" s="11"/>
      <c r="E34" s="11"/>
      <c r="F34" s="11"/>
      <c r="G34" s="11"/>
      <c r="H34" s="11"/>
      <c r="I34" s="11"/>
      <c r="J34" s="13"/>
      <c r="K34" s="11"/>
      <c r="W34" s="11"/>
      <c r="X34" s="11"/>
      <c r="Y34" s="11"/>
      <c r="Z34" s="11"/>
      <c r="AA34" s="11"/>
      <c r="AB34" s="11"/>
      <c r="AC34" s="11"/>
      <c r="AD34" s="11"/>
      <c r="AE34" s="11"/>
      <c r="AJ34" s="11"/>
      <c r="AK34" s="11"/>
      <c r="AX34" s="184"/>
    </row>
    <row r="35" spans="1:70" ht="17.5" customHeight="1" x14ac:dyDescent="0.2">
      <c r="B35" s="11"/>
      <c r="C35" s="11"/>
      <c r="D35" s="11"/>
      <c r="E35" s="185"/>
      <c r="F35" s="186"/>
      <c r="G35" s="186"/>
      <c r="H35" s="186"/>
      <c r="I35" s="187"/>
      <c r="J35" s="13" t="s">
        <v>13</v>
      </c>
      <c r="K35" s="11" t="s">
        <v>536</v>
      </c>
      <c r="U35" s="6" t="s">
        <v>703</v>
      </c>
      <c r="W35" s="11"/>
      <c r="X35" s="11"/>
      <c r="Y35" s="11"/>
      <c r="Z35" s="11"/>
      <c r="AA35" s="11"/>
      <c r="AB35" s="11"/>
      <c r="AC35" s="11"/>
      <c r="AD35" s="11"/>
      <c r="AE35" s="11"/>
      <c r="AJ35" s="11"/>
      <c r="AK35" s="11"/>
      <c r="AX35" s="184"/>
    </row>
    <row r="36" spans="1:70" ht="17.5" customHeight="1" x14ac:dyDescent="0.2">
      <c r="B36" s="11"/>
      <c r="D36" s="184"/>
      <c r="E36" s="184"/>
      <c r="F36" s="184"/>
      <c r="G36" s="184"/>
      <c r="H36" s="184"/>
      <c r="V36" s="193" t="s">
        <v>822</v>
      </c>
      <c r="Y36" s="184"/>
      <c r="Z36" s="184"/>
      <c r="AA36" s="184"/>
      <c r="AB36" s="184"/>
      <c r="AC36" s="184"/>
      <c r="AD36" s="184"/>
      <c r="AE36" s="184"/>
      <c r="AF36" s="184"/>
    </row>
    <row r="37" spans="1:70" ht="17.5" customHeight="1" x14ac:dyDescent="0.2">
      <c r="B37" s="11"/>
      <c r="D37" s="184"/>
      <c r="E37" s="848"/>
      <c r="F37" s="849"/>
      <c r="G37" s="849"/>
      <c r="H37" s="849"/>
      <c r="I37" s="850"/>
      <c r="J37" s="13" t="s">
        <v>13</v>
      </c>
      <c r="K37" s="26" t="s">
        <v>701</v>
      </c>
      <c r="U37" s="6" t="s">
        <v>702</v>
      </c>
      <c r="Y37" s="184"/>
      <c r="Z37" s="184"/>
      <c r="AA37" s="184"/>
      <c r="AB37" s="184"/>
      <c r="AC37" s="184"/>
      <c r="AD37" s="184"/>
      <c r="AE37" s="184"/>
      <c r="AF37" s="184"/>
    </row>
    <row r="38" spans="1:70" ht="17.5" customHeight="1" x14ac:dyDescent="0.2">
      <c r="B38" s="11"/>
      <c r="Y38" s="184"/>
      <c r="Z38" s="184"/>
      <c r="AA38" s="184"/>
      <c r="AB38" s="184"/>
      <c r="AC38" s="184"/>
    </row>
    <row r="39" spans="1:70" ht="24.65" customHeight="1" x14ac:dyDescent="0.2">
      <c r="A39" s="9"/>
      <c r="B39" s="10" t="s">
        <v>14</v>
      </c>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row>
    <row r="40" spans="1:70" ht="17.5" customHeight="1" x14ac:dyDescent="0.2">
      <c r="A40" s="13"/>
      <c r="B40" s="11"/>
      <c r="Y40" s="184"/>
      <c r="Z40" s="184"/>
      <c r="AA40" s="184"/>
      <c r="AB40" s="184"/>
      <c r="AC40" s="184"/>
    </row>
    <row r="41" spans="1:70" ht="19.5" customHeight="1" x14ac:dyDescent="0.2">
      <c r="B41" s="188" t="s">
        <v>494</v>
      </c>
      <c r="C41" s="189"/>
      <c r="D41" s="189"/>
      <c r="E41" s="189"/>
      <c r="F41" s="189"/>
      <c r="G41" s="189"/>
      <c r="H41" s="189"/>
      <c r="I41" s="189"/>
      <c r="J41" s="189"/>
      <c r="K41" s="189"/>
      <c r="L41" s="189"/>
      <c r="M41" s="189"/>
      <c r="N41" s="189"/>
      <c r="O41" s="189"/>
      <c r="P41" s="189"/>
      <c r="Q41" s="189"/>
      <c r="R41" s="189"/>
      <c r="S41" s="189"/>
      <c r="T41" s="189"/>
      <c r="U41" s="189"/>
      <c r="V41" s="189"/>
      <c r="W41" s="189"/>
      <c r="X41" s="189"/>
      <c r="Y41" s="189"/>
      <c r="Z41" s="189"/>
      <c r="AA41" s="189"/>
      <c r="AB41" s="189"/>
      <c r="AC41" s="189"/>
      <c r="AD41" s="189"/>
      <c r="AE41" s="190"/>
      <c r="AF41" s="189"/>
      <c r="AG41" s="189"/>
      <c r="AH41" s="189"/>
      <c r="AI41" s="189"/>
      <c r="AJ41" s="189"/>
      <c r="AK41" s="189"/>
      <c r="AL41" s="189"/>
      <c r="AM41" s="189"/>
      <c r="AN41" s="189"/>
      <c r="AO41" s="189"/>
      <c r="AP41" s="189"/>
      <c r="AQ41" s="189"/>
      <c r="AV41" s="847" t="s">
        <v>606</v>
      </c>
      <c r="AW41" s="847"/>
      <c r="AX41" s="847"/>
      <c r="AY41" s="847"/>
      <c r="AZ41" s="847"/>
      <c r="BA41" s="847"/>
      <c r="BB41" s="847"/>
      <c r="BC41" s="847"/>
      <c r="BD41" s="847"/>
      <c r="BE41" s="847"/>
      <c r="BF41" s="847"/>
      <c r="BG41" s="847"/>
      <c r="BH41" s="847"/>
      <c r="BI41" s="847"/>
      <c r="BJ41" s="847"/>
      <c r="BK41" s="847"/>
      <c r="BP41" s="6">
        <v>1</v>
      </c>
      <c r="BQ41" s="6">
        <f>IF(OR(AV41="",AV41="選択してください"),0,1)</f>
        <v>0</v>
      </c>
      <c r="BR41" s="6">
        <f>BP41-BQ41</f>
        <v>1</v>
      </c>
    </row>
    <row r="42" spans="1:70" ht="19.5" customHeight="1" x14ac:dyDescent="0.2">
      <c r="C42" s="6" t="s">
        <v>15</v>
      </c>
      <c r="AV42" s="856" t="str">
        <f>IF(AV41="いいえ","本書類ではお申込いただけません。
冒頭の概要箇所をご確認ください。","")</f>
        <v/>
      </c>
      <c r="AW42" s="856"/>
      <c r="AX42" s="856"/>
      <c r="AY42" s="856"/>
      <c r="AZ42" s="856"/>
      <c r="BA42" s="856"/>
      <c r="BB42" s="856"/>
      <c r="BC42" s="856"/>
      <c r="BD42" s="856"/>
      <c r="BE42" s="856"/>
      <c r="BF42" s="856"/>
      <c r="BG42" s="856"/>
      <c r="BH42" s="856"/>
      <c r="BI42" s="856"/>
      <c r="BJ42" s="856"/>
      <c r="BK42" s="856"/>
      <c r="BO42" s="191"/>
    </row>
    <row r="43" spans="1:70" ht="19.5" customHeight="1" x14ac:dyDescent="0.2">
      <c r="AV43" s="856"/>
      <c r="AW43" s="856"/>
      <c r="AX43" s="856"/>
      <c r="AY43" s="856"/>
      <c r="AZ43" s="856"/>
      <c r="BA43" s="856"/>
      <c r="BB43" s="856"/>
      <c r="BC43" s="856"/>
      <c r="BD43" s="856"/>
      <c r="BE43" s="856"/>
      <c r="BF43" s="856"/>
      <c r="BG43" s="856"/>
      <c r="BH43" s="856"/>
      <c r="BI43" s="856"/>
      <c r="BJ43" s="856"/>
      <c r="BK43" s="856"/>
    </row>
    <row r="44" spans="1:70" ht="19.5" customHeight="1" x14ac:dyDescent="0.2">
      <c r="B44" s="762" t="s">
        <v>786</v>
      </c>
      <c r="AE44" s="13"/>
      <c r="AV44"/>
      <c r="AW44"/>
      <c r="AX44"/>
      <c r="AY44"/>
      <c r="AZ44"/>
      <c r="BA44"/>
      <c r="BB44"/>
      <c r="BC44"/>
      <c r="BD44"/>
      <c r="BE44"/>
      <c r="BF44"/>
      <c r="BG44"/>
      <c r="BH44"/>
      <c r="BI44"/>
      <c r="BJ44"/>
      <c r="BK44"/>
    </row>
    <row r="45" spans="1:70" ht="5" customHeight="1" x14ac:dyDescent="0.2">
      <c r="AV45"/>
      <c r="AW45"/>
      <c r="AX45"/>
      <c r="AY45"/>
      <c r="AZ45"/>
      <c r="BA45"/>
      <c r="BB45"/>
      <c r="BC45"/>
      <c r="BD45"/>
      <c r="BE45"/>
      <c r="BF45"/>
      <c r="BG45"/>
      <c r="BH45"/>
      <c r="BI45"/>
      <c r="BJ45"/>
      <c r="BK45"/>
    </row>
    <row r="46" spans="1:70" ht="19.5" customHeight="1" x14ac:dyDescent="0.2">
      <c r="B46" s="763" t="s">
        <v>722</v>
      </c>
      <c r="C46" s="764" t="s">
        <v>723</v>
      </c>
      <c r="D46" s="764"/>
      <c r="E46" s="764"/>
      <c r="F46" s="764"/>
      <c r="G46" s="764"/>
      <c r="H46" s="764"/>
      <c r="I46" s="764"/>
      <c r="J46" s="764"/>
      <c r="K46" s="764"/>
      <c r="L46" s="764"/>
      <c r="M46" s="764"/>
      <c r="N46" s="764"/>
      <c r="O46" s="764"/>
      <c r="P46" s="764"/>
      <c r="Q46" s="764"/>
      <c r="R46" s="764"/>
      <c r="S46" s="188"/>
      <c r="T46" s="188"/>
      <c r="U46" s="188"/>
      <c r="V46" s="188"/>
      <c r="W46" s="188"/>
      <c r="X46" s="188"/>
      <c r="Y46" s="188"/>
      <c r="Z46" s="188"/>
      <c r="AA46" s="188"/>
      <c r="AB46" s="188"/>
      <c r="AC46" s="188"/>
      <c r="AD46" s="188"/>
      <c r="AE46" s="188"/>
      <c r="AF46" s="188"/>
      <c r="AG46" s="188"/>
      <c r="AH46" s="188"/>
      <c r="AI46" s="188"/>
      <c r="AJ46" s="188"/>
      <c r="AK46" s="188"/>
      <c r="AL46" s="188"/>
      <c r="AM46" s="188"/>
      <c r="AN46" s="188"/>
      <c r="AO46" s="188"/>
      <c r="AP46" s="188"/>
      <c r="AQ46" s="188"/>
      <c r="AR46"/>
      <c r="AS46"/>
      <c r="AT46"/>
      <c r="AU46"/>
      <c r="AV46" s="847" t="s">
        <v>606</v>
      </c>
      <c r="AW46" s="847"/>
      <c r="AX46" s="847"/>
      <c r="AY46" s="847"/>
      <c r="AZ46" s="847"/>
      <c r="BA46" s="847"/>
      <c r="BB46" s="847"/>
      <c r="BC46" s="847"/>
      <c r="BD46" s="847"/>
      <c r="BE46" s="847"/>
      <c r="BF46" s="847"/>
      <c r="BG46" s="847"/>
      <c r="BH46" s="847"/>
      <c r="BI46" s="847"/>
      <c r="BJ46" s="847"/>
      <c r="BK46" s="847"/>
      <c r="BP46" s="6">
        <v>1</v>
      </c>
      <c r="BQ46" s="6">
        <f>IF($AV$41="いいえ",1,IF(OR(AV46="",AV46="選択してください"),0,1))</f>
        <v>0</v>
      </c>
      <c r="BR46" s="6">
        <f t="shared" ref="BR46:BR63" si="0">BP46-BQ46</f>
        <v>1</v>
      </c>
    </row>
    <row r="47" spans="1:70" ht="5" customHeight="1" x14ac:dyDescent="0.2">
      <c r="D47" s="13"/>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row>
    <row r="48" spans="1:70" ht="19.5" customHeight="1" x14ac:dyDescent="0.2">
      <c r="B48" s="763" t="s">
        <v>722</v>
      </c>
      <c r="C48" s="764" t="s">
        <v>785</v>
      </c>
      <c r="D48" s="764"/>
      <c r="E48" s="764"/>
      <c r="F48" s="764"/>
      <c r="G48" s="764"/>
      <c r="H48" s="764"/>
      <c r="I48" s="764"/>
      <c r="J48" s="764"/>
      <c r="K48" s="764"/>
      <c r="L48" s="764"/>
      <c r="M48" s="764"/>
      <c r="N48" s="764"/>
      <c r="O48" s="764"/>
      <c r="P48" s="764"/>
      <c r="Q48" s="764"/>
      <c r="R48" s="764"/>
      <c r="S48" s="188"/>
      <c r="T48" s="188"/>
      <c r="U48" s="188"/>
      <c r="V48" s="188"/>
      <c r="W48" s="188"/>
      <c r="X48" s="188"/>
      <c r="Y48" s="188"/>
      <c r="Z48" s="188"/>
      <c r="AA48" s="188"/>
      <c r="AB48" s="188"/>
      <c r="AC48" s="188"/>
      <c r="AD48" s="188"/>
      <c r="AE48" s="188"/>
      <c r="AF48" s="188"/>
      <c r="AG48" s="188"/>
      <c r="AH48" s="188"/>
      <c r="AI48" s="188"/>
      <c r="AJ48" s="188"/>
      <c r="AK48" s="188"/>
      <c r="AL48" s="188"/>
      <c r="AM48" s="188"/>
      <c r="AN48" s="188"/>
      <c r="AO48" s="188"/>
      <c r="AP48" s="188"/>
      <c r="AQ48" s="188"/>
      <c r="AR48"/>
      <c r="AS48"/>
      <c r="AT48"/>
      <c r="AU48"/>
      <c r="AV48" s="847" t="s">
        <v>606</v>
      </c>
      <c r="AW48" s="847"/>
      <c r="AX48" s="847"/>
      <c r="AY48" s="847"/>
      <c r="AZ48" s="847"/>
      <c r="BA48" s="847"/>
      <c r="BB48" s="847"/>
      <c r="BC48" s="847"/>
      <c r="BD48" s="847"/>
      <c r="BE48" s="847"/>
      <c r="BF48" s="847"/>
      <c r="BG48" s="847"/>
      <c r="BH48" s="847"/>
      <c r="BI48" s="847"/>
      <c r="BJ48" s="847"/>
      <c r="BK48" s="847"/>
      <c r="BP48" s="6">
        <v>1</v>
      </c>
      <c r="BQ48" s="6">
        <f>IF($AV$41="いいえ",1,IF(OR(AV48="",AV48="選択してください"),0,1))</f>
        <v>0</v>
      </c>
      <c r="BR48" s="6">
        <f t="shared" si="0"/>
        <v>1</v>
      </c>
    </row>
    <row r="49" spans="2:70" ht="5" customHeight="1" x14ac:dyDescent="0.2">
      <c r="B49" s="765"/>
      <c r="C49" s="13"/>
      <c r="D49" s="13"/>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row>
    <row r="50" spans="2:70" ht="9.5" customHeight="1" x14ac:dyDescent="0.2">
      <c r="E50" s="176"/>
      <c r="F50" s="176"/>
      <c r="G50" s="176"/>
      <c r="H50" s="176"/>
      <c r="I50" s="176"/>
      <c r="J50" s="176"/>
      <c r="K50" s="176"/>
      <c r="L50" s="176"/>
      <c r="M50" s="176"/>
      <c r="N50" s="176"/>
      <c r="O50" s="176"/>
      <c r="P50" s="176"/>
      <c r="Q50" s="176"/>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row>
    <row r="51" spans="2:70" ht="19.5" customHeight="1" x14ac:dyDescent="0.2">
      <c r="B51" s="762" t="s">
        <v>724</v>
      </c>
      <c r="AE51" s="13"/>
      <c r="AV51"/>
      <c r="AW51"/>
      <c r="AX51"/>
      <c r="AY51"/>
      <c r="AZ51"/>
      <c r="BA51"/>
      <c r="BB51"/>
      <c r="BC51"/>
      <c r="BD51"/>
      <c r="BE51"/>
      <c r="BF51"/>
      <c r="BG51"/>
      <c r="BH51"/>
      <c r="BI51"/>
      <c r="BJ51"/>
      <c r="BK51"/>
    </row>
    <row r="52" spans="2:70" ht="5" customHeight="1" x14ac:dyDescent="0.2">
      <c r="B52" s="11"/>
      <c r="C52" s="178"/>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row>
    <row r="53" spans="2:70" ht="19.5" customHeight="1" x14ac:dyDescent="0.2">
      <c r="B53" s="763" t="s">
        <v>722</v>
      </c>
      <c r="C53" s="764" t="s">
        <v>725</v>
      </c>
      <c r="D53" s="764"/>
      <c r="E53" s="764"/>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8"/>
      <c r="AL53" s="188"/>
      <c r="AM53" s="188"/>
      <c r="AN53" s="188"/>
      <c r="AO53" s="188"/>
      <c r="AP53" s="188"/>
      <c r="AQ53" s="188"/>
      <c r="AR53"/>
      <c r="AS53"/>
      <c r="AT53"/>
      <c r="AU53"/>
      <c r="AV53" s="847" t="s">
        <v>606</v>
      </c>
      <c r="AW53" s="847"/>
      <c r="AX53" s="847"/>
      <c r="AY53" s="847"/>
      <c r="AZ53" s="847"/>
      <c r="BA53" s="847"/>
      <c r="BB53" s="847"/>
      <c r="BC53" s="847"/>
      <c r="BD53" s="847"/>
      <c r="BE53" s="847"/>
      <c r="BF53" s="847"/>
      <c r="BG53" s="847"/>
      <c r="BH53" s="847"/>
      <c r="BI53" s="847"/>
      <c r="BJ53" s="847"/>
      <c r="BK53" s="847"/>
      <c r="BP53" s="6">
        <v>1</v>
      </c>
      <c r="BQ53" s="6">
        <f>IF($AV$41="いいえ",1,IF(OR(AV53="",AV53="選択してください"),0,1))</f>
        <v>0</v>
      </c>
      <c r="BR53" s="6">
        <f>BP53-BQ53</f>
        <v>1</v>
      </c>
    </row>
    <row r="54" spans="2:70" ht="14" customHeight="1" x14ac:dyDescent="0.2">
      <c r="B54" s="728"/>
      <c r="C54" s="766"/>
      <c r="D54" s="728"/>
      <c r="E54" s="728"/>
      <c r="F54" s="728"/>
      <c r="G54" s="728"/>
      <c r="H54" s="728"/>
      <c r="I54" s="728"/>
      <c r="J54" s="728"/>
      <c r="K54" s="728"/>
      <c r="L54" s="728"/>
      <c r="M54" s="728"/>
      <c r="N54" s="728"/>
      <c r="O54" s="728"/>
      <c r="P54" s="728"/>
      <c r="Q54" s="728"/>
      <c r="R54" s="728"/>
      <c r="S54" s="728"/>
      <c r="T54" s="728"/>
      <c r="U54" s="728"/>
      <c r="V54" s="728"/>
      <c r="W54" s="728"/>
      <c r="X54" s="728"/>
      <c r="Y54" s="728"/>
      <c r="Z54" s="728"/>
      <c r="AA54" s="728"/>
      <c r="AB54" s="728"/>
      <c r="AC54" s="728"/>
      <c r="AD54" s="728"/>
      <c r="AE54" s="728"/>
      <c r="AF54" s="728"/>
      <c r="AG54" s="728"/>
      <c r="AH54" s="728"/>
      <c r="AI54" s="728"/>
      <c r="AJ54" s="728"/>
      <c r="AK54" s="728"/>
      <c r="AL54" s="728"/>
      <c r="AM54" s="728"/>
      <c r="AN54" s="728"/>
      <c r="AO54" s="728"/>
      <c r="AP54" s="728"/>
      <c r="AQ54" s="728"/>
      <c r="AR54" s="728"/>
      <c r="AS54" s="728"/>
      <c r="AT54" s="728"/>
    </row>
    <row r="55" spans="2:70" ht="19.5" customHeight="1" x14ac:dyDescent="0.2">
      <c r="B55" s="762" t="s">
        <v>831</v>
      </c>
      <c r="C55" s="766"/>
      <c r="D55" s="728"/>
      <c r="E55" s="728"/>
      <c r="F55" s="728"/>
      <c r="G55" s="728"/>
      <c r="H55" s="728"/>
      <c r="I55" s="728"/>
      <c r="J55" s="728"/>
      <c r="K55" s="728"/>
      <c r="L55" s="728"/>
      <c r="M55" s="728"/>
      <c r="N55" s="728"/>
      <c r="O55" s="728"/>
      <c r="P55" s="728"/>
      <c r="Q55" s="728"/>
      <c r="R55" s="728"/>
      <c r="S55" s="728"/>
      <c r="T55" s="728"/>
      <c r="U55" s="728"/>
      <c r="V55" s="728"/>
      <c r="W55" s="728"/>
      <c r="X55" s="728"/>
      <c r="Y55" s="728"/>
      <c r="Z55" s="728"/>
      <c r="AA55" s="728"/>
      <c r="AB55" s="728"/>
      <c r="AC55" s="728"/>
      <c r="AD55" s="728"/>
      <c r="AE55" s="728"/>
      <c r="AF55" s="728"/>
      <c r="AG55" s="728"/>
      <c r="AH55" s="728"/>
      <c r="AI55" s="728"/>
      <c r="AJ55" s="728"/>
      <c r="AK55" s="728"/>
      <c r="AL55" s="728"/>
      <c r="AM55" s="728"/>
      <c r="AN55" s="728"/>
      <c r="AO55" s="728"/>
      <c r="AP55" s="728"/>
      <c r="AQ55" s="728"/>
      <c r="AR55" s="728"/>
      <c r="AS55" s="728"/>
      <c r="AT55" s="728"/>
    </row>
    <row r="56" spans="2:70" ht="5" customHeight="1" x14ac:dyDescent="0.2">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row>
    <row r="57" spans="2:70" ht="19.5" customHeight="1" x14ac:dyDescent="0.2">
      <c r="B57" s="763" t="s">
        <v>722</v>
      </c>
      <c r="C57" s="764" t="s">
        <v>726</v>
      </c>
      <c r="D57" s="764"/>
      <c r="E57" s="764"/>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8"/>
      <c r="AL57" s="188"/>
      <c r="AM57" s="188"/>
      <c r="AN57" s="188"/>
      <c r="AO57" s="188"/>
      <c r="AP57" s="188"/>
      <c r="AQ57" s="188"/>
      <c r="AR57"/>
      <c r="AS57"/>
      <c r="AT57"/>
      <c r="AU57"/>
      <c r="AV57" s="847" t="s">
        <v>606</v>
      </c>
      <c r="AW57" s="847"/>
      <c r="AX57" s="847"/>
      <c r="AY57" s="847"/>
      <c r="AZ57" s="847"/>
      <c r="BA57" s="847"/>
      <c r="BB57" s="847"/>
      <c r="BC57" s="847"/>
      <c r="BD57" s="847"/>
      <c r="BE57" s="847"/>
      <c r="BF57" s="847"/>
      <c r="BG57" s="847"/>
      <c r="BH57" s="847"/>
      <c r="BI57" s="847"/>
      <c r="BJ57" s="847"/>
      <c r="BK57" s="847"/>
      <c r="BP57" s="6">
        <v>1</v>
      </c>
      <c r="BQ57" s="6">
        <f>IF($AV$41="いいえ",1,IF(OR(AV57="",AV57="選択してください"),0,1))</f>
        <v>0</v>
      </c>
      <c r="BR57" s="6">
        <f t="shared" si="0"/>
        <v>1</v>
      </c>
    </row>
    <row r="58" spans="2:70" ht="5" customHeight="1" x14ac:dyDescent="0.2">
      <c r="D58" s="13"/>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row>
    <row r="59" spans="2:70" ht="19.5" customHeight="1" x14ac:dyDescent="0.2">
      <c r="B59" s="763" t="s">
        <v>722</v>
      </c>
      <c r="C59" s="764" t="s">
        <v>727</v>
      </c>
      <c r="D59" s="764"/>
      <c r="E59" s="764"/>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c r="AI59" s="188"/>
      <c r="AJ59" s="188"/>
      <c r="AK59" s="188"/>
      <c r="AL59" s="188"/>
      <c r="AM59" s="188"/>
      <c r="AN59" s="188"/>
      <c r="AO59" s="188"/>
      <c r="AP59" s="188"/>
      <c r="AQ59" s="188"/>
      <c r="AR59"/>
      <c r="AS59"/>
      <c r="AT59"/>
      <c r="AU59"/>
      <c r="AV59" s="847" t="s">
        <v>606</v>
      </c>
      <c r="AW59" s="847"/>
      <c r="AX59" s="847"/>
      <c r="AY59" s="847"/>
      <c r="AZ59" s="847"/>
      <c r="BA59" s="847"/>
      <c r="BB59" s="847"/>
      <c r="BC59" s="847"/>
      <c r="BD59" s="847"/>
      <c r="BE59" s="847"/>
      <c r="BF59" s="847"/>
      <c r="BG59" s="847"/>
      <c r="BH59" s="847"/>
      <c r="BI59" s="847"/>
      <c r="BJ59" s="847"/>
      <c r="BK59" s="847"/>
      <c r="BP59" s="6">
        <v>1</v>
      </c>
      <c r="BQ59" s="6">
        <f>IF($AV$41="いいえ",1,IF(OR(AV59="",AV59="選択してください"),0,1))</f>
        <v>0</v>
      </c>
      <c r="BR59" s="6">
        <f t="shared" si="0"/>
        <v>1</v>
      </c>
    </row>
    <row r="60" spans="2:70" ht="5" customHeight="1" x14ac:dyDescent="0.2">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row>
    <row r="61" spans="2:70" ht="19.5" customHeight="1" x14ac:dyDescent="0.2">
      <c r="B61" s="763" t="s">
        <v>722</v>
      </c>
      <c r="C61" s="764" t="s">
        <v>728</v>
      </c>
      <c r="D61" s="764"/>
      <c r="E61" s="764"/>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8"/>
      <c r="AN61" s="188"/>
      <c r="AO61" s="188"/>
      <c r="AP61" s="188"/>
      <c r="AQ61" s="188"/>
      <c r="AR61"/>
      <c r="AS61"/>
      <c r="AT61"/>
      <c r="AU61"/>
      <c r="AV61" s="847" t="s">
        <v>606</v>
      </c>
      <c r="AW61" s="847"/>
      <c r="AX61" s="847"/>
      <c r="AY61" s="847"/>
      <c r="AZ61" s="847"/>
      <c r="BA61" s="847"/>
      <c r="BB61" s="847"/>
      <c r="BC61" s="847"/>
      <c r="BD61" s="847"/>
      <c r="BE61" s="847"/>
      <c r="BF61" s="847"/>
      <c r="BG61" s="847"/>
      <c r="BH61" s="847"/>
      <c r="BI61" s="847"/>
      <c r="BJ61" s="847"/>
      <c r="BK61" s="847"/>
      <c r="BP61" s="6">
        <v>1</v>
      </c>
      <c r="BQ61" s="6">
        <f>IF($AV$41="いいえ",1,IF(OR(AV61="",AV61="選択してください"),0,1))</f>
        <v>0</v>
      </c>
      <c r="BR61" s="6">
        <f t="shared" si="0"/>
        <v>1</v>
      </c>
    </row>
    <row r="62" spans="2:70" ht="5" customHeight="1" x14ac:dyDescent="0.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row>
    <row r="63" spans="2:70" ht="19.5" customHeight="1" x14ac:dyDescent="0.2">
      <c r="B63" s="763" t="s">
        <v>722</v>
      </c>
      <c r="C63" s="764" t="s">
        <v>729</v>
      </c>
      <c r="D63" s="764"/>
      <c r="E63" s="764"/>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c r="AJ63" s="188"/>
      <c r="AK63" s="188"/>
      <c r="AL63" s="188"/>
      <c r="AM63" s="188"/>
      <c r="AN63" s="188"/>
      <c r="AO63" s="188"/>
      <c r="AP63" s="188"/>
      <c r="AQ63" s="188"/>
      <c r="AR63"/>
      <c r="AS63"/>
      <c r="AT63"/>
      <c r="AU63"/>
      <c r="AV63" s="847" t="s">
        <v>606</v>
      </c>
      <c r="AW63" s="847"/>
      <c r="AX63" s="847"/>
      <c r="AY63" s="847"/>
      <c r="AZ63" s="847"/>
      <c r="BA63" s="847"/>
      <c r="BB63" s="847"/>
      <c r="BC63" s="847"/>
      <c r="BD63" s="847"/>
      <c r="BE63" s="847"/>
      <c r="BF63" s="847"/>
      <c r="BG63" s="847"/>
      <c r="BH63" s="847"/>
      <c r="BI63" s="847"/>
      <c r="BJ63" s="847"/>
      <c r="BK63" s="847"/>
      <c r="BP63" s="6">
        <v>1</v>
      </c>
      <c r="BQ63" s="6">
        <f>IF($AV$41="いいえ",1,IF(OR(AV63="",AV63="選択してください"),0,1))</f>
        <v>0</v>
      </c>
      <c r="BR63" s="6">
        <f t="shared" si="0"/>
        <v>1</v>
      </c>
    </row>
    <row r="64" spans="2:70" ht="19.5" customHeight="1" x14ac:dyDescent="0.2">
      <c r="B64" s="840" t="s">
        <v>832</v>
      </c>
      <c r="AV64" s="855" t="str">
        <f>IF(AND(AV46="いいえ",AV48="いいえ",AV53="いいえ",AV57="いいえ",AV59="いいえ",AV61="いいえ",AV63="いいえ"),"設備変更がないため本書類の提出は必要ございません","")</f>
        <v/>
      </c>
      <c r="AW64" s="855"/>
      <c r="AX64" s="855"/>
      <c r="AY64" s="855"/>
      <c r="AZ64" s="855"/>
      <c r="BA64" s="855"/>
      <c r="BB64" s="855"/>
      <c r="BC64" s="855"/>
      <c r="BD64" s="855"/>
      <c r="BE64" s="855"/>
      <c r="BF64" s="855"/>
      <c r="BG64" s="855"/>
      <c r="BH64" s="855"/>
      <c r="BI64" s="855"/>
      <c r="BJ64" s="855"/>
      <c r="BK64" s="855"/>
    </row>
    <row r="65" spans="2:70" ht="19.5" customHeight="1" x14ac:dyDescent="0.2">
      <c r="AV65" s="856"/>
      <c r="AW65" s="856"/>
      <c r="AX65" s="856"/>
      <c r="AY65" s="856"/>
      <c r="AZ65" s="856"/>
      <c r="BA65" s="856"/>
      <c r="BB65" s="856"/>
      <c r="BC65" s="856"/>
      <c r="BD65" s="856"/>
      <c r="BE65" s="856"/>
      <c r="BF65" s="856"/>
      <c r="BG65" s="856"/>
      <c r="BH65" s="856"/>
      <c r="BI65" s="856"/>
      <c r="BJ65" s="856"/>
      <c r="BK65" s="856"/>
    </row>
    <row r="66" spans="2:70" ht="24.65" customHeight="1" x14ac:dyDescent="0.2">
      <c r="B66" s="188" t="s">
        <v>537</v>
      </c>
      <c r="C66" s="189"/>
      <c r="D66" s="189"/>
      <c r="E66" s="189"/>
      <c r="F66" s="189"/>
      <c r="G66" s="189"/>
      <c r="H66" s="189"/>
      <c r="I66" s="189"/>
      <c r="J66" s="189"/>
      <c r="K66" s="189"/>
      <c r="L66" s="189"/>
      <c r="M66" s="189"/>
      <c r="N66" s="189"/>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189"/>
      <c r="AL66" s="189"/>
      <c r="AM66" s="189"/>
      <c r="AN66" s="189"/>
      <c r="AO66" s="189"/>
      <c r="AP66" s="189"/>
      <c r="AQ66" s="189"/>
      <c r="AV66" s="847" t="s">
        <v>606</v>
      </c>
      <c r="AW66" s="847"/>
      <c r="AX66" s="847"/>
      <c r="AY66" s="847"/>
      <c r="AZ66" s="847"/>
      <c r="BA66" s="847"/>
      <c r="BB66" s="847"/>
      <c r="BC66" s="847"/>
      <c r="BD66" s="847"/>
      <c r="BE66" s="847"/>
      <c r="BF66" s="847"/>
      <c r="BG66" s="847"/>
      <c r="BH66" s="847"/>
      <c r="BI66" s="847"/>
      <c r="BJ66" s="847"/>
      <c r="BK66" s="847"/>
      <c r="BP66" s="6">
        <v>1</v>
      </c>
      <c r="BQ66" s="6">
        <f>IF($AV$41="いいえ",1,IF(OR(AV66="",AV66="選択してください"),0,1))</f>
        <v>0</v>
      </c>
      <c r="BR66" s="6">
        <f>BP66-BQ66</f>
        <v>1</v>
      </c>
    </row>
    <row r="67" spans="2:70" ht="22" customHeight="1" x14ac:dyDescent="0.2">
      <c r="C67" s="182" t="s">
        <v>538</v>
      </c>
    </row>
    <row r="68" spans="2:70" ht="17.5" customHeight="1" x14ac:dyDescent="0.2">
      <c r="D68" s="179" t="s">
        <v>544</v>
      </c>
    </row>
    <row r="69" spans="2:70" ht="17.5" customHeight="1" x14ac:dyDescent="0.2">
      <c r="D69" s="13" t="s">
        <v>792</v>
      </c>
    </row>
    <row r="70" spans="2:70" ht="17.5" customHeight="1" x14ac:dyDescent="0.2">
      <c r="D70" s="192" t="s">
        <v>542</v>
      </c>
      <c r="AA70" s="6" t="s">
        <v>543</v>
      </c>
      <c r="AF70" s="193"/>
    </row>
    <row r="71" spans="2:70" ht="17.5" customHeight="1" x14ac:dyDescent="0.2">
      <c r="C71" s="193"/>
    </row>
    <row r="72" spans="2:70" ht="22" customHeight="1" x14ac:dyDescent="0.2">
      <c r="B72" s="11"/>
      <c r="C72" s="6" t="s">
        <v>539</v>
      </c>
    </row>
  </sheetData>
  <sheetProtection algorithmName="SHA-512" hashValue="KzJm1eFC3GKc3uxl/E45/thu72KqmMxQ/JSoBkB8nDT5A1Fv5pul1tBgEQdR7wzFgqfeq+oYr0VuH7HlN6DojA==" saltValue="DcSMvGOH+VHYabmrRwKnLA==" spinCount="100000" sheet="1" objects="1" scenarios="1"/>
  <dataConsolidate link="1"/>
  <mergeCells count="20">
    <mergeCell ref="AV64:BK65"/>
    <mergeCell ref="AV41:BK41"/>
    <mergeCell ref="AV42:BK43"/>
    <mergeCell ref="AV66:BK66"/>
    <mergeCell ref="AV46:BK46"/>
    <mergeCell ref="AV59:BK59"/>
    <mergeCell ref="AV61:BK61"/>
    <mergeCell ref="AV63:BK63"/>
    <mergeCell ref="AC12:BA12"/>
    <mergeCell ref="A2:H3"/>
    <mergeCell ref="C19:H19"/>
    <mergeCell ref="E33:I33"/>
    <mergeCell ref="AV57:BK57"/>
    <mergeCell ref="AV48:BK48"/>
    <mergeCell ref="AV53:BK53"/>
    <mergeCell ref="E37:I37"/>
    <mergeCell ref="J17:AF17"/>
    <mergeCell ref="G28:N28"/>
    <mergeCell ref="BF5:BM5"/>
    <mergeCell ref="AM13:BD13"/>
  </mergeCells>
  <phoneticPr fontId="2"/>
  <conditionalFormatting sqref="A40:BN88">
    <cfRule type="expression" dxfId="272" priority="9">
      <formula>$AV$64="設備変更がないため本書類の提出は必要ございません"</formula>
    </cfRule>
  </conditionalFormatting>
  <conditionalFormatting sqref="A44:BN88">
    <cfRule type="expression" dxfId="271" priority="13">
      <formula>$AV$41="いいえ"</formula>
    </cfRule>
  </conditionalFormatting>
  <conditionalFormatting sqref="B64">
    <cfRule type="expression" dxfId="270" priority="1">
      <formula>$E$164="増設となるため、接続検討から新規でお申し込みなおしください"</formula>
    </cfRule>
    <cfRule type="expression" dxfId="269" priority="2">
      <formula>$AV$43="いいえ"</formula>
    </cfRule>
    <cfRule type="expression" dxfId="268" priority="3">
      <formula>$AV$69="設備変更がないため本書類の提出は必要ございません"</formula>
    </cfRule>
    <cfRule type="expression" dxfId="267" priority="4">
      <formula>$AV$46="はい"</formula>
    </cfRule>
  </conditionalFormatting>
  <conditionalFormatting sqref="AV46">
    <cfRule type="expression" dxfId="266" priority="21">
      <formula>OR(AV46="",AV46="選択してください")</formula>
    </cfRule>
  </conditionalFormatting>
  <conditionalFormatting sqref="AV48">
    <cfRule type="expression" dxfId="265" priority="22">
      <formula>OR(AV48="",AV48="選択してください")</formula>
    </cfRule>
  </conditionalFormatting>
  <conditionalFormatting sqref="AV53">
    <cfRule type="expression" dxfId="264" priority="20">
      <formula>OR(AV53="",AV53="選択してください")</formula>
    </cfRule>
  </conditionalFormatting>
  <conditionalFormatting sqref="AV57">
    <cfRule type="expression" dxfId="263" priority="17">
      <formula>OR(AV57="",AV57="選択してください")</formula>
    </cfRule>
  </conditionalFormatting>
  <conditionalFormatting sqref="AV59">
    <cfRule type="expression" dxfId="262" priority="16">
      <formula>OR(AV59="",AV59="選択してください")</formula>
    </cfRule>
  </conditionalFormatting>
  <conditionalFormatting sqref="AV61">
    <cfRule type="expression" dxfId="261" priority="15">
      <formula>OR(AV61="",AV61="選択してください")</formula>
    </cfRule>
  </conditionalFormatting>
  <conditionalFormatting sqref="AV63">
    <cfRule type="expression" dxfId="260" priority="14">
      <formula>OR(AV63="",AV63="選択してください")</formula>
    </cfRule>
  </conditionalFormatting>
  <conditionalFormatting sqref="AV66">
    <cfRule type="expression" dxfId="259" priority="28">
      <formula>OR(AV66="",AV66="選択してください")</formula>
    </cfRule>
  </conditionalFormatting>
  <conditionalFormatting sqref="AV41:BK41">
    <cfRule type="expression" dxfId="258" priority="29">
      <formula>OR(AV41="",AV41="選択してください")</formula>
    </cfRule>
  </conditionalFormatting>
  <dataValidations count="2">
    <dataValidation type="list" allowBlank="1" showInputMessage="1" showErrorMessage="1" sqref="AV66:BK66" xr:uid="{7AB8F391-ABDF-475B-894F-BF14B7FADEBF}">
      <formula1>"選択してください,確認のうえ記載する"</formula1>
    </dataValidation>
    <dataValidation type="list" allowBlank="1" showInputMessage="1" showErrorMessage="1" sqref="AV41:BK41 AV63:BK63 AV46:BK46 AV48:BK48 AV57:BK57 AV59:BK59 AV61:BK61 AV53:BK53" xr:uid="{045E61E4-6057-42F5-9613-44C5AEED28DE}">
      <formula1>"選択してください,はい,いいえ"</formula1>
    </dataValidation>
  </dataValidations>
  <hyperlinks>
    <hyperlink ref="C19" location="入力シート!A1" display="「入力シート」" xr:uid="{72010E63-59F0-47D2-8CC3-B1A0DCC5AC54}"/>
    <hyperlink ref="G28:M28" location="おわりに!A1" display="「おわりに」シート" xr:uid="{7C12C797-3EB1-4E7B-ACE2-761AC885F2B5}"/>
    <hyperlink ref="AC12" r:id="rId1" xr:uid="{475EAB8A-FA9D-4432-93D5-E83DAD786FF5}"/>
    <hyperlink ref="J17:P17" location="はじめに!B38" display="「事前のご確認」" xr:uid="{DAF48DFA-096D-48CE-801F-2967B8BA8C6A}"/>
    <hyperlink ref="J17:AF17" location="'はじめに '!B39" display="「事前のご確認、および設備変更内容についてのご確認」" xr:uid="{508FEEF8-B398-4B93-8301-8263B090D961}"/>
    <hyperlink ref="AM14" r:id="rId2" xr:uid="{B952C6CB-11A7-4CDE-ADD2-AB318B6730E3}"/>
    <hyperlink ref="AM13" r:id="rId3" xr:uid="{5578FCDF-9194-4FBC-981D-D7664B8C1852}"/>
  </hyperlinks>
  <pageMargins left="0.7" right="0.7" top="0.75" bottom="0.75" header="0.3" footer="0.3"/>
  <pageSetup paperSize="9" scale="28"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60425-98F8-463B-A823-07205A24871D}">
  <sheetPr codeName="Sheet12">
    <pageSetUpPr fitToPage="1"/>
  </sheetPr>
  <dimension ref="A1:BI52"/>
  <sheetViews>
    <sheetView showGridLines="0" view="pageBreakPreview" zoomScale="80" zoomScaleNormal="100" zoomScaleSheetLayoutView="80" workbookViewId="0">
      <pane ySplit="1" topLeftCell="A2" activePane="bottomLeft" state="frozen"/>
      <selection pane="bottomLeft" sqref="A1:E1"/>
    </sheetView>
  </sheetViews>
  <sheetFormatPr defaultRowHeight="13" x14ac:dyDescent="0.2"/>
  <cols>
    <col min="1" max="46" width="2.90625" style="554" customWidth="1"/>
    <col min="48" max="50" width="8.7265625" hidden="1" customWidth="1"/>
    <col min="59" max="61" width="8.81640625" hidden="1" customWidth="1"/>
  </cols>
  <sheetData>
    <row r="1" spans="1:61" ht="20.149999999999999" customHeight="1" x14ac:dyDescent="0.2">
      <c r="A1" s="1171" t="s">
        <v>152</v>
      </c>
      <c r="B1" s="1171"/>
      <c r="C1" s="1171"/>
      <c r="D1" s="1171"/>
      <c r="E1" s="1171"/>
      <c r="F1" s="1172"/>
      <c r="G1" s="1172"/>
      <c r="H1" s="1172"/>
      <c r="I1" s="1172"/>
      <c r="J1" s="1172"/>
      <c r="K1" s="1172"/>
      <c r="L1" s="20"/>
      <c r="M1" s="447"/>
      <c r="O1" s="20"/>
      <c r="Q1" s="555"/>
      <c r="R1" s="555"/>
      <c r="S1" s="556"/>
      <c r="T1" s="787"/>
      <c r="U1" s="787"/>
      <c r="V1" s="787"/>
      <c r="W1" s="174"/>
      <c r="X1" s="788" t="s">
        <v>493</v>
      </c>
      <c r="Y1" s="1173">
        <f>IF(AND('はじめに '!AV61="はい",入力シート!E64=3),SUM(AX19:AX25),0)</f>
        <v>0</v>
      </c>
      <c r="Z1" s="1173"/>
      <c r="AA1" s="789" t="s">
        <v>1</v>
      </c>
      <c r="AB1" s="790"/>
      <c r="AC1" s="558"/>
      <c r="AD1" s="558"/>
      <c r="AE1" s="558"/>
      <c r="AF1" s="559"/>
      <c r="AG1" s="559"/>
      <c r="AH1" s="559"/>
      <c r="AI1" s="557"/>
      <c r="AP1" s="1167" t="s">
        <v>154</v>
      </c>
      <c r="AQ1" s="1167"/>
      <c r="AR1" s="1167"/>
      <c r="AS1" s="1167"/>
      <c r="AT1" s="1167"/>
    </row>
    <row r="2" spans="1:61" x14ac:dyDescent="0.2">
      <c r="A2" s="517"/>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517"/>
      <c r="AL2" s="517"/>
      <c r="AM2" s="517"/>
      <c r="AN2" s="517"/>
      <c r="AO2" s="517"/>
      <c r="AP2" s="517"/>
      <c r="AQ2" s="517"/>
      <c r="AR2" s="1002" t="s">
        <v>233</v>
      </c>
      <c r="AS2" s="1002"/>
      <c r="AT2" s="1002"/>
    </row>
    <row r="3" spans="1:61" ht="13.5" thickBot="1" x14ac:dyDescent="0.25">
      <c r="A3" s="561"/>
      <c r="B3" s="561"/>
      <c r="C3" s="561"/>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561"/>
      <c r="AF3" s="561"/>
      <c r="AG3" s="561"/>
      <c r="AH3" s="561"/>
      <c r="AI3" s="561"/>
      <c r="AJ3" s="561"/>
      <c r="AK3" s="561"/>
      <c r="AL3" s="561"/>
      <c r="AM3" s="561"/>
      <c r="AN3" s="561"/>
      <c r="AO3" s="561"/>
      <c r="AP3" s="561"/>
      <c r="AQ3" s="561"/>
      <c r="AR3" s="561"/>
      <c r="AS3" s="561"/>
      <c r="AT3" s="561"/>
    </row>
    <row r="4" spans="1:61" x14ac:dyDescent="0.2">
      <c r="A4" s="708"/>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1168"/>
      <c r="AI4" s="1168"/>
      <c r="AJ4" s="693"/>
      <c r="AK4" s="601"/>
      <c r="AL4" s="1169" t="str">
        <f>IF(入力シート!E12="","",入力シート!E12)</f>
        <v/>
      </c>
      <c r="AM4" s="1169"/>
      <c r="AN4" s="1169"/>
      <c r="AO4" s="1169"/>
      <c r="AP4" s="1169"/>
      <c r="AQ4" s="1169"/>
      <c r="AR4" s="1169"/>
      <c r="AS4" s="1169"/>
      <c r="AT4" s="1170"/>
    </row>
    <row r="5" spans="1:61" x14ac:dyDescent="0.2">
      <c r="A5" s="1159" t="s">
        <v>234</v>
      </c>
      <c r="B5" s="1160"/>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c r="AE5" s="1160"/>
      <c r="AF5" s="1160"/>
      <c r="AG5" s="1160"/>
      <c r="AH5" s="1160"/>
      <c r="AI5" s="1160"/>
      <c r="AJ5" s="1160"/>
      <c r="AK5" s="1160"/>
      <c r="AL5" s="1160"/>
      <c r="AM5" s="1160"/>
      <c r="AN5" s="1160"/>
      <c r="AO5" s="1160"/>
      <c r="AP5" s="1160"/>
      <c r="AQ5" s="1160"/>
      <c r="AR5" s="1160"/>
      <c r="AS5" s="1160"/>
      <c r="AT5" s="1161"/>
    </row>
    <row r="6" spans="1:61" s="446" customFormat="1" ht="22.5" customHeight="1" x14ac:dyDescent="0.2">
      <c r="A6" s="564"/>
      <c r="B6" s="517"/>
      <c r="C6" s="517"/>
      <c r="D6" s="517"/>
      <c r="E6" s="517"/>
      <c r="F6" s="517"/>
      <c r="G6" s="517"/>
      <c r="H6" s="517"/>
      <c r="I6" s="517"/>
      <c r="J6" s="517"/>
      <c r="K6" s="517"/>
      <c r="L6" s="517"/>
      <c r="M6" s="517"/>
      <c r="N6" s="517"/>
      <c r="O6" s="517"/>
      <c r="P6" s="517"/>
      <c r="Q6" s="517"/>
      <c r="R6" s="517"/>
      <c r="S6" s="517"/>
      <c r="T6" s="517"/>
      <c r="U6" s="517"/>
      <c r="V6" s="517"/>
      <c r="W6" s="517"/>
      <c r="X6" s="517"/>
      <c r="Y6" s="517"/>
      <c r="Z6" s="709"/>
      <c r="AA6" s="459"/>
      <c r="AB6" s="459"/>
      <c r="AC6" s="459"/>
      <c r="AD6" s="459"/>
      <c r="AE6" s="459"/>
      <c r="AF6" s="459"/>
      <c r="AG6" s="1162" t="s">
        <v>235</v>
      </c>
      <c r="AH6" s="1162"/>
      <c r="AI6" s="1162"/>
      <c r="AJ6" s="1162"/>
      <c r="AK6" s="1162"/>
      <c r="AL6" s="1162"/>
      <c r="AM6" s="1163" t="str">
        <f>IF(入力シート!E20="","",入力シート!E20)</f>
        <v/>
      </c>
      <c r="AN6" s="1163"/>
      <c r="AO6" s="1163"/>
      <c r="AP6" s="1163"/>
      <c r="AQ6" s="1163"/>
      <c r="AR6" s="1163"/>
      <c r="AS6" s="1163"/>
      <c r="AT6" s="565"/>
      <c r="AU6" s="566"/>
      <c r="BG6" t="s">
        <v>187</v>
      </c>
      <c r="BH6" t="s">
        <v>236</v>
      </c>
      <c r="BI6" t="s">
        <v>237</v>
      </c>
    </row>
    <row r="7" spans="1:61" s="446" customFormat="1" ht="22.5" customHeight="1" x14ac:dyDescent="0.15">
      <c r="A7" s="564"/>
      <c r="B7" s="517"/>
      <c r="C7" s="517"/>
      <c r="D7" s="517"/>
      <c r="E7" s="517"/>
      <c r="F7" s="517"/>
      <c r="G7" s="517"/>
      <c r="H7" s="517"/>
      <c r="I7" s="517"/>
      <c r="J7" s="517"/>
      <c r="K7" s="517"/>
      <c r="L7" s="517"/>
      <c r="M7" s="517"/>
      <c r="N7" s="517"/>
      <c r="O7" s="517"/>
      <c r="P7" s="517"/>
      <c r="Q7" s="517"/>
      <c r="R7" s="517"/>
      <c r="S7" s="517"/>
      <c r="T7" s="517"/>
      <c r="U7" s="517"/>
      <c r="V7" s="517"/>
      <c r="W7" s="517"/>
      <c r="X7" s="517"/>
      <c r="Y7" s="517"/>
      <c r="Z7" s="517"/>
      <c r="AA7" s="459"/>
      <c r="AB7" s="459"/>
      <c r="AC7" s="459"/>
      <c r="AD7" s="459"/>
      <c r="AE7" s="459"/>
      <c r="AF7" s="1164"/>
      <c r="AG7" s="1165"/>
      <c r="AH7" s="476" t="s">
        <v>118</v>
      </c>
      <c r="AI7" s="1115"/>
      <c r="AJ7" s="1115"/>
      <c r="AK7" s="985" t="s">
        <v>238</v>
      </c>
      <c r="AL7" s="985"/>
      <c r="AM7" s="985"/>
      <c r="AN7" s="985"/>
      <c r="AO7" s="1056" t="str">
        <f>IF(入力シート!E133="","",IF(入力シート!E133="選択してください","",入力シート!E133))</f>
        <v/>
      </c>
      <c r="AP7" s="1056"/>
      <c r="AQ7" s="1056"/>
      <c r="AR7" s="1056"/>
      <c r="AS7" s="1056"/>
      <c r="AT7" s="568"/>
      <c r="AU7" s="566"/>
      <c r="BG7" s="446">
        <v>1</v>
      </c>
      <c r="BH7" s="569">
        <f>IF(OR(AO7="",AO7="選択してください"),0,1)</f>
        <v>0</v>
      </c>
      <c r="BI7" s="446">
        <f>BG7-BH7</f>
        <v>1</v>
      </c>
    </row>
    <row r="8" spans="1:61" ht="15" customHeight="1" x14ac:dyDescent="0.2">
      <c r="A8" s="570" t="s">
        <v>239</v>
      </c>
      <c r="B8" s="706"/>
      <c r="C8" s="706"/>
      <c r="D8" s="706"/>
      <c r="E8" s="706"/>
      <c r="F8" s="706"/>
      <c r="G8" s="706"/>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65"/>
    </row>
    <row r="9" spans="1:61" ht="18.75" customHeight="1" x14ac:dyDescent="0.2">
      <c r="A9" s="571"/>
      <c r="B9" s="1146" t="s">
        <v>240</v>
      </c>
      <c r="C9" s="1146"/>
      <c r="D9" s="1146"/>
      <c r="E9" s="1146"/>
      <c r="F9" s="1146"/>
      <c r="G9" s="1146"/>
      <c r="H9" s="1146"/>
      <c r="I9" s="1146"/>
      <c r="J9" s="1146"/>
      <c r="K9" s="1146"/>
      <c r="L9" s="1146"/>
      <c r="M9" s="1146"/>
      <c r="N9" s="1146"/>
      <c r="O9" s="1146"/>
      <c r="P9" s="1146"/>
      <c r="Q9" s="1146"/>
      <c r="R9" s="1146"/>
      <c r="S9" s="1146"/>
      <c r="T9" s="1146"/>
      <c r="U9" s="1146"/>
      <c r="V9" s="1146"/>
      <c r="W9" s="1146"/>
      <c r="X9" s="1146"/>
      <c r="Y9" s="1146"/>
      <c r="Z9" s="1146"/>
      <c r="AA9" s="1146"/>
      <c r="AB9" s="1146"/>
      <c r="AC9" s="1146"/>
      <c r="AD9" s="1146"/>
      <c r="AE9" s="1146"/>
      <c r="AF9" s="877" t="s">
        <v>505</v>
      </c>
      <c r="AG9" s="878"/>
      <c r="AH9" s="878"/>
      <c r="AI9" s="878"/>
      <c r="AJ9" s="878"/>
      <c r="AK9" s="878"/>
      <c r="AL9" s="878"/>
      <c r="AM9" s="878"/>
      <c r="AN9" s="878"/>
      <c r="AO9" s="878"/>
      <c r="AP9" s="878"/>
      <c r="AQ9" s="878"/>
      <c r="AR9" s="878"/>
      <c r="AS9" s="1116"/>
      <c r="AT9" s="565"/>
    </row>
    <row r="10" spans="1:61" ht="18.75" customHeight="1" x14ac:dyDescent="0.2">
      <c r="A10" s="571"/>
      <c r="B10" s="1146" t="s">
        <v>241</v>
      </c>
      <c r="C10" s="1146"/>
      <c r="D10" s="1146"/>
      <c r="E10" s="1146"/>
      <c r="F10" s="1146"/>
      <c r="G10" s="1146"/>
      <c r="H10" s="1146"/>
      <c r="I10" s="1146"/>
      <c r="J10" s="1146"/>
      <c r="K10" s="1146"/>
      <c r="L10" s="1146"/>
      <c r="M10" s="1146"/>
      <c r="N10" s="1146"/>
      <c r="O10" s="1146"/>
      <c r="P10" s="1146"/>
      <c r="Q10" s="1146"/>
      <c r="R10" s="1146"/>
      <c r="S10" s="1146"/>
      <c r="T10" s="1146"/>
      <c r="U10" s="1146"/>
      <c r="V10" s="1146"/>
      <c r="W10" s="1146"/>
      <c r="X10" s="1146"/>
      <c r="Y10" s="1146"/>
      <c r="Z10" s="1146"/>
      <c r="AA10" s="1146"/>
      <c r="AB10" s="1146"/>
      <c r="AC10" s="1146"/>
      <c r="AD10" s="1146"/>
      <c r="AE10" s="1146"/>
      <c r="AF10" s="1174">
        <f>IF(入力シート!E139="","",入力シート!E139)</f>
        <v>0</v>
      </c>
      <c r="AG10" s="1175"/>
      <c r="AH10" s="1175"/>
      <c r="AI10" s="1175"/>
      <c r="AJ10" s="1175"/>
      <c r="AK10" s="1175"/>
      <c r="AL10" s="1175"/>
      <c r="AM10" s="1175"/>
      <c r="AN10" s="1175"/>
      <c r="AO10" s="1175"/>
      <c r="AP10" s="1175"/>
      <c r="AQ10" s="1175"/>
      <c r="AR10" s="977" t="s">
        <v>109</v>
      </c>
      <c r="AS10" s="1089"/>
      <c r="AT10" s="565"/>
    </row>
    <row r="11" spans="1:61" ht="18.75" customHeight="1" x14ac:dyDescent="0.2">
      <c r="A11" s="571"/>
      <c r="B11" s="1146" t="s">
        <v>242</v>
      </c>
      <c r="C11" s="1146"/>
      <c r="D11" s="1146"/>
      <c r="E11" s="1146"/>
      <c r="F11" s="1146"/>
      <c r="G11" s="1146"/>
      <c r="H11" s="1146"/>
      <c r="I11" s="1146"/>
      <c r="J11" s="1146"/>
      <c r="K11" s="1146"/>
      <c r="L11" s="1146"/>
      <c r="M11" s="1146"/>
      <c r="N11" s="1146"/>
      <c r="O11" s="1146"/>
      <c r="P11" s="1146"/>
      <c r="Q11" s="1146"/>
      <c r="R11" s="1146"/>
      <c r="S11" s="1146"/>
      <c r="T11" s="1146"/>
      <c r="U11" s="1146"/>
      <c r="V11" s="1146"/>
      <c r="W11" s="1146"/>
      <c r="X11" s="1146"/>
      <c r="Y11" s="1146"/>
      <c r="Z11" s="1146"/>
      <c r="AA11" s="1146"/>
      <c r="AB11" s="1146"/>
      <c r="AC11" s="1146"/>
      <c r="AD11" s="1146"/>
      <c r="AE11" s="1146"/>
      <c r="AF11" s="1000" t="str">
        <f>IF(入力シート!E145="","",入力シート!E145)</f>
        <v/>
      </c>
      <c r="AG11" s="1151"/>
      <c r="AH11" s="1151"/>
      <c r="AI11" s="1151"/>
      <c r="AJ11" s="1151"/>
      <c r="AK11" s="985" t="s">
        <v>118</v>
      </c>
      <c r="AL11" s="985"/>
      <c r="AM11" s="1151" t="str">
        <f>IF(入力シート!H145="","",入力シート!H145)</f>
        <v/>
      </c>
      <c r="AN11" s="1151"/>
      <c r="AO11" s="1151"/>
      <c r="AP11" s="1151"/>
      <c r="AQ11" s="1151"/>
      <c r="AR11" s="977" t="s">
        <v>120</v>
      </c>
      <c r="AS11" s="1089"/>
      <c r="AT11" s="565"/>
    </row>
    <row r="12" spans="1:61" ht="18.75" customHeight="1" x14ac:dyDescent="0.2">
      <c r="A12" s="571"/>
      <c r="B12" s="1146" t="s">
        <v>243</v>
      </c>
      <c r="C12" s="1146"/>
      <c r="D12" s="1146"/>
      <c r="E12" s="1146"/>
      <c r="F12" s="1146"/>
      <c r="G12" s="1146"/>
      <c r="H12" s="1146"/>
      <c r="I12" s="1146"/>
      <c r="J12" s="1146"/>
      <c r="K12" s="1146"/>
      <c r="L12" s="1146"/>
      <c r="M12" s="1146"/>
      <c r="N12" s="1146"/>
      <c r="O12" s="1146"/>
      <c r="P12" s="1146"/>
      <c r="Q12" s="1146"/>
      <c r="R12" s="1146"/>
      <c r="S12" s="1146"/>
      <c r="T12" s="1146"/>
      <c r="U12" s="1146"/>
      <c r="V12" s="1146"/>
      <c r="W12" s="1146"/>
      <c r="X12" s="1146"/>
      <c r="Y12" s="1146"/>
      <c r="Z12" s="1146"/>
      <c r="AA12" s="1146"/>
      <c r="AB12" s="1146"/>
      <c r="AC12" s="1146"/>
      <c r="AD12" s="1146"/>
      <c r="AE12" s="1146"/>
      <c r="AF12" s="1000" t="str">
        <f>IF(入力シート!E146="","",入力シート!E146)</f>
        <v/>
      </c>
      <c r="AG12" s="1151"/>
      <c r="AH12" s="1151"/>
      <c r="AI12" s="1151"/>
      <c r="AJ12" s="1151"/>
      <c r="AK12" s="985" t="s">
        <v>118</v>
      </c>
      <c r="AL12" s="985"/>
      <c r="AM12" s="1151" t="str">
        <f>IF(入力シート!H146="","",入力シート!H146)</f>
        <v/>
      </c>
      <c r="AN12" s="1151"/>
      <c r="AO12" s="1151"/>
      <c r="AP12" s="1151"/>
      <c r="AQ12" s="1151"/>
      <c r="AR12" s="977" t="s">
        <v>120</v>
      </c>
      <c r="AS12" s="1089"/>
      <c r="AT12" s="565"/>
    </row>
    <row r="13" spans="1:61" ht="18.75" customHeight="1" x14ac:dyDescent="0.2">
      <c r="A13" s="571"/>
      <c r="B13" s="1127" t="s">
        <v>244</v>
      </c>
      <c r="C13" s="1128"/>
      <c r="D13" s="1128"/>
      <c r="E13" s="1128"/>
      <c r="F13" s="1128"/>
      <c r="G13" s="1128"/>
      <c r="H13" s="1128"/>
      <c r="I13" s="1128"/>
      <c r="J13" s="1128"/>
      <c r="K13" s="1128"/>
      <c r="L13" s="1128"/>
      <c r="M13" s="1129"/>
      <c r="N13" s="1176" t="s">
        <v>245</v>
      </c>
      <c r="O13" s="1176"/>
      <c r="P13" s="1176"/>
      <c r="Q13" s="1176"/>
      <c r="R13" s="1176"/>
      <c r="S13" s="1176"/>
      <c r="T13" s="1176"/>
      <c r="U13" s="1176"/>
      <c r="V13" s="1176"/>
      <c r="W13" s="1176"/>
      <c r="X13" s="1176"/>
      <c r="Y13" s="1176"/>
      <c r="Z13" s="1176"/>
      <c r="AA13" s="1176"/>
      <c r="AB13" s="1176"/>
      <c r="AC13" s="1176"/>
      <c r="AD13" s="1176"/>
      <c r="AE13" s="1176"/>
      <c r="AF13" s="1000" t="str">
        <f>IF(入力シート!E147="","",入力シート!E147)</f>
        <v/>
      </c>
      <c r="AG13" s="1151"/>
      <c r="AH13" s="1151"/>
      <c r="AI13" s="1151"/>
      <c r="AJ13" s="1151"/>
      <c r="AK13" s="1151"/>
      <c r="AL13" s="1151"/>
      <c r="AM13" s="1151"/>
      <c r="AN13" s="1151"/>
      <c r="AO13" s="1151"/>
      <c r="AP13" s="1151"/>
      <c r="AQ13" s="1151"/>
      <c r="AR13" s="977" t="s">
        <v>246</v>
      </c>
      <c r="AS13" s="1089"/>
      <c r="AT13" s="565"/>
    </row>
    <row r="14" spans="1:61" ht="18.75" customHeight="1" x14ac:dyDescent="0.2">
      <c r="A14" s="571"/>
      <c r="B14" s="1130"/>
      <c r="C14" s="1131"/>
      <c r="D14" s="1131"/>
      <c r="E14" s="1131"/>
      <c r="F14" s="1131"/>
      <c r="G14" s="1131"/>
      <c r="H14" s="1131"/>
      <c r="I14" s="1131"/>
      <c r="J14" s="1131"/>
      <c r="K14" s="1131"/>
      <c r="L14" s="1131"/>
      <c r="M14" s="1132"/>
      <c r="N14" s="1176" t="s">
        <v>247</v>
      </c>
      <c r="O14" s="1176"/>
      <c r="P14" s="1176"/>
      <c r="Q14" s="1176"/>
      <c r="R14" s="1176"/>
      <c r="S14" s="1176"/>
      <c r="T14" s="1176"/>
      <c r="U14" s="1176"/>
      <c r="V14" s="1176"/>
      <c r="W14" s="1176"/>
      <c r="X14" s="1176"/>
      <c r="Y14" s="1176"/>
      <c r="Z14" s="1176"/>
      <c r="AA14" s="1176"/>
      <c r="AB14" s="1176"/>
      <c r="AC14" s="1176"/>
      <c r="AD14" s="1176"/>
      <c r="AE14" s="1176"/>
      <c r="AF14" s="1000" t="str">
        <f>IF(入力シート!E148="","",入力シート!E148)</f>
        <v/>
      </c>
      <c r="AG14" s="1151"/>
      <c r="AH14" s="1151"/>
      <c r="AI14" s="1151"/>
      <c r="AJ14" s="1151"/>
      <c r="AK14" s="1151"/>
      <c r="AL14" s="1151"/>
      <c r="AM14" s="1151"/>
      <c r="AN14" s="1151"/>
      <c r="AO14" s="1151"/>
      <c r="AP14" s="1151"/>
      <c r="AQ14" s="1151"/>
      <c r="AR14" s="977" t="s">
        <v>246</v>
      </c>
      <c r="AS14" s="1089"/>
      <c r="AT14" s="565"/>
    </row>
    <row r="15" spans="1:61" ht="18.75" customHeight="1" x14ac:dyDescent="0.2">
      <c r="A15" s="571"/>
      <c r="B15" s="1146" t="s">
        <v>248</v>
      </c>
      <c r="C15" s="1146"/>
      <c r="D15" s="1146"/>
      <c r="E15" s="1146"/>
      <c r="F15" s="1146"/>
      <c r="G15" s="1146"/>
      <c r="H15" s="1146"/>
      <c r="I15" s="1146"/>
      <c r="J15" s="1146"/>
      <c r="K15" s="1146"/>
      <c r="L15" s="1146"/>
      <c r="M15" s="1146"/>
      <c r="N15" s="1146"/>
      <c r="O15" s="1146"/>
      <c r="P15" s="1146"/>
      <c r="Q15" s="1146"/>
      <c r="R15" s="1146"/>
      <c r="S15" s="1146"/>
      <c r="T15" s="1146"/>
      <c r="U15" s="1146"/>
      <c r="V15" s="1146"/>
      <c r="W15" s="1146"/>
      <c r="X15" s="1146"/>
      <c r="Y15" s="1146"/>
      <c r="Z15" s="1146"/>
      <c r="AA15" s="1146"/>
      <c r="AB15" s="1146"/>
      <c r="AC15" s="1146"/>
      <c r="AD15" s="1146"/>
      <c r="AE15" s="1146"/>
      <c r="AF15" s="1193" t="str">
        <f>IF(入力シート!E151="","",IF(入力シート!E151="選択してください","",入力シート!E151))</f>
        <v/>
      </c>
      <c r="AG15" s="1194"/>
      <c r="AH15" s="1194"/>
      <c r="AI15" s="1194"/>
      <c r="AJ15" s="1194"/>
      <c r="AK15" s="1194"/>
      <c r="AL15" s="1194"/>
      <c r="AM15" s="1194"/>
      <c r="AN15" s="1194"/>
      <c r="AO15" s="1194"/>
      <c r="AP15" s="1194"/>
      <c r="AQ15" s="1194"/>
      <c r="AR15" s="878"/>
      <c r="AS15" s="1116"/>
      <c r="AT15" s="565"/>
    </row>
    <row r="16" spans="1:61" ht="18.75" customHeight="1" x14ac:dyDescent="0.2">
      <c r="A16" s="571"/>
      <c r="B16" s="1146" t="s">
        <v>249</v>
      </c>
      <c r="C16" s="1146"/>
      <c r="D16" s="1146"/>
      <c r="E16" s="1146"/>
      <c r="F16" s="1146"/>
      <c r="G16" s="1146"/>
      <c r="H16" s="1146"/>
      <c r="I16" s="1146"/>
      <c r="J16" s="1146"/>
      <c r="K16" s="1146"/>
      <c r="L16" s="1146"/>
      <c r="M16" s="1146"/>
      <c r="N16" s="1146"/>
      <c r="O16" s="1146"/>
      <c r="P16" s="1146"/>
      <c r="Q16" s="1146"/>
      <c r="R16" s="1146"/>
      <c r="S16" s="1146"/>
      <c r="T16" s="1146"/>
      <c r="U16" s="1146"/>
      <c r="V16" s="1146"/>
      <c r="W16" s="1146"/>
      <c r="X16" s="1146"/>
      <c r="Y16" s="1146"/>
      <c r="Z16" s="1146"/>
      <c r="AA16" s="1146"/>
      <c r="AB16" s="1146"/>
      <c r="AC16" s="1146"/>
      <c r="AD16" s="1146"/>
      <c r="AE16" s="1146"/>
      <c r="AF16" s="1174" t="str">
        <f>IF(入力シート!E152="","",入力シート!E152)</f>
        <v/>
      </c>
      <c r="AG16" s="1175"/>
      <c r="AH16" s="1175"/>
      <c r="AI16" s="1175"/>
      <c r="AJ16" s="1175"/>
      <c r="AK16" s="1175"/>
      <c r="AL16" s="1175"/>
      <c r="AM16" s="1175"/>
      <c r="AN16" s="1175"/>
      <c r="AO16" s="1175"/>
      <c r="AP16" s="1175"/>
      <c r="AQ16" s="1175"/>
      <c r="AR16" s="1175"/>
      <c r="AS16" s="1223"/>
      <c r="AT16" s="565"/>
    </row>
    <row r="17" spans="1:61" ht="13" customHeight="1" x14ac:dyDescent="0.2">
      <c r="A17" s="571"/>
      <c r="B17" s="1128" t="s">
        <v>292</v>
      </c>
      <c r="C17" s="1128"/>
      <c r="D17" s="1128"/>
      <c r="E17" s="1128"/>
      <c r="F17" s="1128"/>
      <c r="G17" s="1128"/>
      <c r="H17" s="1128"/>
      <c r="I17" s="1128"/>
      <c r="J17" s="1128"/>
      <c r="K17" s="1128"/>
      <c r="L17" s="1128"/>
      <c r="M17" s="1128"/>
      <c r="N17" s="1128"/>
      <c r="O17" s="1128"/>
      <c r="P17" s="1128"/>
      <c r="Q17" s="1128"/>
      <c r="R17" s="1128"/>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1128"/>
      <c r="AS17" s="1128"/>
      <c r="AT17" s="565"/>
    </row>
    <row r="18" spans="1:61" ht="15" customHeight="1" x14ac:dyDescent="0.2">
      <c r="A18" s="1142" t="s">
        <v>251</v>
      </c>
      <c r="B18" s="1142"/>
      <c r="C18" s="1142"/>
      <c r="D18" s="1142"/>
      <c r="E18" s="1142"/>
      <c r="F18" s="1142"/>
      <c r="G18" s="1142"/>
      <c r="H18" s="1142"/>
      <c r="I18" s="474"/>
      <c r="J18" s="474"/>
      <c r="K18" s="474"/>
      <c r="L18" s="474"/>
      <c r="M18" s="474"/>
      <c r="N18" s="474"/>
      <c r="O18" s="474"/>
      <c r="P18" s="474"/>
      <c r="Q18" s="474"/>
      <c r="R18" s="474"/>
      <c r="S18" s="474"/>
      <c r="T18" s="474"/>
      <c r="U18" s="474"/>
      <c r="V18" s="474"/>
      <c r="W18" s="474"/>
      <c r="X18" s="474"/>
      <c r="Y18" s="474"/>
      <c r="Z18" s="474"/>
      <c r="AA18" s="474"/>
      <c r="AB18" s="474"/>
      <c r="AC18" s="474"/>
      <c r="AD18" s="474"/>
      <c r="AE18" s="474"/>
      <c r="AF18" s="474"/>
      <c r="AG18" s="474"/>
      <c r="AH18" s="474"/>
      <c r="AI18" s="474"/>
      <c r="AJ18" s="474"/>
      <c r="AK18" s="474"/>
      <c r="AL18" s="474"/>
      <c r="AM18" s="474"/>
      <c r="AN18" s="474"/>
      <c r="AO18" s="474"/>
      <c r="AP18" s="474"/>
      <c r="AQ18" s="474"/>
      <c r="AR18" s="474"/>
      <c r="AS18" s="474"/>
      <c r="AT18" s="565"/>
    </row>
    <row r="19" spans="1:61" ht="18.75" customHeight="1" x14ac:dyDescent="0.2">
      <c r="A19" s="571" t="s">
        <v>163</v>
      </c>
      <c r="B19" s="1127" t="s">
        <v>252</v>
      </c>
      <c r="C19" s="1128"/>
      <c r="D19" s="1128"/>
      <c r="E19" s="1128"/>
      <c r="F19" s="1128"/>
      <c r="G19" s="1128"/>
      <c r="H19" s="1128"/>
      <c r="I19" s="1128"/>
      <c r="J19" s="1128"/>
      <c r="K19" s="1128"/>
      <c r="L19" s="1128"/>
      <c r="M19" s="1128"/>
      <c r="N19" s="1128"/>
      <c r="O19" s="1128"/>
      <c r="P19" s="1128"/>
      <c r="Q19" s="1128"/>
      <c r="R19" s="1128"/>
      <c r="S19" s="1128"/>
      <c r="T19" s="1128"/>
      <c r="U19" s="1128"/>
      <c r="V19" s="1128"/>
      <c r="W19" s="1128"/>
      <c r="X19" s="1128"/>
      <c r="Y19" s="1128"/>
      <c r="Z19" s="1128"/>
      <c r="AA19" s="1128"/>
      <c r="AB19" s="1128"/>
      <c r="AC19" s="1128"/>
      <c r="AD19" s="1128"/>
      <c r="AE19" s="1129"/>
      <c r="AF19" s="1114"/>
      <c r="AG19" s="1115"/>
      <c r="AH19" s="1115"/>
      <c r="AI19" s="1115"/>
      <c r="AJ19" s="1115"/>
      <c r="AK19" s="1115"/>
      <c r="AL19" s="1115"/>
      <c r="AM19" s="1115"/>
      <c r="AN19" s="1115"/>
      <c r="AO19" s="1115"/>
      <c r="AP19" s="1115"/>
      <c r="AQ19" s="1115"/>
      <c r="AR19" s="977" t="s">
        <v>113</v>
      </c>
      <c r="AS19" s="1089"/>
      <c r="AT19" s="565"/>
      <c r="AV19">
        <v>1</v>
      </c>
      <c r="AW19">
        <f>COUNTA(AF19)</f>
        <v>0</v>
      </c>
      <c r="AX19">
        <f>AV19-AW19</f>
        <v>1</v>
      </c>
      <c r="BG19">
        <v>1</v>
      </c>
      <c r="BH19">
        <f>COUNTA(AF19)</f>
        <v>0</v>
      </c>
      <c r="BI19">
        <f>BG19-BH19</f>
        <v>1</v>
      </c>
    </row>
    <row r="20" spans="1:61" ht="18.75" customHeight="1" x14ac:dyDescent="0.2">
      <c r="A20" s="571"/>
      <c r="B20" s="1146" t="s">
        <v>253</v>
      </c>
      <c r="C20" s="1146"/>
      <c r="D20" s="1146"/>
      <c r="E20" s="1146"/>
      <c r="F20" s="1146"/>
      <c r="G20" s="1146"/>
      <c r="H20" s="1146"/>
      <c r="I20" s="1146"/>
      <c r="J20" s="1146"/>
      <c r="K20" s="1146"/>
      <c r="L20" s="1146"/>
      <c r="M20" s="1146"/>
      <c r="N20" s="1146"/>
      <c r="O20" s="1146"/>
      <c r="P20" s="1146"/>
      <c r="Q20" s="1127"/>
      <c r="R20" s="1127"/>
      <c r="S20" s="1127"/>
      <c r="T20" s="1127"/>
      <c r="U20" s="1127"/>
      <c r="V20" s="1127"/>
      <c r="W20" s="1127"/>
      <c r="X20" s="1127"/>
      <c r="Y20" s="1127"/>
      <c r="Z20" s="1127"/>
      <c r="AA20" s="1127"/>
      <c r="AB20" s="1127"/>
      <c r="AC20" s="1127"/>
      <c r="AD20" s="1127"/>
      <c r="AE20" s="1204"/>
      <c r="AF20" s="1203"/>
      <c r="AG20" s="1203"/>
      <c r="AH20" s="1203"/>
      <c r="AI20" s="1203"/>
      <c r="AJ20" s="1203"/>
      <c r="AK20" s="457" t="s">
        <v>254</v>
      </c>
      <c r="AL20" s="572" t="s">
        <v>255</v>
      </c>
      <c r="AM20" s="1203"/>
      <c r="AN20" s="1203"/>
      <c r="AO20" s="1203"/>
      <c r="AP20" s="1203"/>
      <c r="AQ20" s="1203"/>
      <c r="AR20" s="1083" t="s">
        <v>102</v>
      </c>
      <c r="AS20" s="1084"/>
      <c r="AT20" s="565"/>
      <c r="AV20">
        <v>1</v>
      </c>
      <c r="AW20">
        <f>COUNTA(AF20)</f>
        <v>0</v>
      </c>
      <c r="AX20">
        <f t="shared" ref="AX20:AX25" si="0">AV20-AW20</f>
        <v>1</v>
      </c>
    </row>
    <row r="21" spans="1:61" ht="18.75" customHeight="1" x14ac:dyDescent="0.2">
      <c r="A21" s="571"/>
      <c r="B21" s="1182" t="s">
        <v>256</v>
      </c>
      <c r="C21" s="1183"/>
      <c r="D21" s="1183"/>
      <c r="E21" s="1183"/>
      <c r="F21" s="1183"/>
      <c r="G21" s="1183"/>
      <c r="H21" s="1183"/>
      <c r="I21" s="1183"/>
      <c r="J21" s="1128"/>
      <c r="K21" s="1128"/>
      <c r="L21" s="1128"/>
      <c r="M21" s="1128"/>
      <c r="N21" s="1128"/>
      <c r="O21" s="1128"/>
      <c r="P21" s="1128"/>
      <c r="Q21" s="572"/>
      <c r="R21" s="1184" t="s">
        <v>257</v>
      </c>
      <c r="S21" s="1185"/>
      <c r="T21" s="1185"/>
      <c r="U21" s="1185"/>
      <c r="V21" s="1185"/>
      <c r="W21" s="1185"/>
      <c r="X21" s="1185"/>
      <c r="Y21" s="1185"/>
      <c r="Z21" s="1185"/>
      <c r="AA21" s="1185"/>
      <c r="AB21" s="1185"/>
      <c r="AC21" s="1185"/>
      <c r="AD21" s="1185"/>
      <c r="AE21" s="1186"/>
      <c r="AF21" s="1187"/>
      <c r="AG21" s="1188"/>
      <c r="AH21" s="1188"/>
      <c r="AI21" s="1188"/>
      <c r="AJ21" s="1188"/>
      <c r="AK21" s="1188"/>
      <c r="AL21" s="1188"/>
      <c r="AM21" s="1188"/>
      <c r="AN21" s="1188"/>
      <c r="AO21" s="1188"/>
      <c r="AP21" s="1188"/>
      <c r="AQ21" s="1188"/>
      <c r="AR21" s="1188"/>
      <c r="AS21" s="1189"/>
      <c r="AT21" s="565"/>
      <c r="AV21">
        <v>1</v>
      </c>
      <c r="AW21">
        <f>COUNTA(AM20)</f>
        <v>0</v>
      </c>
      <c r="AX21">
        <f t="shared" si="0"/>
        <v>1</v>
      </c>
    </row>
    <row r="22" spans="1:61" ht="18.75" customHeight="1" x14ac:dyDescent="0.2">
      <c r="A22" s="571"/>
      <c r="B22" s="1182"/>
      <c r="C22" s="1183"/>
      <c r="D22" s="1183"/>
      <c r="E22" s="1183"/>
      <c r="F22" s="1183"/>
      <c r="G22" s="1183"/>
      <c r="H22" s="1183"/>
      <c r="I22" s="1183"/>
      <c r="J22" s="1183"/>
      <c r="K22" s="1183"/>
      <c r="L22" s="1183"/>
      <c r="M22" s="1183"/>
      <c r="N22" s="1183"/>
      <c r="O22" s="1183"/>
      <c r="P22" s="1183"/>
      <c r="Q22" s="474"/>
      <c r="R22" s="1190" t="s">
        <v>258</v>
      </c>
      <c r="S22" s="1191"/>
      <c r="T22" s="1191"/>
      <c r="U22" s="1191"/>
      <c r="V22" s="1191"/>
      <c r="W22" s="1191"/>
      <c r="X22" s="1191"/>
      <c r="Y22" s="1191"/>
      <c r="Z22" s="1191"/>
      <c r="AA22" s="1191"/>
      <c r="AB22" s="1191"/>
      <c r="AC22" s="1191"/>
      <c r="AD22" s="1191"/>
      <c r="AE22" s="1192"/>
      <c r="AF22" s="1133"/>
      <c r="AG22" s="1134"/>
      <c r="AH22" s="1134"/>
      <c r="AI22" s="1134"/>
      <c r="AJ22" s="1134"/>
      <c r="AK22" s="1134"/>
      <c r="AL22" s="1134"/>
      <c r="AM22" s="1134"/>
      <c r="AN22" s="1134"/>
      <c r="AO22" s="1134"/>
      <c r="AP22" s="1134"/>
      <c r="AQ22" s="1134"/>
      <c r="AR22" s="1134"/>
      <c r="AS22" s="1135"/>
      <c r="AT22" s="565"/>
      <c r="AV22">
        <v>1</v>
      </c>
      <c r="AW22">
        <f>COUNTA(AF21)</f>
        <v>0</v>
      </c>
      <c r="AX22">
        <f t="shared" si="0"/>
        <v>1</v>
      </c>
    </row>
    <row r="23" spans="1:61" ht="18.75" customHeight="1" x14ac:dyDescent="0.2">
      <c r="A23" s="571"/>
      <c r="B23" s="1130"/>
      <c r="C23" s="1131"/>
      <c r="D23" s="1131"/>
      <c r="E23" s="1131"/>
      <c r="F23" s="1131"/>
      <c r="G23" s="1131"/>
      <c r="H23" s="1131"/>
      <c r="I23" s="1131"/>
      <c r="J23" s="1131"/>
      <c r="K23" s="1131"/>
      <c r="L23" s="1131"/>
      <c r="M23" s="1131"/>
      <c r="N23" s="1131"/>
      <c r="O23" s="1131"/>
      <c r="P23" s="1131"/>
      <c r="Q23" s="573"/>
      <c r="R23" s="1136" t="s">
        <v>259</v>
      </c>
      <c r="S23" s="1137"/>
      <c r="T23" s="1137"/>
      <c r="U23" s="1137"/>
      <c r="V23" s="1137"/>
      <c r="W23" s="1137"/>
      <c r="X23" s="1137"/>
      <c r="Y23" s="1137"/>
      <c r="Z23" s="1137"/>
      <c r="AA23" s="1137"/>
      <c r="AB23" s="1137"/>
      <c r="AC23" s="1137"/>
      <c r="AD23" s="1137"/>
      <c r="AE23" s="1138"/>
      <c r="AF23" s="1139"/>
      <c r="AG23" s="1140"/>
      <c r="AH23" s="1140"/>
      <c r="AI23" s="1140"/>
      <c r="AJ23" s="1140"/>
      <c r="AK23" s="1140"/>
      <c r="AL23" s="1140"/>
      <c r="AM23" s="1140"/>
      <c r="AN23" s="1140"/>
      <c r="AO23" s="1140"/>
      <c r="AP23" s="1140"/>
      <c r="AQ23" s="1140"/>
      <c r="AR23" s="1140"/>
      <c r="AS23" s="1141"/>
      <c r="AT23" s="565"/>
      <c r="AV23">
        <v>1</v>
      </c>
      <c r="AW23">
        <f>IF(AF21="無",1,COUNTA(AF22))</f>
        <v>0</v>
      </c>
      <c r="AX23">
        <f t="shared" si="0"/>
        <v>1</v>
      </c>
    </row>
    <row r="24" spans="1:61" ht="18.75" customHeight="1" x14ac:dyDescent="0.2">
      <c r="A24" s="571"/>
      <c r="B24" s="1146" t="s">
        <v>260</v>
      </c>
      <c r="C24" s="1067"/>
      <c r="D24" s="1067"/>
      <c r="E24" s="1067"/>
      <c r="F24" s="1067"/>
      <c r="G24" s="1067"/>
      <c r="H24" s="1067"/>
      <c r="I24" s="1067"/>
      <c r="J24" s="1067"/>
      <c r="K24" s="1067"/>
      <c r="L24" s="1067"/>
      <c r="M24" s="1067"/>
      <c r="N24" s="1067"/>
      <c r="O24" s="1067"/>
      <c r="P24" s="1067"/>
      <c r="Q24" s="1131"/>
      <c r="R24" s="1131"/>
      <c r="S24" s="1131"/>
      <c r="T24" s="1131"/>
      <c r="U24" s="1131"/>
      <c r="V24" s="1131"/>
      <c r="W24" s="1131"/>
      <c r="X24" s="1131"/>
      <c r="Y24" s="1131"/>
      <c r="Z24" s="1131"/>
      <c r="AA24" s="1131"/>
      <c r="AB24" s="1131"/>
      <c r="AC24" s="1131"/>
      <c r="AD24" s="1131"/>
      <c r="AE24" s="1131"/>
      <c r="AF24" s="1147"/>
      <c r="AG24" s="1121"/>
      <c r="AH24" s="1121"/>
      <c r="AI24" s="1121"/>
      <c r="AJ24" s="1121"/>
      <c r="AK24" s="1121"/>
      <c r="AL24" s="1121"/>
      <c r="AM24" s="1121"/>
      <c r="AN24" s="1121"/>
      <c r="AO24" s="1121"/>
      <c r="AP24" s="1121"/>
      <c r="AQ24" s="1121"/>
      <c r="AR24" s="573" t="s">
        <v>115</v>
      </c>
      <c r="AS24" s="574"/>
      <c r="AT24" s="565"/>
      <c r="AV24">
        <v>1</v>
      </c>
      <c r="AW24">
        <f>IF(AF21="無",1,COUNTA(AF23))</f>
        <v>0</v>
      </c>
      <c r="AX24">
        <f t="shared" si="0"/>
        <v>1</v>
      </c>
    </row>
    <row r="25" spans="1:61" x14ac:dyDescent="0.2">
      <c r="A25" s="564"/>
      <c r="B25" s="517"/>
      <c r="C25" s="517"/>
      <c r="D25" s="517"/>
      <c r="E25" s="517"/>
      <c r="F25" s="517"/>
      <c r="G25" s="517"/>
      <c r="H25" s="517"/>
      <c r="I25" s="517"/>
      <c r="J25" s="517"/>
      <c r="K25" s="517"/>
      <c r="L25" s="517"/>
      <c r="M25" s="517"/>
      <c r="N25" s="517"/>
      <c r="O25" s="517"/>
      <c r="P25" s="517"/>
      <c r="Q25" s="517"/>
      <c r="R25" s="517"/>
      <c r="S25" s="517"/>
      <c r="T25" s="517"/>
      <c r="U25" s="517"/>
      <c r="V25" s="517"/>
      <c r="W25" s="517"/>
      <c r="X25" s="517"/>
      <c r="Y25" s="517"/>
      <c r="Z25" s="517"/>
      <c r="AA25" s="517"/>
      <c r="AB25" s="517"/>
      <c r="AC25" s="517"/>
      <c r="AD25" s="517"/>
      <c r="AE25" s="517"/>
      <c r="AF25" s="517"/>
      <c r="AG25" s="517"/>
      <c r="AH25" s="517"/>
      <c r="AI25" s="517"/>
      <c r="AJ25" s="517"/>
      <c r="AK25" s="517"/>
      <c r="AL25" s="517"/>
      <c r="AM25" s="517"/>
      <c r="AN25" s="517"/>
      <c r="AO25" s="517"/>
      <c r="AP25" s="517"/>
      <c r="AQ25" s="517"/>
      <c r="AR25" s="517"/>
      <c r="AS25" s="517"/>
      <c r="AT25" s="565"/>
      <c r="AV25">
        <v>1</v>
      </c>
      <c r="AW25">
        <f>COUNTA(AF24)</f>
        <v>0</v>
      </c>
      <c r="AX25">
        <f t="shared" si="0"/>
        <v>1</v>
      </c>
    </row>
    <row r="26" spans="1:61" ht="15" customHeight="1" x14ac:dyDescent="0.2">
      <c r="A26" s="570" t="s">
        <v>261</v>
      </c>
      <c r="B26" s="472"/>
      <c r="C26" s="472"/>
      <c r="D26" s="472"/>
      <c r="E26" s="706"/>
      <c r="F26" s="706"/>
      <c r="G26" s="706"/>
      <c r="H26" s="517"/>
      <c r="I26" s="517"/>
      <c r="J26" s="517"/>
      <c r="K26" s="517"/>
      <c r="L26" s="517"/>
      <c r="M26" s="517"/>
      <c r="N26" s="517"/>
      <c r="O26" s="517"/>
      <c r="P26" s="517"/>
      <c r="Q26" s="517"/>
      <c r="R26" s="517"/>
      <c r="S26" s="517"/>
      <c r="T26" s="517"/>
      <c r="U26" s="517"/>
      <c r="V26" s="517"/>
      <c r="W26" s="517"/>
      <c r="X26" s="517"/>
      <c r="Y26" s="517"/>
      <c r="Z26" s="517"/>
      <c r="AA26" s="517"/>
      <c r="AB26" s="575"/>
      <c r="AC26" s="517"/>
      <c r="AD26" s="517"/>
      <c r="AE26" s="517"/>
      <c r="AF26" s="517"/>
      <c r="AG26" s="517"/>
      <c r="AH26" s="517"/>
      <c r="AI26" s="517"/>
      <c r="AJ26" s="517"/>
      <c r="AK26" s="517"/>
      <c r="AL26" s="517"/>
      <c r="AM26" s="517"/>
      <c r="AN26" s="517"/>
      <c r="AO26" s="517"/>
      <c r="AP26" s="517"/>
      <c r="AQ26" s="517"/>
      <c r="AR26" s="517"/>
      <c r="AS26" s="517"/>
      <c r="AT26" s="565"/>
    </row>
    <row r="27" spans="1:61" ht="18.75" customHeight="1" thickBot="1" x14ac:dyDescent="0.25">
      <c r="A27" s="564"/>
      <c r="B27" s="1090" t="s">
        <v>262</v>
      </c>
      <c r="C27" s="1091"/>
      <c r="D27" s="1091"/>
      <c r="E27" s="1091"/>
      <c r="F27" s="1091"/>
      <c r="G27" s="1091"/>
      <c r="H27" s="1091"/>
      <c r="I27" s="1091"/>
      <c r="J27" s="1091"/>
      <c r="K27" s="1091"/>
      <c r="L27" s="1091"/>
      <c r="M27" s="1091"/>
      <c r="N27" s="1091"/>
      <c r="O27" s="1091"/>
      <c r="P27" s="1091"/>
      <c r="Q27" s="1091"/>
      <c r="R27" s="1091"/>
      <c r="S27" s="1091"/>
      <c r="T27" s="1091"/>
      <c r="U27" s="1091"/>
      <c r="V27" s="1091"/>
      <c r="W27" s="1091"/>
      <c r="X27" s="1091"/>
      <c r="Y27" s="1092"/>
      <c r="Z27" s="578"/>
      <c r="AA27" s="1091" t="s">
        <v>263</v>
      </c>
      <c r="AB27" s="1091"/>
      <c r="AC27" s="1091"/>
      <c r="AD27" s="1091"/>
      <c r="AE27" s="1091"/>
      <c r="AF27" s="1091"/>
      <c r="AG27" s="1091"/>
      <c r="AH27" s="1091"/>
      <c r="AI27" s="1091"/>
      <c r="AJ27" s="1091"/>
      <c r="AK27" s="1091"/>
      <c r="AL27" s="1091"/>
      <c r="AM27" s="1091"/>
      <c r="AN27" s="1091"/>
      <c r="AO27" s="1091"/>
      <c r="AP27" s="1091"/>
      <c r="AQ27" s="1091"/>
      <c r="AR27" s="1091"/>
      <c r="AS27" s="1092"/>
      <c r="AT27" s="565"/>
    </row>
    <row r="28" spans="1:61" ht="18.75" customHeight="1" thickTop="1" x14ac:dyDescent="0.2">
      <c r="A28" s="564"/>
      <c r="B28" s="1154" t="s">
        <v>264</v>
      </c>
      <c r="C28" s="1094"/>
      <c r="D28" s="1094"/>
      <c r="E28" s="1094"/>
      <c r="F28" s="1094"/>
      <c r="G28" s="1094"/>
      <c r="H28" s="1094"/>
      <c r="I28" s="1094"/>
      <c r="J28" s="1095"/>
      <c r="K28" s="1211"/>
      <c r="L28" s="1212"/>
      <c r="M28" s="1212"/>
      <c r="N28" s="1212"/>
      <c r="O28" s="1212"/>
      <c r="P28" s="1212"/>
      <c r="Q28" s="1212"/>
      <c r="R28" s="1212"/>
      <c r="S28" s="1212"/>
      <c r="T28" s="1212"/>
      <c r="U28" s="1212"/>
      <c r="V28" s="1212"/>
      <c r="W28" s="1212"/>
      <c r="X28" s="579" t="s">
        <v>104</v>
      </c>
      <c r="Y28" s="580"/>
      <c r="Z28" s="541"/>
      <c r="AA28" s="1094" t="s">
        <v>265</v>
      </c>
      <c r="AB28" s="1094"/>
      <c r="AC28" s="1094"/>
      <c r="AD28" s="1094"/>
      <c r="AE28" s="1094"/>
      <c r="AF28" s="1094"/>
      <c r="AG28" s="1095"/>
      <c r="AH28" s="1220" t="str">
        <f>IF(入力シート!E140="","",IF(入力シート!E140="選択してください","",入力シート!E140))</f>
        <v/>
      </c>
      <c r="AI28" s="1221"/>
      <c r="AJ28" s="1221"/>
      <c r="AK28" s="1221"/>
      <c r="AL28" s="1221"/>
      <c r="AM28" s="1221"/>
      <c r="AN28" s="1221"/>
      <c r="AO28" s="1221"/>
      <c r="AP28" s="1221"/>
      <c r="AQ28" s="1221"/>
      <c r="AR28" s="1221"/>
      <c r="AS28" s="1222"/>
      <c r="AT28" s="565"/>
    </row>
    <row r="29" spans="1:61" ht="18.75" customHeight="1" x14ac:dyDescent="0.2">
      <c r="A29" s="564"/>
      <c r="B29" s="976" t="s">
        <v>266</v>
      </c>
      <c r="C29" s="977"/>
      <c r="D29" s="977"/>
      <c r="E29" s="977"/>
      <c r="F29" s="977"/>
      <c r="G29" s="977"/>
      <c r="H29" s="977"/>
      <c r="I29" s="977"/>
      <c r="J29" s="1089"/>
      <c r="K29" s="1115"/>
      <c r="L29" s="1115"/>
      <c r="M29" s="1115"/>
      <c r="N29" s="1115"/>
      <c r="O29" s="1115"/>
      <c r="P29" s="1115"/>
      <c r="Q29" s="1115"/>
      <c r="R29" s="1115"/>
      <c r="S29" s="1115"/>
      <c r="T29" s="1115"/>
      <c r="U29" s="1115"/>
      <c r="V29" s="1115"/>
      <c r="W29" s="1115"/>
      <c r="X29" s="567" t="s">
        <v>102</v>
      </c>
      <c r="Y29" s="577"/>
      <c r="Z29" s="581"/>
      <c r="AA29" s="977" t="s">
        <v>267</v>
      </c>
      <c r="AB29" s="977"/>
      <c r="AC29" s="977"/>
      <c r="AD29" s="977"/>
      <c r="AE29" s="977"/>
      <c r="AF29" s="977"/>
      <c r="AG29" s="1089"/>
      <c r="AH29" s="1114"/>
      <c r="AI29" s="1115"/>
      <c r="AJ29" s="1115"/>
      <c r="AK29" s="1115"/>
      <c r="AL29" s="1115"/>
      <c r="AM29" s="1115"/>
      <c r="AN29" s="1115"/>
      <c r="AO29" s="1115"/>
      <c r="AP29" s="1115"/>
      <c r="AQ29" s="1115"/>
      <c r="AR29" s="514" t="s">
        <v>254</v>
      </c>
      <c r="AS29" s="515"/>
      <c r="AT29" s="565"/>
    </row>
    <row r="30" spans="1:61" ht="18.75" customHeight="1" x14ac:dyDescent="0.2">
      <c r="A30" s="564"/>
      <c r="B30" s="976" t="s">
        <v>268</v>
      </c>
      <c r="C30" s="977"/>
      <c r="D30" s="977"/>
      <c r="E30" s="977"/>
      <c r="F30" s="977"/>
      <c r="G30" s="977"/>
      <c r="H30" s="977"/>
      <c r="I30" s="977"/>
      <c r="J30" s="1089"/>
      <c r="K30" s="1115"/>
      <c r="L30" s="1115"/>
      <c r="M30" s="1115"/>
      <c r="N30" s="1115"/>
      <c r="O30" s="1115"/>
      <c r="P30" s="1115"/>
      <c r="Q30" s="1115"/>
      <c r="R30" s="1115"/>
      <c r="S30" s="1115"/>
      <c r="T30" s="1115"/>
      <c r="U30" s="1115"/>
      <c r="V30" s="1115"/>
      <c r="W30" s="1115"/>
      <c r="X30" s="717" t="s">
        <v>277</v>
      </c>
      <c r="Y30" s="577"/>
      <c r="Z30" s="541"/>
      <c r="AA30" s="977" t="s">
        <v>269</v>
      </c>
      <c r="AB30" s="977"/>
      <c r="AC30" s="977"/>
      <c r="AD30" s="977"/>
      <c r="AE30" s="977"/>
      <c r="AF30" s="977"/>
      <c r="AG30" s="1089"/>
      <c r="AH30" s="1218" t="str">
        <f>IF(入力シート!H137="","",入力シート!H137)</f>
        <v/>
      </c>
      <c r="AI30" s="1219"/>
      <c r="AJ30" s="1219"/>
      <c r="AK30" s="1219"/>
      <c r="AL30" s="1219"/>
      <c r="AM30" s="1219"/>
      <c r="AN30" s="1219"/>
      <c r="AO30" s="1219"/>
      <c r="AP30" s="1219"/>
      <c r="AQ30" s="1219"/>
      <c r="AR30" s="514" t="s">
        <v>104</v>
      </c>
      <c r="AS30" s="515"/>
      <c r="AT30" s="565"/>
    </row>
    <row r="31" spans="1:61" ht="18.75" customHeight="1" x14ac:dyDescent="0.2">
      <c r="A31" s="564"/>
      <c r="B31" s="988" t="s">
        <v>270</v>
      </c>
      <c r="C31" s="988"/>
      <c r="D31" s="988"/>
      <c r="E31" s="988"/>
      <c r="F31" s="988"/>
      <c r="G31" s="988"/>
      <c r="H31" s="988"/>
      <c r="I31" s="988"/>
      <c r="J31" s="988"/>
      <c r="K31" s="988"/>
      <c r="L31" s="988"/>
      <c r="M31" s="988"/>
      <c r="N31" s="988"/>
      <c r="O31" s="988"/>
      <c r="P31" s="988"/>
      <c r="Q31" s="988"/>
      <c r="R31" s="988"/>
      <c r="S31" s="988"/>
      <c r="T31" s="988"/>
      <c r="U31" s="988"/>
      <c r="V31" s="988"/>
      <c r="W31" s="988"/>
      <c r="X31" s="988"/>
      <c r="Y31" s="988"/>
      <c r="Z31" s="541"/>
      <c r="AA31" s="977" t="s">
        <v>271</v>
      </c>
      <c r="AB31" s="977"/>
      <c r="AC31" s="977"/>
      <c r="AD31" s="977"/>
      <c r="AE31" s="977"/>
      <c r="AF31" s="977"/>
      <c r="AG31" s="1089"/>
      <c r="AH31" s="1000" t="str">
        <f>IF(入力シート!E143="","",入力シート!E143)</f>
        <v/>
      </c>
      <c r="AI31" s="1151"/>
      <c r="AJ31" s="1151"/>
      <c r="AK31" s="1151"/>
      <c r="AL31" s="1151"/>
      <c r="AM31" s="1151"/>
      <c r="AN31" s="1151"/>
      <c r="AO31" s="1151"/>
      <c r="AP31" s="1151"/>
      <c r="AQ31" s="1151"/>
      <c r="AR31" s="514" t="s">
        <v>115</v>
      </c>
      <c r="AS31" s="515"/>
      <c r="AT31" s="565"/>
    </row>
    <row r="32" spans="1:61" ht="18.75" customHeight="1" x14ac:dyDescent="0.2">
      <c r="A32" s="564"/>
      <c r="B32" s="582"/>
      <c r="C32" s="583"/>
      <c r="D32" s="1097" t="s">
        <v>504</v>
      </c>
      <c r="E32" s="1097"/>
      <c r="F32" s="1097"/>
      <c r="G32" s="1097"/>
      <c r="H32" s="1097"/>
      <c r="I32" s="1097"/>
      <c r="J32" s="1097"/>
      <c r="K32" s="1097"/>
      <c r="L32" s="1098"/>
      <c r="M32" s="1099" t="s">
        <v>140</v>
      </c>
      <c r="N32" s="1100"/>
      <c r="O32" s="1100"/>
      <c r="P32" s="1100"/>
      <c r="Q32" s="1101"/>
      <c r="R32" s="1096" t="s">
        <v>502</v>
      </c>
      <c r="S32" s="1097"/>
      <c r="T32" s="1097"/>
      <c r="U32" s="1097"/>
      <c r="V32" s="1097"/>
      <c r="W32" s="1097"/>
      <c r="X32" s="1097"/>
      <c r="Y32" s="1098"/>
      <c r="Z32" s="541"/>
      <c r="AA32" s="1093" t="s">
        <v>272</v>
      </c>
      <c r="AB32" s="977"/>
      <c r="AC32" s="977"/>
      <c r="AD32" s="977"/>
      <c r="AE32" s="977"/>
      <c r="AF32" s="977"/>
      <c r="AG32" s="1089"/>
      <c r="AH32" s="1206" t="str">
        <f>IF(入力シート!E144="","",入力シート!E144)</f>
        <v/>
      </c>
      <c r="AI32" s="1207"/>
      <c r="AJ32" s="1207"/>
      <c r="AK32" s="1207"/>
      <c r="AL32" s="1112" t="s">
        <v>513</v>
      </c>
      <c r="AM32" s="1112"/>
      <c r="AN32" s="1113" t="str">
        <f>IF(入力シート!H144="","",入力シート!H144)</f>
        <v/>
      </c>
      <c r="AO32" s="1113"/>
      <c r="AP32" s="1113"/>
      <c r="AQ32" s="1113"/>
      <c r="AR32" s="567" t="s">
        <v>115</v>
      </c>
      <c r="AS32" s="577"/>
      <c r="AT32" s="565"/>
    </row>
    <row r="33" spans="1:46" ht="18.75" customHeight="1" x14ac:dyDescent="0.2">
      <c r="A33" s="564"/>
      <c r="B33" s="1102">
        <v>1</v>
      </c>
      <c r="C33" s="1103"/>
      <c r="D33" s="1110" t="str">
        <f>IF(入力シート!E155="","",入力シート!E155)</f>
        <v/>
      </c>
      <c r="E33" s="1111"/>
      <c r="F33" s="1111"/>
      <c r="G33" s="1111"/>
      <c r="H33" s="1111"/>
      <c r="I33" s="1111"/>
      <c r="J33" s="1111"/>
      <c r="K33" s="1111"/>
      <c r="L33" s="584" t="s">
        <v>499</v>
      </c>
      <c r="M33" s="1110" t="str">
        <f>IF(入力シート!H155="","",入力シート!H155)</f>
        <v/>
      </c>
      <c r="N33" s="1111"/>
      <c r="O33" s="1111"/>
      <c r="P33" s="1111"/>
      <c r="Q33" s="585" t="s">
        <v>109</v>
      </c>
      <c r="R33" s="1110" t="str">
        <f>IF(OR(D33="",M33=""),"",D33*M33)</f>
        <v/>
      </c>
      <c r="S33" s="1111"/>
      <c r="T33" s="1111"/>
      <c r="U33" s="1111"/>
      <c r="V33" s="1111"/>
      <c r="W33" s="1111"/>
      <c r="X33" s="1111"/>
      <c r="Y33" s="602" t="s">
        <v>498</v>
      </c>
      <c r="Z33" s="541"/>
      <c r="AA33" s="977" t="s">
        <v>273</v>
      </c>
      <c r="AB33" s="977"/>
      <c r="AC33" s="977"/>
      <c r="AD33" s="977"/>
      <c r="AE33" s="977"/>
      <c r="AF33" s="977"/>
      <c r="AG33" s="1089"/>
      <c r="AH33" s="877" t="str">
        <f>IF(入力シート!E149="","",IF(入力シート!E149="選択してください","",入力シート!E149))</f>
        <v/>
      </c>
      <c r="AI33" s="878"/>
      <c r="AJ33" s="878"/>
      <c r="AK33" s="878"/>
      <c r="AL33" s="878"/>
      <c r="AM33" s="878"/>
      <c r="AN33" s="878"/>
      <c r="AO33" s="878"/>
      <c r="AP33" s="878"/>
      <c r="AQ33" s="878"/>
      <c r="AR33" s="878"/>
      <c r="AS33" s="1116"/>
      <c r="AT33" s="565"/>
    </row>
    <row r="34" spans="1:46" ht="18.75" customHeight="1" x14ac:dyDescent="0.2">
      <c r="A34" s="564"/>
      <c r="B34" s="1104">
        <v>2</v>
      </c>
      <c r="C34" s="1105"/>
      <c r="D34" s="1195" t="str">
        <f>IF(OR(入力シート!E153&lt;2,入力シート!E156=""),"",入力シート!E156)</f>
        <v/>
      </c>
      <c r="E34" s="1196"/>
      <c r="F34" s="1196"/>
      <c r="G34" s="1196"/>
      <c r="H34" s="1196"/>
      <c r="I34" s="1196"/>
      <c r="J34" s="1196"/>
      <c r="K34" s="1196"/>
      <c r="L34" s="587" t="s">
        <v>499</v>
      </c>
      <c r="M34" s="1195" t="str">
        <f>IF(OR(入力シート!E153&lt;2,入力シート!H156=""),"",入力シート!H156)</f>
        <v/>
      </c>
      <c r="N34" s="1196"/>
      <c r="O34" s="1196"/>
      <c r="P34" s="1196"/>
      <c r="Q34" s="588" t="s">
        <v>109</v>
      </c>
      <c r="R34" s="1195" t="str">
        <f>IF(OR(D34="",M34=""),"",D34*M34)</f>
        <v/>
      </c>
      <c r="S34" s="1196"/>
      <c r="T34" s="1196"/>
      <c r="U34" s="1196"/>
      <c r="V34" s="1196"/>
      <c r="W34" s="1196"/>
      <c r="X34" s="1196"/>
      <c r="Y34" s="603" t="s">
        <v>498</v>
      </c>
      <c r="Z34" s="541"/>
      <c r="AA34" s="1083" t="s">
        <v>274</v>
      </c>
      <c r="AB34" s="1083"/>
      <c r="AC34" s="1083"/>
      <c r="AD34" s="1083"/>
      <c r="AE34" s="1083"/>
      <c r="AF34" s="1083"/>
      <c r="AG34" s="1084"/>
      <c r="AH34" s="1117"/>
      <c r="AI34" s="1118"/>
      <c r="AJ34" s="1118"/>
      <c r="AK34" s="1118"/>
      <c r="AL34" s="1118"/>
      <c r="AM34" s="1118"/>
      <c r="AN34" s="1118"/>
      <c r="AO34" s="1118"/>
      <c r="AP34" s="1118"/>
      <c r="AQ34" s="1118"/>
      <c r="AR34" s="1118"/>
      <c r="AS34" s="1119"/>
      <c r="AT34" s="565"/>
    </row>
    <row r="35" spans="1:46" ht="18.75" customHeight="1" x14ac:dyDescent="0.2">
      <c r="A35" s="564"/>
      <c r="B35" s="1104">
        <v>3</v>
      </c>
      <c r="C35" s="1105"/>
      <c r="D35" s="1195" t="str">
        <f>IF(OR(入力シート!E153&lt;3,入力シート!E157=""),"",入力シート!E157)</f>
        <v/>
      </c>
      <c r="E35" s="1196"/>
      <c r="F35" s="1196"/>
      <c r="G35" s="1196"/>
      <c r="H35" s="1196"/>
      <c r="I35" s="1196"/>
      <c r="J35" s="1196"/>
      <c r="K35" s="1196"/>
      <c r="L35" s="587" t="s">
        <v>499</v>
      </c>
      <c r="M35" s="1195" t="str">
        <f>IF(OR(入力シート!E153&lt;3,入力シート!H157=""),"",入力シート!H157)</f>
        <v/>
      </c>
      <c r="N35" s="1196"/>
      <c r="O35" s="1196"/>
      <c r="P35" s="1196"/>
      <c r="Q35" s="588" t="s">
        <v>109</v>
      </c>
      <c r="R35" s="1195" t="str">
        <f>IF(OR(D35="",M35=""),"",D35*M35)</f>
        <v/>
      </c>
      <c r="S35" s="1196"/>
      <c r="T35" s="1196"/>
      <c r="U35" s="1196"/>
      <c r="V35" s="1196"/>
      <c r="W35" s="1196"/>
      <c r="X35" s="1196"/>
      <c r="Y35" s="603" t="s">
        <v>498</v>
      </c>
      <c r="Z35" s="541"/>
      <c r="AA35" s="1086"/>
      <c r="AB35" s="1086"/>
      <c r="AC35" s="1086"/>
      <c r="AD35" s="1086"/>
      <c r="AE35" s="1086"/>
      <c r="AF35" s="1086"/>
      <c r="AG35" s="1087"/>
      <c r="AH35" s="1117"/>
      <c r="AI35" s="1118"/>
      <c r="AJ35" s="1118"/>
      <c r="AK35" s="1118"/>
      <c r="AL35" s="1118"/>
      <c r="AM35" s="1118"/>
      <c r="AN35" s="1118"/>
      <c r="AO35" s="1118"/>
      <c r="AP35" s="1118"/>
      <c r="AQ35" s="1118"/>
      <c r="AR35" s="1118"/>
      <c r="AS35" s="1119"/>
      <c r="AT35" s="565"/>
    </row>
    <row r="36" spans="1:46" ht="18.75" customHeight="1" x14ac:dyDescent="0.2">
      <c r="A36" s="564"/>
      <c r="B36" s="1104">
        <v>4</v>
      </c>
      <c r="C36" s="1105"/>
      <c r="D36" s="1195" t="str">
        <f>IF(OR(入力シート!E153&lt;4,入力シート!E158=""),"",入力シート!E158)</f>
        <v/>
      </c>
      <c r="E36" s="1196"/>
      <c r="F36" s="1196"/>
      <c r="G36" s="1196"/>
      <c r="H36" s="1196"/>
      <c r="I36" s="1196"/>
      <c r="J36" s="1196"/>
      <c r="K36" s="1196"/>
      <c r="L36" s="587" t="s">
        <v>499</v>
      </c>
      <c r="M36" s="1195" t="str">
        <f>IF(OR(入力シート!E153&lt;4,入力シート!H158=""),"",入力シート!H158)</f>
        <v/>
      </c>
      <c r="N36" s="1196"/>
      <c r="O36" s="1196"/>
      <c r="P36" s="1196"/>
      <c r="Q36" s="588" t="s">
        <v>109</v>
      </c>
      <c r="R36" s="1157" t="str">
        <f>IF(OR(D36="",M36=""),"",D36*M36)</f>
        <v/>
      </c>
      <c r="S36" s="1158"/>
      <c r="T36" s="1158"/>
      <c r="U36" s="1158"/>
      <c r="V36" s="1158"/>
      <c r="W36" s="1158"/>
      <c r="X36" s="1158"/>
      <c r="Y36" s="603" t="s">
        <v>498</v>
      </c>
      <c r="Z36" s="541"/>
      <c r="AA36" s="1083" t="s">
        <v>275</v>
      </c>
      <c r="AB36" s="1083"/>
      <c r="AC36" s="1083"/>
      <c r="AD36" s="1083"/>
      <c r="AE36" s="1083"/>
      <c r="AF36" s="1083"/>
      <c r="AG36" s="1084"/>
      <c r="AH36" s="1122"/>
      <c r="AI36" s="1123"/>
      <c r="AJ36" s="1123"/>
      <c r="AK36" s="1123"/>
      <c r="AL36" s="1123"/>
      <c r="AM36" s="1123"/>
      <c r="AN36" s="1123"/>
      <c r="AO36" s="1123"/>
      <c r="AP36" s="1123"/>
      <c r="AQ36" s="1123"/>
      <c r="AR36" s="1123"/>
      <c r="AS36" s="1124"/>
      <c r="AT36" s="565"/>
    </row>
    <row r="37" spans="1:46" ht="18.75" customHeight="1" x14ac:dyDescent="0.2">
      <c r="A37" s="564"/>
      <c r="B37" s="1106">
        <v>5</v>
      </c>
      <c r="C37" s="1107"/>
      <c r="D37" s="1108" t="str">
        <f>IF(OR(入力シート!E153&lt;5,入力シート!E159=""),"",入力シート!E159)</f>
        <v/>
      </c>
      <c r="E37" s="1109"/>
      <c r="F37" s="1109"/>
      <c r="G37" s="1109"/>
      <c r="H37" s="1109"/>
      <c r="I37" s="1109"/>
      <c r="J37" s="1109"/>
      <c r="K37" s="1109"/>
      <c r="L37" s="600" t="s">
        <v>499</v>
      </c>
      <c r="M37" s="1108" t="str">
        <f>IF(OR(入力シート!E153&lt;5,入力シート!H159=""),"",入力シート!H159)</f>
        <v/>
      </c>
      <c r="N37" s="1109"/>
      <c r="O37" s="1109"/>
      <c r="P37" s="1109"/>
      <c r="Q37" s="592" t="s">
        <v>109</v>
      </c>
      <c r="R37" s="1155" t="str">
        <f>IF(OR(D37="",M37=""),"",D37*M37)</f>
        <v/>
      </c>
      <c r="S37" s="1156"/>
      <c r="T37" s="1156"/>
      <c r="U37" s="1156"/>
      <c r="V37" s="1156"/>
      <c r="W37" s="1156"/>
      <c r="X37" s="1156"/>
      <c r="Y37" s="604" t="s">
        <v>498</v>
      </c>
      <c r="Z37" s="541"/>
      <c r="AA37" s="1086"/>
      <c r="AB37" s="1086"/>
      <c r="AC37" s="1086"/>
      <c r="AD37" s="1086"/>
      <c r="AE37" s="1086"/>
      <c r="AF37" s="1086"/>
      <c r="AG37" s="1087"/>
      <c r="AH37" s="1125" t="s">
        <v>276</v>
      </c>
      <c r="AI37" s="1126"/>
      <c r="AJ37" s="1126"/>
      <c r="AK37" s="1126"/>
      <c r="AL37" s="1126"/>
      <c r="AM37" s="1208"/>
      <c r="AN37" s="1208"/>
      <c r="AO37" s="1208"/>
      <c r="AP37" s="1208"/>
      <c r="AQ37" s="1208"/>
      <c r="AR37" s="24" t="s">
        <v>277</v>
      </c>
      <c r="AS37" s="25"/>
      <c r="AT37" s="565"/>
    </row>
    <row r="38" spans="1:46" ht="18.75" customHeight="1" x14ac:dyDescent="0.2">
      <c r="A38" s="564"/>
      <c r="B38" s="984" t="s">
        <v>503</v>
      </c>
      <c r="C38" s="985"/>
      <c r="D38" s="985"/>
      <c r="E38" s="985"/>
      <c r="F38" s="985"/>
      <c r="G38" s="985"/>
      <c r="H38" s="985"/>
      <c r="I38" s="985"/>
      <c r="J38" s="985"/>
      <c r="K38" s="985"/>
      <c r="L38" s="985"/>
      <c r="M38" s="985"/>
      <c r="N38" s="985"/>
      <c r="O38" s="985"/>
      <c r="P38" s="985"/>
      <c r="Q38" s="1181"/>
      <c r="R38" s="1216" t="str">
        <f>IF(SUM(R33:X37)=0,"",SUM(R33:X37))</f>
        <v/>
      </c>
      <c r="S38" s="1217"/>
      <c r="T38" s="1217"/>
      <c r="U38" s="1217"/>
      <c r="V38" s="1217"/>
      <c r="W38" s="1217"/>
      <c r="X38" s="1217"/>
      <c r="Y38" s="605" t="s">
        <v>498</v>
      </c>
      <c r="Z38" s="541"/>
      <c r="AA38" s="977" t="s">
        <v>278</v>
      </c>
      <c r="AB38" s="977"/>
      <c r="AC38" s="977"/>
      <c r="AD38" s="977"/>
      <c r="AE38" s="977"/>
      <c r="AF38" s="977"/>
      <c r="AG38" s="1089"/>
      <c r="AH38" s="1114"/>
      <c r="AI38" s="1115"/>
      <c r="AJ38" s="1115"/>
      <c r="AK38" s="1115"/>
      <c r="AL38" s="514" t="s">
        <v>277</v>
      </c>
      <c r="AM38" s="1120"/>
      <c r="AN38" s="1120"/>
      <c r="AO38" s="1120"/>
      <c r="AP38" s="1120"/>
      <c r="AQ38" s="1120"/>
      <c r="AR38" s="977" t="s">
        <v>608</v>
      </c>
      <c r="AS38" s="1089"/>
      <c r="AT38" s="565"/>
    </row>
    <row r="39" spans="1:46" ht="18.75" customHeight="1" x14ac:dyDescent="0.2">
      <c r="A39" s="564"/>
      <c r="B39" s="988" t="s">
        <v>283</v>
      </c>
      <c r="C39" s="988"/>
      <c r="D39" s="988"/>
      <c r="E39" s="988"/>
      <c r="F39" s="988"/>
      <c r="G39" s="988"/>
      <c r="H39" s="988"/>
      <c r="I39" s="988"/>
      <c r="J39" s="988"/>
      <c r="K39" s="988"/>
      <c r="L39" s="988"/>
      <c r="M39" s="988"/>
      <c r="N39" s="988"/>
      <c r="O39" s="988"/>
      <c r="P39" s="988"/>
      <c r="Q39" s="988"/>
      <c r="R39" s="988"/>
      <c r="S39" s="988"/>
      <c r="T39" s="988"/>
      <c r="U39" s="988"/>
      <c r="V39" s="988"/>
      <c r="W39" s="988"/>
      <c r="X39" s="988"/>
      <c r="Y39" s="988"/>
      <c r="Z39" s="541"/>
      <c r="AA39" s="976" t="s">
        <v>279</v>
      </c>
      <c r="AB39" s="977"/>
      <c r="AC39" s="977"/>
      <c r="AD39" s="977"/>
      <c r="AE39" s="977"/>
      <c r="AF39" s="977"/>
      <c r="AG39" s="1089"/>
      <c r="AH39" s="877" t="str">
        <f>IF(入力シート!E150="","",IF(入力シート!E150="選択してください","",入力シート!E150))</f>
        <v/>
      </c>
      <c r="AI39" s="878"/>
      <c r="AJ39" s="878"/>
      <c r="AK39" s="878"/>
      <c r="AL39" s="878"/>
      <c r="AM39" s="878"/>
      <c r="AN39" s="878"/>
      <c r="AO39" s="878"/>
      <c r="AP39" s="878"/>
      <c r="AQ39" s="878"/>
      <c r="AR39" s="878"/>
      <c r="AS39" s="1116"/>
      <c r="AT39" s="565"/>
    </row>
    <row r="40" spans="1:46" ht="18.75" customHeight="1" x14ac:dyDescent="0.2">
      <c r="A40" s="564"/>
      <c r="B40" s="1177" t="str">
        <f>IF(入力シート!$E$168="有","・EMSにて","")</f>
        <v/>
      </c>
      <c r="C40" s="1079"/>
      <c r="D40" s="1079"/>
      <c r="E40" s="1035" t="str">
        <f>IF(入力シート!$E$168="有","放電側","")</f>
        <v/>
      </c>
      <c r="F40" s="1035"/>
      <c r="G40" s="1079" t="str">
        <f>IF(入力シート!$E$168="有",入力シート!H169,"")</f>
        <v/>
      </c>
      <c r="H40" s="1079"/>
      <c r="I40" s="1080" t="str">
        <f>IF(入力シート!$E$168="有","kwへ出力制御","")</f>
        <v/>
      </c>
      <c r="J40" s="1080"/>
      <c r="K40" s="1080"/>
      <c r="L40" s="1080"/>
      <c r="M40" s="1080"/>
      <c r="N40" s="819"/>
      <c r="O40" s="819"/>
      <c r="P40" s="819"/>
      <c r="Q40" s="819"/>
      <c r="R40" s="819"/>
      <c r="S40" s="819"/>
      <c r="T40" s="819"/>
      <c r="U40" s="819"/>
      <c r="V40" s="819"/>
      <c r="W40" s="819"/>
      <c r="X40" s="819"/>
      <c r="Y40" s="820"/>
      <c r="Z40" s="541"/>
      <c r="AA40" s="1082" t="s">
        <v>280</v>
      </c>
      <c r="AB40" s="1083"/>
      <c r="AC40" s="1083"/>
      <c r="AD40" s="1083"/>
      <c r="AE40" s="1083"/>
      <c r="AF40" s="1083"/>
      <c r="AG40" s="1084"/>
      <c r="AH40" s="1082" t="s">
        <v>281</v>
      </c>
      <c r="AI40" s="1083"/>
      <c r="AJ40" s="1083"/>
      <c r="AK40" s="1083"/>
      <c r="AL40" s="1083"/>
      <c r="AM40" s="1083"/>
      <c r="AN40" s="1083"/>
      <c r="AO40" s="1083"/>
      <c r="AP40" s="1083"/>
      <c r="AQ40" s="1083"/>
      <c r="AR40" s="1083"/>
      <c r="AS40" s="1084"/>
      <c r="AT40" s="565"/>
    </row>
    <row r="41" spans="1:46" ht="18.75" customHeight="1" x14ac:dyDescent="0.2">
      <c r="A41" s="564"/>
      <c r="B41" s="1076" t="str">
        <f>IF(入力シート!$E$168="有","・EMSにて","")</f>
        <v/>
      </c>
      <c r="C41" s="1077"/>
      <c r="D41" s="1077"/>
      <c r="E41" s="1078" t="str">
        <f>IF(入力シート!$E$168="有","充電側","")</f>
        <v/>
      </c>
      <c r="F41" s="1078"/>
      <c r="G41" s="1077" t="str">
        <f>IF(入力シート!$E$168="有",-入力シート!H170,"")</f>
        <v/>
      </c>
      <c r="H41" s="1077"/>
      <c r="I41" s="1081" t="str">
        <f>IF(入力シート!$E$168="有","kwへ出力制御","")</f>
        <v/>
      </c>
      <c r="J41" s="1081"/>
      <c r="K41" s="1081"/>
      <c r="L41" s="1081"/>
      <c r="M41" s="1081"/>
      <c r="N41" s="819"/>
      <c r="O41" s="819"/>
      <c r="P41" s="819"/>
      <c r="Q41" s="819"/>
      <c r="R41" s="819"/>
      <c r="S41" s="819"/>
      <c r="T41" s="819"/>
      <c r="U41" s="819"/>
      <c r="V41" s="819"/>
      <c r="W41" s="819"/>
      <c r="X41" s="819"/>
      <c r="Y41" s="820"/>
      <c r="Z41" s="541"/>
      <c r="AA41" s="1043"/>
      <c r="AB41" s="1044"/>
      <c r="AC41" s="1044"/>
      <c r="AD41" s="1044"/>
      <c r="AE41" s="1044"/>
      <c r="AF41" s="1044"/>
      <c r="AG41" s="1045"/>
      <c r="AH41" s="1043" t="s">
        <v>282</v>
      </c>
      <c r="AI41" s="1044"/>
      <c r="AJ41" s="1044"/>
      <c r="AK41" s="1044"/>
      <c r="AL41" s="1044"/>
      <c r="AM41" s="1044"/>
      <c r="AN41" s="1044"/>
      <c r="AO41" s="1044"/>
      <c r="AP41" s="1044"/>
      <c r="AQ41" s="1044"/>
      <c r="AR41" s="1044"/>
      <c r="AS41" s="1045"/>
      <c r="AT41" s="565"/>
    </row>
    <row r="42" spans="1:46" ht="18.75" customHeight="1" x14ac:dyDescent="0.2">
      <c r="A42" s="564"/>
      <c r="B42" s="1075" t="str">
        <f>IF(入力シート!E136="有"," ・出力制限有","")</f>
        <v/>
      </c>
      <c r="C42" s="876"/>
      <c r="D42" s="876"/>
      <c r="E42" s="876"/>
      <c r="F42" s="821"/>
      <c r="G42" s="821"/>
      <c r="H42" s="821"/>
      <c r="I42" s="821"/>
      <c r="J42" s="821"/>
      <c r="K42" s="819"/>
      <c r="L42" s="819"/>
      <c r="M42" s="819"/>
      <c r="N42" s="819"/>
      <c r="O42" s="819"/>
      <c r="P42" s="819"/>
      <c r="Q42" s="819"/>
      <c r="R42" s="819"/>
      <c r="S42" s="819"/>
      <c r="T42" s="819"/>
      <c r="U42" s="819"/>
      <c r="V42" s="819"/>
      <c r="W42" s="819"/>
      <c r="X42" s="819"/>
      <c r="Y42" s="820"/>
      <c r="Z42" s="541"/>
      <c r="AA42" s="1043"/>
      <c r="AB42" s="1044"/>
      <c r="AC42" s="1044"/>
      <c r="AD42" s="1044"/>
      <c r="AE42" s="1044"/>
      <c r="AF42" s="1044"/>
      <c r="AG42" s="1045"/>
      <c r="AH42" s="1213"/>
      <c r="AI42" s="1214"/>
      <c r="AJ42" s="1214"/>
      <c r="AK42" s="1214"/>
      <c r="AL42" s="1214"/>
      <c r="AM42" s="1214"/>
      <c r="AN42" s="1214"/>
      <c r="AO42" s="1214"/>
      <c r="AP42" s="1214"/>
      <c r="AQ42" s="1214"/>
      <c r="AR42" s="1214"/>
      <c r="AS42" s="1215"/>
      <c r="AT42" s="565"/>
    </row>
    <row r="43" spans="1:46" ht="18.649999999999999" customHeight="1" x14ac:dyDescent="0.2">
      <c r="A43" s="564"/>
      <c r="B43" s="1209" t="str">
        <f>IF(入力シート!E134&lt;&gt;""," ・蓄電池のメーカ：","")</f>
        <v/>
      </c>
      <c r="C43" s="1210"/>
      <c r="D43" s="1210"/>
      <c r="E43" s="1210"/>
      <c r="F43" s="1210"/>
      <c r="G43" s="925" t="str">
        <f>IF(入力シート!E134&lt;&gt;"",入力シート!E134,"")</f>
        <v/>
      </c>
      <c r="H43" s="925"/>
      <c r="I43" s="925"/>
      <c r="J43" s="925"/>
      <c r="K43" s="925"/>
      <c r="L43" s="925"/>
      <c r="M43" s="925"/>
      <c r="N43" s="925"/>
      <c r="O43" s="925"/>
      <c r="P43" s="925"/>
      <c r="Q43" s="925"/>
      <c r="R43" s="925"/>
      <c r="S43" s="925"/>
      <c r="T43" s="925"/>
      <c r="U43" s="925"/>
      <c r="V43" s="925"/>
      <c r="W43" s="925"/>
      <c r="X43" s="925"/>
      <c r="Y43" s="1088"/>
      <c r="Z43" s="541"/>
      <c r="AA43" s="1043"/>
      <c r="AB43" s="1044"/>
      <c r="AC43" s="1044"/>
      <c r="AD43" s="1044"/>
      <c r="AE43" s="1044"/>
      <c r="AF43" s="1044"/>
      <c r="AG43" s="1045"/>
      <c r="AH43" s="1213"/>
      <c r="AI43" s="1214"/>
      <c r="AJ43" s="1214"/>
      <c r="AK43" s="1214"/>
      <c r="AL43" s="1214"/>
      <c r="AM43" s="1214"/>
      <c r="AN43" s="1214"/>
      <c r="AO43" s="1214"/>
      <c r="AP43" s="1214"/>
      <c r="AQ43" s="1214"/>
      <c r="AR43" s="1214"/>
      <c r="AS43" s="1215"/>
      <c r="AT43" s="565"/>
    </row>
    <row r="44" spans="1:46" ht="18.649999999999999" customHeight="1" x14ac:dyDescent="0.2">
      <c r="A44" s="564"/>
      <c r="B44" s="1209" t="str">
        <f>IF(入力シート!E135&lt;&gt;""," ・蓄電池の型式：","")</f>
        <v/>
      </c>
      <c r="C44" s="1210"/>
      <c r="D44" s="1210"/>
      <c r="E44" s="1210"/>
      <c r="F44" s="1210"/>
      <c r="G44" s="925" t="str">
        <f>IF(入力シート!E135&lt;&gt;"",入力シート!E135,"")</f>
        <v/>
      </c>
      <c r="H44" s="925"/>
      <c r="I44" s="925"/>
      <c r="J44" s="925"/>
      <c r="K44" s="925"/>
      <c r="L44" s="925"/>
      <c r="M44" s="925"/>
      <c r="N44" s="925"/>
      <c r="O44" s="925"/>
      <c r="P44" s="925"/>
      <c r="Q44" s="925"/>
      <c r="R44" s="925"/>
      <c r="S44" s="925"/>
      <c r="T44" s="925"/>
      <c r="U44" s="925"/>
      <c r="V44" s="925"/>
      <c r="W44" s="925"/>
      <c r="X44" s="925"/>
      <c r="Y44" s="1088"/>
      <c r="Z44" s="541"/>
      <c r="AA44" s="1043"/>
      <c r="AB44" s="1044"/>
      <c r="AC44" s="1044"/>
      <c r="AD44" s="1044"/>
      <c r="AE44" s="1044"/>
      <c r="AF44" s="1044"/>
      <c r="AG44" s="1045"/>
      <c r="AH44" s="1043" t="s">
        <v>284</v>
      </c>
      <c r="AI44" s="1044"/>
      <c r="AJ44" s="1044"/>
      <c r="AK44" s="1044"/>
      <c r="AL44" s="1044"/>
      <c r="AM44" s="1044"/>
      <c r="AN44" s="1044"/>
      <c r="AO44" s="1044"/>
      <c r="AP44" s="1044"/>
      <c r="AQ44" s="1044"/>
      <c r="AR44" s="1044"/>
      <c r="AS44" s="1045"/>
      <c r="AT44" s="565"/>
    </row>
    <row r="45" spans="1:46" ht="18.649999999999999" customHeight="1" x14ac:dyDescent="0.2">
      <c r="A45" s="564"/>
      <c r="B45" s="822"/>
      <c r="C45" s="823"/>
      <c r="D45" s="823"/>
      <c r="E45" s="823"/>
      <c r="F45" s="823"/>
      <c r="G45" s="823"/>
      <c r="H45" s="823"/>
      <c r="I45" s="823"/>
      <c r="J45" s="823"/>
      <c r="K45" s="823"/>
      <c r="L45" s="823"/>
      <c r="M45" s="823"/>
      <c r="N45" s="823"/>
      <c r="O45" s="823"/>
      <c r="P45" s="823"/>
      <c r="Q45" s="823"/>
      <c r="R45" s="823"/>
      <c r="S45" s="823"/>
      <c r="T45" s="823"/>
      <c r="U45" s="823"/>
      <c r="V45" s="823"/>
      <c r="W45" s="823"/>
      <c r="X45" s="823"/>
      <c r="Y45" s="824"/>
      <c r="Z45" s="541"/>
      <c r="AA45" s="1043"/>
      <c r="AB45" s="1044"/>
      <c r="AC45" s="1044"/>
      <c r="AD45" s="1044"/>
      <c r="AE45" s="1044"/>
      <c r="AF45" s="1044"/>
      <c r="AG45" s="1045"/>
      <c r="AH45" s="1043" t="s">
        <v>285</v>
      </c>
      <c r="AI45" s="1044"/>
      <c r="AJ45" s="1044"/>
      <c r="AK45" s="1044"/>
      <c r="AL45" s="1044"/>
      <c r="AM45" s="1044"/>
      <c r="AN45" s="1044"/>
      <c r="AO45" s="1044"/>
      <c r="AP45" s="1205"/>
      <c r="AQ45" s="1205"/>
      <c r="AR45" s="474" t="s">
        <v>286</v>
      </c>
      <c r="AS45" s="596" t="s">
        <v>287</v>
      </c>
      <c r="AT45" s="565"/>
    </row>
    <row r="46" spans="1:46" ht="18.649999999999999" customHeight="1" x14ac:dyDescent="0.2">
      <c r="A46" s="710"/>
      <c r="B46" s="822"/>
      <c r="C46" s="823"/>
      <c r="D46" s="823"/>
      <c r="E46" s="823"/>
      <c r="F46" s="823"/>
      <c r="G46" s="823"/>
      <c r="H46" s="823"/>
      <c r="I46" s="823"/>
      <c r="J46" s="823"/>
      <c r="K46" s="823"/>
      <c r="L46" s="823"/>
      <c r="M46" s="823"/>
      <c r="N46" s="823"/>
      <c r="O46" s="823"/>
      <c r="P46" s="823"/>
      <c r="Q46" s="823"/>
      <c r="R46" s="823"/>
      <c r="S46" s="823"/>
      <c r="T46" s="823"/>
      <c r="U46" s="823"/>
      <c r="V46" s="823"/>
      <c r="W46" s="823"/>
      <c r="X46" s="823"/>
      <c r="Y46" s="824"/>
      <c r="Z46" s="541"/>
      <c r="AA46" s="1043"/>
      <c r="AB46" s="1044"/>
      <c r="AC46" s="1044"/>
      <c r="AD46" s="1044"/>
      <c r="AE46" s="1044"/>
      <c r="AF46" s="1044"/>
      <c r="AG46" s="1045"/>
      <c r="AH46" s="546" t="s">
        <v>288</v>
      </c>
      <c r="AI46" s="472"/>
      <c r="AJ46" s="472"/>
      <c r="AK46" s="472"/>
      <c r="AL46" s="706" t="s">
        <v>289</v>
      </c>
      <c r="AM46" s="1205"/>
      <c r="AN46" s="1205"/>
      <c r="AO46" s="706" t="s">
        <v>290</v>
      </c>
      <c r="AP46" s="1205"/>
      <c r="AQ46" s="1205"/>
      <c r="AR46" s="474" t="s">
        <v>286</v>
      </c>
      <c r="AS46" s="596" t="s">
        <v>287</v>
      </c>
      <c r="AT46" s="565"/>
    </row>
    <row r="47" spans="1:46" ht="18.649999999999999" customHeight="1" x14ac:dyDescent="0.2">
      <c r="A47" s="710"/>
      <c r="B47" s="825"/>
      <c r="C47" s="819"/>
      <c r="D47" s="819"/>
      <c r="E47" s="819"/>
      <c r="F47" s="819"/>
      <c r="G47" s="819"/>
      <c r="H47" s="819"/>
      <c r="I47" s="819"/>
      <c r="J47" s="819"/>
      <c r="K47" s="819"/>
      <c r="L47" s="819"/>
      <c r="M47" s="819"/>
      <c r="N47" s="819"/>
      <c r="O47" s="819"/>
      <c r="P47" s="819"/>
      <c r="Q47" s="819"/>
      <c r="R47" s="819"/>
      <c r="S47" s="819"/>
      <c r="T47" s="819"/>
      <c r="U47" s="819"/>
      <c r="V47" s="819"/>
      <c r="W47" s="819"/>
      <c r="X47" s="823"/>
      <c r="Y47" s="824"/>
      <c r="Z47" s="541"/>
      <c r="AA47" s="1085"/>
      <c r="AB47" s="1086"/>
      <c r="AC47" s="1086"/>
      <c r="AD47" s="1086"/>
      <c r="AE47" s="1086"/>
      <c r="AF47" s="1086"/>
      <c r="AG47" s="1087"/>
      <c r="AH47" s="597"/>
      <c r="AI47" s="598"/>
      <c r="AJ47" s="598"/>
      <c r="AK47" s="598"/>
      <c r="AL47" s="590"/>
      <c r="AM47" s="576"/>
      <c r="AN47" s="576"/>
      <c r="AO47" s="590"/>
      <c r="AP47" s="576"/>
      <c r="AQ47" s="576"/>
      <c r="AR47" s="573"/>
      <c r="AS47" s="596"/>
      <c r="AT47" s="565"/>
    </row>
    <row r="48" spans="1:46" ht="18.649999999999999" customHeight="1" x14ac:dyDescent="0.2">
      <c r="A48" s="710"/>
      <c r="B48" s="825"/>
      <c r="C48" s="819"/>
      <c r="D48" s="819"/>
      <c r="E48" s="819"/>
      <c r="F48" s="819"/>
      <c r="G48" s="819"/>
      <c r="H48" s="819"/>
      <c r="I48" s="819"/>
      <c r="J48" s="819"/>
      <c r="K48" s="819"/>
      <c r="L48" s="819"/>
      <c r="M48" s="819"/>
      <c r="N48" s="819"/>
      <c r="O48" s="819"/>
      <c r="P48" s="819"/>
      <c r="Q48" s="819"/>
      <c r="R48" s="819"/>
      <c r="S48" s="819"/>
      <c r="T48" s="819"/>
      <c r="U48" s="819"/>
      <c r="V48" s="819"/>
      <c r="W48" s="819"/>
      <c r="X48" s="819"/>
      <c r="Y48" s="820"/>
      <c r="Z48" s="541"/>
      <c r="AA48" s="1082" t="s">
        <v>291</v>
      </c>
      <c r="AB48" s="1083"/>
      <c r="AC48" s="1083"/>
      <c r="AD48" s="1083"/>
      <c r="AE48" s="1083"/>
      <c r="AF48" s="1083"/>
      <c r="AG48" s="1084"/>
      <c r="AH48" s="1122"/>
      <c r="AI48" s="1123"/>
      <c r="AJ48" s="1123"/>
      <c r="AK48" s="1123"/>
      <c r="AL48" s="1123"/>
      <c r="AM48" s="1123"/>
      <c r="AN48" s="1123"/>
      <c r="AO48" s="1123"/>
      <c r="AP48" s="1123"/>
      <c r="AQ48" s="1123"/>
      <c r="AR48" s="1123"/>
      <c r="AS48" s="1124"/>
      <c r="AT48" s="565"/>
    </row>
    <row r="49" spans="1:46" ht="18.649999999999999" customHeight="1" x14ac:dyDescent="0.2">
      <c r="A49" s="710"/>
      <c r="B49" s="825"/>
      <c r="C49" s="819"/>
      <c r="D49" s="819"/>
      <c r="E49" s="819"/>
      <c r="F49" s="819"/>
      <c r="G49" s="819"/>
      <c r="H49" s="819"/>
      <c r="I49" s="819"/>
      <c r="J49" s="819"/>
      <c r="K49" s="819"/>
      <c r="L49" s="819"/>
      <c r="M49" s="819"/>
      <c r="N49" s="819"/>
      <c r="O49" s="819"/>
      <c r="P49" s="819"/>
      <c r="Q49" s="819"/>
      <c r="R49" s="819"/>
      <c r="S49" s="819"/>
      <c r="T49" s="819"/>
      <c r="U49" s="819"/>
      <c r="V49" s="819"/>
      <c r="W49" s="819"/>
      <c r="X49" s="819"/>
      <c r="Y49" s="820"/>
      <c r="Z49" s="599"/>
      <c r="AA49" s="1043"/>
      <c r="AB49" s="1044"/>
      <c r="AC49" s="1044"/>
      <c r="AD49" s="1044"/>
      <c r="AE49" s="1044"/>
      <c r="AF49" s="1044"/>
      <c r="AG49" s="1045"/>
      <c r="AH49" s="1197"/>
      <c r="AI49" s="1198"/>
      <c r="AJ49" s="1198"/>
      <c r="AK49" s="1198"/>
      <c r="AL49" s="1198"/>
      <c r="AM49" s="1198"/>
      <c r="AN49" s="1198"/>
      <c r="AO49" s="1198"/>
      <c r="AP49" s="1198"/>
      <c r="AQ49" s="1198"/>
      <c r="AR49" s="1198"/>
      <c r="AS49" s="1199"/>
      <c r="AT49" s="565"/>
    </row>
    <row r="50" spans="1:46" ht="18.649999999999999" customHeight="1" x14ac:dyDescent="0.2">
      <c r="A50" s="710"/>
      <c r="B50" s="825"/>
      <c r="C50" s="819"/>
      <c r="D50" s="819"/>
      <c r="E50" s="819"/>
      <c r="F50" s="819"/>
      <c r="G50" s="819"/>
      <c r="H50" s="819"/>
      <c r="I50" s="819"/>
      <c r="J50" s="819"/>
      <c r="K50" s="819"/>
      <c r="L50" s="819"/>
      <c r="M50" s="819"/>
      <c r="N50" s="819"/>
      <c r="O50" s="819"/>
      <c r="P50" s="819"/>
      <c r="Q50" s="819"/>
      <c r="R50" s="819"/>
      <c r="S50" s="819"/>
      <c r="T50" s="819"/>
      <c r="U50" s="819"/>
      <c r="V50" s="819"/>
      <c r="W50" s="819"/>
      <c r="X50" s="819"/>
      <c r="Y50" s="820"/>
      <c r="Z50" s="541"/>
      <c r="AA50" s="1043"/>
      <c r="AB50" s="1044"/>
      <c r="AC50" s="1044"/>
      <c r="AD50" s="1044"/>
      <c r="AE50" s="1044"/>
      <c r="AF50" s="1044"/>
      <c r="AG50" s="1045"/>
      <c r="AH50" s="1197"/>
      <c r="AI50" s="1198"/>
      <c r="AJ50" s="1198"/>
      <c r="AK50" s="1198"/>
      <c r="AL50" s="1198"/>
      <c r="AM50" s="1198"/>
      <c r="AN50" s="1198"/>
      <c r="AO50" s="1198"/>
      <c r="AP50" s="1198"/>
      <c r="AQ50" s="1198"/>
      <c r="AR50" s="1198"/>
      <c r="AS50" s="1199"/>
      <c r="AT50" s="565"/>
    </row>
    <row r="51" spans="1:46" ht="18.649999999999999" customHeight="1" x14ac:dyDescent="0.2">
      <c r="A51" s="710"/>
      <c r="B51" s="826"/>
      <c r="C51" s="827"/>
      <c r="D51" s="827"/>
      <c r="E51" s="827"/>
      <c r="F51" s="827"/>
      <c r="G51" s="827"/>
      <c r="H51" s="827"/>
      <c r="I51" s="827"/>
      <c r="J51" s="827"/>
      <c r="K51" s="827"/>
      <c r="L51" s="827"/>
      <c r="M51" s="827"/>
      <c r="N51" s="827"/>
      <c r="O51" s="827"/>
      <c r="P51" s="827"/>
      <c r="Q51" s="827"/>
      <c r="R51" s="827"/>
      <c r="S51" s="827"/>
      <c r="T51" s="827"/>
      <c r="U51" s="827"/>
      <c r="V51" s="827"/>
      <c r="W51" s="827"/>
      <c r="X51" s="827"/>
      <c r="Y51" s="828"/>
      <c r="Z51" s="541"/>
      <c r="AA51" s="1085"/>
      <c r="AB51" s="1086"/>
      <c r="AC51" s="1086"/>
      <c r="AD51" s="1086"/>
      <c r="AE51" s="1086"/>
      <c r="AF51" s="1086"/>
      <c r="AG51" s="1087"/>
      <c r="AH51" s="1200"/>
      <c r="AI51" s="1201"/>
      <c r="AJ51" s="1201"/>
      <c r="AK51" s="1201"/>
      <c r="AL51" s="1201"/>
      <c r="AM51" s="1201"/>
      <c r="AN51" s="1201"/>
      <c r="AO51" s="1201"/>
      <c r="AP51" s="1201"/>
      <c r="AQ51" s="1201"/>
      <c r="AR51" s="1201"/>
      <c r="AS51" s="1202"/>
      <c r="AT51" s="565"/>
    </row>
    <row r="52" spans="1:46" ht="13.5" thickBot="1" x14ac:dyDescent="0.25">
      <c r="A52" s="560"/>
      <c r="B52" s="711"/>
      <c r="C52" s="711"/>
      <c r="D52" s="711"/>
      <c r="E52" s="711"/>
      <c r="F52" s="711"/>
      <c r="G52" s="711"/>
      <c r="H52" s="711"/>
      <c r="I52" s="711"/>
      <c r="J52" s="711"/>
      <c r="K52" s="711"/>
      <c r="L52" s="711"/>
      <c r="M52" s="711"/>
      <c r="N52" s="711"/>
      <c r="O52" s="711"/>
      <c r="P52" s="711"/>
      <c r="Q52" s="711"/>
      <c r="R52" s="711"/>
      <c r="S52" s="711"/>
      <c r="T52" s="711"/>
      <c r="U52" s="711"/>
      <c r="V52" s="711"/>
      <c r="W52" s="711"/>
      <c r="X52" s="711"/>
      <c r="Y52" s="711"/>
      <c r="Z52" s="561"/>
      <c r="AA52" s="561"/>
      <c r="AB52" s="561"/>
      <c r="AC52" s="561"/>
      <c r="AD52" s="561"/>
      <c r="AE52" s="561"/>
      <c r="AF52" s="561"/>
      <c r="AG52" s="561"/>
      <c r="AH52" s="561"/>
      <c r="AI52" s="561"/>
      <c r="AJ52" s="561"/>
      <c r="AK52" s="561"/>
      <c r="AL52" s="561"/>
      <c r="AM52" s="561"/>
      <c r="AN52" s="561"/>
      <c r="AO52" s="561"/>
      <c r="AP52" s="561"/>
      <c r="AQ52" s="561"/>
      <c r="AR52" s="561"/>
      <c r="AS52" s="561"/>
      <c r="AT52" s="562"/>
    </row>
  </sheetData>
  <sheetProtection algorithmName="SHA-512" hashValue="8WjUT3xto5S5hOl+4dGgTNFf5XvtrzG+F9CGQttoTBgsnHt2g9ae8eOc6RZg0i4lLEyuasqwmlz1dokiX0XopQ==" saltValue="mKBJEWaPNEYkf2vMA2vEYQ==" spinCount="100000" sheet="1" objects="1" scenarios="1"/>
  <mergeCells count="144">
    <mergeCell ref="AP1:AT1"/>
    <mergeCell ref="AR2:AT2"/>
    <mergeCell ref="A1:E1"/>
    <mergeCell ref="AL4:AT4"/>
    <mergeCell ref="F1:K1"/>
    <mergeCell ref="AO7:AS7"/>
    <mergeCell ref="B9:AE9"/>
    <mergeCell ref="AF9:AS9"/>
    <mergeCell ref="AF7:AG7"/>
    <mergeCell ref="AI7:AJ7"/>
    <mergeCell ref="AK7:AN7"/>
    <mergeCell ref="AH4:AI4"/>
    <mergeCell ref="A5:AT5"/>
    <mergeCell ref="AG6:AL6"/>
    <mergeCell ref="Y1:Z1"/>
    <mergeCell ref="B10:AE10"/>
    <mergeCell ref="AF10:AQ10"/>
    <mergeCell ref="AR10:AS10"/>
    <mergeCell ref="B11:AE11"/>
    <mergeCell ref="AF11:AJ11"/>
    <mergeCell ref="AK11:AL11"/>
    <mergeCell ref="AM11:AQ11"/>
    <mergeCell ref="AR11:AS11"/>
    <mergeCell ref="AM6:AS6"/>
    <mergeCell ref="B15:AE15"/>
    <mergeCell ref="AF15:AS15"/>
    <mergeCell ref="B16:AE16"/>
    <mergeCell ref="AF16:AS16"/>
    <mergeCell ref="B12:AE12"/>
    <mergeCell ref="AF12:AJ12"/>
    <mergeCell ref="AK12:AL12"/>
    <mergeCell ref="AM12:AQ12"/>
    <mergeCell ref="AR12:AS12"/>
    <mergeCell ref="B13:M14"/>
    <mergeCell ref="N13:AE13"/>
    <mergeCell ref="AF13:AQ13"/>
    <mergeCell ref="AR13:AS13"/>
    <mergeCell ref="N14:AE14"/>
    <mergeCell ref="AF14:AQ14"/>
    <mergeCell ref="AR14:AS14"/>
    <mergeCell ref="B21:P23"/>
    <mergeCell ref="R21:AE21"/>
    <mergeCell ref="AF21:AS21"/>
    <mergeCell ref="R22:AE22"/>
    <mergeCell ref="AF22:AS22"/>
    <mergeCell ref="R23:AE23"/>
    <mergeCell ref="AF23:AS23"/>
    <mergeCell ref="B17:AS17"/>
    <mergeCell ref="A18:H18"/>
    <mergeCell ref="B19:AE19"/>
    <mergeCell ref="AF19:AQ19"/>
    <mergeCell ref="AR19:AS19"/>
    <mergeCell ref="B20:AE20"/>
    <mergeCell ref="AF20:AJ20"/>
    <mergeCell ref="AM20:AQ20"/>
    <mergeCell ref="AR20:AS20"/>
    <mergeCell ref="B29:J29"/>
    <mergeCell ref="K29:W29"/>
    <mergeCell ref="AA29:AG29"/>
    <mergeCell ref="AH29:AQ29"/>
    <mergeCell ref="B30:J30"/>
    <mergeCell ref="K30:W30"/>
    <mergeCell ref="AA30:AG30"/>
    <mergeCell ref="AH30:AQ30"/>
    <mergeCell ref="B24:AE24"/>
    <mergeCell ref="AF24:AQ24"/>
    <mergeCell ref="B27:Y27"/>
    <mergeCell ref="AA27:AS27"/>
    <mergeCell ref="B28:J28"/>
    <mergeCell ref="K28:W28"/>
    <mergeCell ref="AA28:AG28"/>
    <mergeCell ref="AH28:AS28"/>
    <mergeCell ref="B31:Y31"/>
    <mergeCell ref="AA31:AG31"/>
    <mergeCell ref="AH31:AQ31"/>
    <mergeCell ref="AA32:AG32"/>
    <mergeCell ref="AA33:AG33"/>
    <mergeCell ref="AH33:AS33"/>
    <mergeCell ref="AA34:AG35"/>
    <mergeCell ref="AH34:AS34"/>
    <mergeCell ref="AH35:AS35"/>
    <mergeCell ref="D32:L32"/>
    <mergeCell ref="M32:Q32"/>
    <mergeCell ref="R32:Y32"/>
    <mergeCell ref="B33:C33"/>
    <mergeCell ref="D33:K33"/>
    <mergeCell ref="M33:P33"/>
    <mergeCell ref="R33:X33"/>
    <mergeCell ref="B34:C34"/>
    <mergeCell ref="D34:K34"/>
    <mergeCell ref="M34:P34"/>
    <mergeCell ref="R34:X34"/>
    <mergeCell ref="AH32:AK32"/>
    <mergeCell ref="AL32:AM32"/>
    <mergeCell ref="AN32:AQ32"/>
    <mergeCell ref="B35:C35"/>
    <mergeCell ref="D35:K35"/>
    <mergeCell ref="M35:P35"/>
    <mergeCell ref="R35:X35"/>
    <mergeCell ref="B36:C36"/>
    <mergeCell ref="D36:K36"/>
    <mergeCell ref="M36:P36"/>
    <mergeCell ref="R36:X36"/>
    <mergeCell ref="B37:C37"/>
    <mergeCell ref="D37:K37"/>
    <mergeCell ref="M37:P37"/>
    <mergeCell ref="R37:X37"/>
    <mergeCell ref="AH36:AS36"/>
    <mergeCell ref="AH37:AL37"/>
    <mergeCell ref="AM37:AQ37"/>
    <mergeCell ref="AA36:AG37"/>
    <mergeCell ref="AM46:AN46"/>
    <mergeCell ref="AP46:AQ46"/>
    <mergeCell ref="G40:H40"/>
    <mergeCell ref="I40:M40"/>
    <mergeCell ref="B41:D41"/>
    <mergeCell ref="E41:F41"/>
    <mergeCell ref="G41:H41"/>
    <mergeCell ref="I41:M41"/>
    <mergeCell ref="B42:E42"/>
    <mergeCell ref="B40:D40"/>
    <mergeCell ref="E40:F40"/>
    <mergeCell ref="AR38:AS38"/>
    <mergeCell ref="B43:F43"/>
    <mergeCell ref="B44:F44"/>
    <mergeCell ref="G43:Y43"/>
    <mergeCell ref="G44:Y44"/>
    <mergeCell ref="B38:Q38"/>
    <mergeCell ref="R38:X38"/>
    <mergeCell ref="B39:Y39"/>
    <mergeCell ref="AA48:AG51"/>
    <mergeCell ref="AH40:AS40"/>
    <mergeCell ref="AH41:AS41"/>
    <mergeCell ref="AH42:AS43"/>
    <mergeCell ref="AA40:AG47"/>
    <mergeCell ref="AM38:AQ38"/>
    <mergeCell ref="AA39:AG39"/>
    <mergeCell ref="AH39:AS39"/>
    <mergeCell ref="AA38:AG38"/>
    <mergeCell ref="AH38:AK38"/>
    <mergeCell ref="AH44:AS44"/>
    <mergeCell ref="AH45:AO45"/>
    <mergeCell ref="AP45:AQ45"/>
    <mergeCell ref="AH48:AS51"/>
  </mergeCells>
  <phoneticPr fontId="2"/>
  <conditionalFormatting sqref="K28:W30">
    <cfRule type="containsBlanks" dxfId="97" priority="15">
      <formula>LEN(TRIM(K28))=0</formula>
    </cfRule>
  </conditionalFormatting>
  <conditionalFormatting sqref="AF7 AI7 AH29 AH34:AS36 AM37:AM38 AH38 AP45:AP46 AM46">
    <cfRule type="expression" dxfId="94" priority="20">
      <formula>AF7=""</formula>
    </cfRule>
  </conditionalFormatting>
  <conditionalFormatting sqref="AF19:AF24 AM20">
    <cfRule type="expression" dxfId="93" priority="14">
      <formula>AF19=""</formula>
    </cfRule>
  </conditionalFormatting>
  <conditionalFormatting sqref="AF22:AS23">
    <cfRule type="expression" dxfId="87" priority="4">
      <formula>$AF$21="無"</formula>
    </cfRule>
  </conditionalFormatting>
  <dataValidations count="4">
    <dataValidation type="list" allowBlank="1" showInputMessage="1" showErrorMessage="1" sqref="AH34:AS34" xr:uid="{5A1F02E4-05F9-4503-AF85-810AE8CEC4A8}">
      <formula1>"電圧制御方式,電流制御方式"</formula1>
    </dataValidation>
    <dataValidation type="list" allowBlank="1" showInputMessage="1" sqref="AH35:AS35" xr:uid="{407C2D75-AC7C-404A-8B87-13E784BBB90F}">
      <formula1>"％抑制,その他(       )"</formula1>
    </dataValidation>
    <dataValidation type="list" allowBlank="1" showInputMessage="1" showErrorMessage="1" sqref="AH36:AS36 AF21:AS21" xr:uid="{4297CF08-F763-44C1-91C6-6C432220E87D}">
      <formula1>"有,無"</formula1>
    </dataValidation>
    <dataValidation type="whole" operator="greaterThan" allowBlank="1" showInputMessage="1" showErrorMessage="1" error="0より大きい数値で記載ください" sqref="AF7:AG7 AI7:AJ7" xr:uid="{F4EC4910-FE1A-4F1B-A78C-022171BAE46C}">
      <formula1>0</formula1>
    </dataValidation>
  </dataValidations>
  <hyperlinks>
    <hyperlink ref="A1" location="はじめに!A1" display="＜はじめにへ" xr:uid="{666F29BC-A334-40A4-83AE-50936F471A53}"/>
    <hyperlink ref="A1:E1" location="入力シート!Print_Area" display="＜入力シートへ" xr:uid="{1148E507-E724-4FBA-A48E-E8B51FC83B82}"/>
    <hyperlink ref="AP1:AT1" location="おわりに!Print_Area" display="おわりに＞" xr:uid="{6B4064E4-E70F-4F11-B806-381C9BCA12EC}"/>
  </hyperlinks>
  <pageMargins left="0.64" right="0.3" top="0.42" bottom="0.38" header="0.32" footer="0.28999999999999998"/>
  <pageSetup paperSize="9" scale="71" orientation="portrait" r:id="rId1"/>
  <headerFooter alignWithMargins="0"/>
  <rowBreaks count="1" manualBreakCount="1">
    <brk id="6" max="10" man="1"/>
  </rowBreaks>
  <colBreaks count="1" manualBreakCount="1">
    <brk id="31" min="1" max="46" man="1"/>
  </colBreaks>
  <ignoredErrors>
    <ignoredError sqref="AH28" unlockedFormula="1"/>
  </ignoredErrors>
  <extLst>
    <ext xmlns:x14="http://schemas.microsoft.com/office/spreadsheetml/2009/9/main" uri="{78C0D931-6437-407d-A8EE-F0AAD7539E65}">
      <x14:conditionalFormattings>
        <x14:conditionalFormatting xmlns:xm="http://schemas.microsoft.com/office/excel/2006/main">
          <x14:cfRule type="expression" priority="1" id="{A12070EF-1B75-4EF0-88B6-5478FB7CC911}">
            <xm:f>AND('はじめに '!$AV$48&lt;&gt;"はい",'はじめに '!$AV$61&lt;&gt;"はい")</xm:f>
            <x14:dxf>
              <fill>
                <patternFill>
                  <bgColor theme="0" tint="-0.24994659260841701"/>
                </patternFill>
              </fill>
            </x14:dxf>
          </x14:cfRule>
          <xm:sqref>A2:AT42 A45:AT52</xm:sqref>
        </x14:conditionalFormatting>
        <x14:conditionalFormatting xmlns:xm="http://schemas.microsoft.com/office/excel/2006/main">
          <x14:cfRule type="expression" priority="3" id="{FCDC350E-D5B7-44F0-8A2F-21422F6BA6A1}">
            <xm:f>入力シート!$E$64&lt;3</xm:f>
            <x14:dxf>
              <fill>
                <patternFill>
                  <bgColor theme="0" tint="-0.24994659260841701"/>
                </patternFill>
              </fill>
            </x14:dxf>
          </x14:cfRule>
          <xm:sqref>A1:XFD18 A19:AU25 AY19:XFD25 A26:XFD42 A43:B44 G43:G44 Z43:XFD44 A45:XFD1048576</xm:sqref>
        </x14:conditionalFormatting>
        <x14:conditionalFormatting xmlns:xm="http://schemas.microsoft.com/office/excel/2006/main">
          <x14:cfRule type="expression" priority="17" id="{61FBF77C-C8C9-4595-AE87-1DB4770ECF25}">
            <xm:f>入力シート!$E$64&lt;2</xm:f>
            <x14:dxf>
              <fill>
                <patternFill>
                  <bgColor theme="0" tint="-0.24994659260841701"/>
                </patternFill>
              </fill>
            </x14:dxf>
          </x14:cfRule>
          <xm:sqref>B40:M42</xm:sqref>
        </x14:conditionalFormatting>
        <x14:conditionalFormatting xmlns:xm="http://schemas.microsoft.com/office/excel/2006/main">
          <x14:cfRule type="expression" priority="18" id="{9805F8B6-ED37-4E70-A19B-FA341460C535}">
            <xm:f>入力シート!$E$64=1</xm:f>
            <x14:dxf>
              <fill>
                <patternFill>
                  <bgColor theme="0" tint="-0.24994659260841701"/>
                </patternFill>
              </fill>
            </x14:dxf>
          </x14:cfRule>
          <xm:sqref>B32:Y38</xm:sqref>
        </x14:conditionalFormatting>
        <x14:conditionalFormatting xmlns:xm="http://schemas.microsoft.com/office/excel/2006/main">
          <x14:cfRule type="expression" priority="19" id="{86865A09-0D5F-4318-BD91-620D12A85273}">
            <xm:f>入力シート!$E$64=1</xm:f>
            <x14:dxf>
              <fill>
                <patternFill>
                  <bgColor theme="0" tint="-0.24994659260841701"/>
                </patternFill>
              </fill>
            </x14:dxf>
          </x14:cfRule>
          <xm:sqref>M1</xm:sqref>
        </x14:conditionalFormatting>
        <x14:conditionalFormatting xmlns:xm="http://schemas.microsoft.com/office/excel/2006/main">
          <x14:cfRule type="expression" priority="2" id="{1D400A5D-0E60-4355-8D63-A8FC9DC4AD9C}">
            <xm:f>AND('はじめに '!$AV$48&lt;&gt;"はい",'はじめに '!$AV$61&lt;&gt;"はい")</xm:f>
            <x14:dxf>
              <fill>
                <patternFill>
                  <bgColor theme="0" tint="-0.24994659260841701"/>
                </patternFill>
              </fill>
            </x14:dxf>
          </x14:cfRule>
          <xm:sqref>Z40:AT47 A43:B44 G43:G44</xm:sqref>
        </x14:conditionalFormatting>
        <x14:conditionalFormatting xmlns:xm="http://schemas.microsoft.com/office/excel/2006/main">
          <x14:cfRule type="expression" priority="10" id="{33D832B5-9A1C-4750-AEAB-767104449C27}">
            <xm:f>AND('はじめに '!$AV$61="はい",AF20="")</xm:f>
            <x14:dxf>
              <fill>
                <patternFill>
                  <bgColor rgb="FFFFFF00"/>
                </patternFill>
              </fill>
            </x14:dxf>
          </x14:cfRule>
          <xm:sqref>AF20:AJ20</xm:sqref>
        </x14:conditionalFormatting>
        <x14:conditionalFormatting xmlns:xm="http://schemas.microsoft.com/office/excel/2006/main">
          <x14:cfRule type="expression" priority="11" id="{26245B71-9AE0-4257-90B7-F1C2A5D1A0A2}">
            <xm:f>AND('はじめに '!$AV$61="はい",AF19="")</xm:f>
            <x14:dxf>
              <fill>
                <patternFill>
                  <bgColor rgb="FFFFFF00"/>
                </patternFill>
              </fill>
            </x14:dxf>
          </x14:cfRule>
          <xm:sqref>AF19:AQ19</xm:sqref>
        </x14:conditionalFormatting>
        <x14:conditionalFormatting xmlns:xm="http://schemas.microsoft.com/office/excel/2006/main">
          <x14:cfRule type="expression" priority="5" id="{CC642B92-6097-4049-8E4C-915A53661F1E}">
            <xm:f>AND('はじめに '!$AV$61="はい",AF24="")</xm:f>
            <x14:dxf>
              <fill>
                <patternFill>
                  <bgColor rgb="FFFFFF00"/>
                </patternFill>
              </fill>
            </x14:dxf>
          </x14:cfRule>
          <xm:sqref>AF24:AQ24</xm:sqref>
        </x14:conditionalFormatting>
        <x14:conditionalFormatting xmlns:xm="http://schemas.microsoft.com/office/excel/2006/main">
          <x14:cfRule type="expression" priority="13" id="{3886F920-7E88-42CA-99AF-5ECD0D7BB552}">
            <xm:f>入力シート!$E$151="無"</xm:f>
            <x14:dxf>
              <fill>
                <patternFill>
                  <bgColor theme="0" tint="-0.24994659260841701"/>
                </patternFill>
              </fill>
            </x14:dxf>
          </x14:cfRule>
          <xm:sqref>AF16:AS16</xm:sqref>
        </x14:conditionalFormatting>
        <x14:conditionalFormatting xmlns:xm="http://schemas.microsoft.com/office/excel/2006/main">
          <x14:cfRule type="expression" priority="8" id="{1205BB48-84FA-4DB5-BE65-EFBF57455C4E}">
            <xm:f>AND('はじめに '!$AV$61="はい",AF21="")</xm:f>
            <x14:dxf>
              <fill>
                <patternFill>
                  <bgColor rgb="FFFFFF00"/>
                </patternFill>
              </fill>
            </x14:dxf>
          </x14:cfRule>
          <xm:sqref>AF21:AS23</xm:sqref>
        </x14:conditionalFormatting>
        <x14:conditionalFormatting xmlns:xm="http://schemas.microsoft.com/office/excel/2006/main">
          <x14:cfRule type="expression" priority="16" id="{3D4C2555-FB0C-4231-BA9E-229A26CCD674}">
            <xm:f>入力シート!$E$64&lt;2</xm:f>
            <x14:dxf>
              <fill>
                <patternFill>
                  <bgColor theme="0" tint="-0.24994659260841701"/>
                </patternFill>
              </fill>
            </x14:dxf>
          </x14:cfRule>
          <xm:sqref>AH39:AS39</xm:sqref>
        </x14:conditionalFormatting>
        <x14:conditionalFormatting xmlns:xm="http://schemas.microsoft.com/office/excel/2006/main">
          <x14:cfRule type="expression" priority="9" id="{F384982B-3551-4170-89C3-923EA6DCFB15}">
            <xm:f>AND('はじめに '!$AV$61="はい",AM20="")</xm:f>
            <x14:dxf>
              <fill>
                <patternFill>
                  <bgColor rgb="FFFFFF00"/>
                </patternFill>
              </fill>
            </x14:dxf>
          </x14:cfRule>
          <xm:sqref>AM20:AQ20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BB47"/>
  <sheetViews>
    <sheetView showGridLines="0" view="pageBreakPreview" zoomScale="80" zoomScaleNormal="100" zoomScaleSheetLayoutView="80" workbookViewId="0">
      <pane ySplit="1" topLeftCell="A2" activePane="bottomLeft" state="frozen"/>
      <selection pane="bottomLeft" sqref="A1:E1"/>
    </sheetView>
  </sheetViews>
  <sheetFormatPr defaultColWidth="9" defaultRowHeight="13" x14ac:dyDescent="0.2"/>
  <cols>
    <col min="1" max="44" width="2.6328125" style="446" customWidth="1"/>
    <col min="45" max="51" width="9" style="446"/>
    <col min="52" max="54" width="9" style="446" customWidth="1"/>
    <col min="55" max="16384" width="9" style="446"/>
  </cols>
  <sheetData>
    <row r="1" spans="1:54" ht="20.149999999999999" customHeight="1" thickBot="1" x14ac:dyDescent="0.25">
      <c r="A1" s="881" t="s">
        <v>152</v>
      </c>
      <c r="B1" s="881"/>
      <c r="C1" s="881"/>
      <c r="D1" s="881"/>
      <c r="E1" s="881"/>
      <c r="F1" s="1172"/>
      <c r="G1" s="1172"/>
      <c r="H1" s="1172"/>
      <c r="I1" s="1172"/>
      <c r="J1" s="1172"/>
      <c r="K1" s="1172"/>
      <c r="L1" s="1172"/>
      <c r="M1" s="447" t="s">
        <v>153</v>
      </c>
      <c r="N1" s="165"/>
      <c r="O1" s="165"/>
      <c r="P1" s="165"/>
      <c r="Q1" s="165"/>
      <c r="R1" s="165"/>
      <c r="S1" s="165"/>
      <c r="T1" s="165"/>
      <c r="U1" s="448"/>
      <c r="V1" s="448"/>
      <c r="W1" s="448"/>
      <c r="X1" s="165"/>
      <c r="Y1" s="449"/>
      <c r="Z1" s="606"/>
      <c r="AA1" s="606"/>
      <c r="AB1" s="606"/>
      <c r="AC1" s="607"/>
      <c r="AD1" s="607"/>
      <c r="AE1" s="607"/>
      <c r="AF1" s="607"/>
      <c r="AG1" s="7"/>
      <c r="AN1" s="1167" t="s">
        <v>154</v>
      </c>
      <c r="AO1" s="1167"/>
      <c r="AP1" s="1167"/>
      <c r="AQ1" s="1167"/>
      <c r="AR1" s="1167"/>
    </row>
    <row r="2" spans="1:54" ht="13.5" thickTop="1" x14ac:dyDescent="0.2">
      <c r="A2" s="457"/>
      <c r="B2" s="457"/>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8" t="s">
        <v>233</v>
      </c>
    </row>
    <row r="3" spans="1:54" ht="13.5" thickBot="1" x14ac:dyDescent="0.25">
      <c r="A3" s="457"/>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81"/>
      <c r="AR3" s="458"/>
    </row>
    <row r="4" spans="1:54" x14ac:dyDescent="0.2">
      <c r="A4" s="491"/>
      <c r="B4" s="492"/>
      <c r="C4" s="492"/>
      <c r="D4" s="492"/>
      <c r="E4" s="492"/>
      <c r="F4" s="492"/>
      <c r="G4" s="492"/>
      <c r="H4" s="492"/>
      <c r="I4" s="492"/>
      <c r="J4" s="492"/>
      <c r="K4" s="492"/>
      <c r="L4" s="492"/>
      <c r="M4" s="492"/>
      <c r="N4" s="492"/>
      <c r="O4" s="492"/>
      <c r="P4" s="492"/>
      <c r="Q4" s="492"/>
      <c r="R4" s="492"/>
      <c r="S4" s="492"/>
      <c r="T4" s="492"/>
      <c r="U4" s="492"/>
      <c r="V4" s="492"/>
      <c r="W4" s="492"/>
      <c r="X4" s="492"/>
      <c r="Y4" s="492"/>
      <c r="Z4" s="492"/>
      <c r="AA4" s="492"/>
      <c r="AB4" s="492"/>
      <c r="AC4" s="492"/>
      <c r="AD4" s="492"/>
      <c r="AE4" s="492"/>
      <c r="AF4" s="492"/>
      <c r="AG4" s="492"/>
      <c r="AH4" s="1233"/>
      <c r="AI4" s="1233"/>
      <c r="AJ4" s="1169" t="str">
        <f>IF(入力シート!E12="","",入力シート!E12)</f>
        <v/>
      </c>
      <c r="AK4" s="1169"/>
      <c r="AL4" s="1169"/>
      <c r="AM4" s="1169"/>
      <c r="AN4" s="1169"/>
      <c r="AO4" s="1169"/>
      <c r="AP4" s="1169"/>
      <c r="AQ4" s="1169"/>
      <c r="AR4" s="1170"/>
    </row>
    <row r="5" spans="1:54" ht="18.75" customHeight="1" x14ac:dyDescent="0.2">
      <c r="A5" s="1304" t="s">
        <v>293</v>
      </c>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90"/>
      <c r="AI5" s="990"/>
      <c r="AJ5" s="990"/>
      <c r="AK5" s="990"/>
      <c r="AL5" s="990"/>
      <c r="AM5" s="990"/>
      <c r="AN5" s="990"/>
      <c r="AO5" s="990"/>
      <c r="AP5" s="990"/>
      <c r="AQ5" s="990"/>
      <c r="AR5" s="503"/>
    </row>
    <row r="6" spans="1:54" ht="22.5" customHeight="1" x14ac:dyDescent="0.2">
      <c r="A6" s="498"/>
      <c r="B6" s="45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t="s">
        <v>294</v>
      </c>
      <c r="AD6" s="457"/>
      <c r="AE6" s="457"/>
      <c r="AF6" s="457"/>
      <c r="AG6" s="457"/>
      <c r="AH6" s="608"/>
      <c r="AI6" s="1234" t="str">
        <f>IF(入力シート!E20="","",入力シート!E20)</f>
        <v/>
      </c>
      <c r="AJ6" s="1234"/>
      <c r="AK6" s="1234"/>
      <c r="AL6" s="1235"/>
      <c r="AM6" s="1235"/>
      <c r="AN6" s="1235"/>
      <c r="AO6" s="1235"/>
      <c r="AP6" s="1235"/>
      <c r="AQ6" s="1235"/>
      <c r="AR6" s="503"/>
      <c r="BB6"/>
    </row>
    <row r="7" spans="1:54" ht="22.5" customHeight="1" x14ac:dyDescent="0.2">
      <c r="A7" s="498"/>
      <c r="B7" s="457"/>
      <c r="C7" s="457"/>
      <c r="D7" s="457"/>
      <c r="E7" s="457"/>
      <c r="F7" s="457"/>
      <c r="G7" s="457"/>
      <c r="H7" s="457"/>
      <c r="I7" s="457"/>
      <c r="J7" s="457"/>
      <c r="K7" s="457"/>
      <c r="L7" s="457"/>
      <c r="M7" s="457"/>
      <c r="N7" s="457"/>
      <c r="O7" s="457"/>
      <c r="P7" s="457"/>
      <c r="Q7" s="457"/>
      <c r="R7" s="457"/>
      <c r="S7" s="457"/>
      <c r="T7" s="457"/>
      <c r="U7" s="457"/>
      <c r="V7" s="609"/>
      <c r="W7" s="609"/>
      <c r="X7" s="609"/>
      <c r="Y7" s="609"/>
      <c r="Z7" s="609"/>
      <c r="AA7" s="609"/>
      <c r="AB7" s="1236"/>
      <c r="AC7" s="1237"/>
      <c r="AD7" s="479" t="s">
        <v>118</v>
      </c>
      <c r="AE7" s="1237"/>
      <c r="AF7" s="1237"/>
      <c r="AG7" s="1305" t="s">
        <v>238</v>
      </c>
      <c r="AH7" s="1305"/>
      <c r="AI7" s="1305"/>
      <c r="AJ7" s="1305"/>
      <c r="AK7" s="1306"/>
      <c r="AL7" s="1301" t="str">
        <f>IF(入力シート!E66="","",IF(入力シート!E66="選択してください","",入力シート!E66))</f>
        <v/>
      </c>
      <c r="AM7" s="933"/>
      <c r="AN7" s="933"/>
      <c r="AO7" s="933"/>
      <c r="AP7" s="933"/>
      <c r="AQ7" s="1302"/>
      <c r="AR7" s="610"/>
    </row>
    <row r="8" spans="1:54" ht="15" customHeight="1" x14ac:dyDescent="0.2">
      <c r="A8" s="498" t="s">
        <v>295</v>
      </c>
      <c r="B8" s="457"/>
      <c r="C8" s="457"/>
      <c r="D8" s="457"/>
      <c r="E8" s="457"/>
      <c r="F8" s="457"/>
      <c r="G8" s="457"/>
      <c r="H8" s="457"/>
      <c r="I8" s="457"/>
      <c r="J8" s="457"/>
      <c r="K8" s="457"/>
      <c r="L8" s="457"/>
      <c r="M8" s="457"/>
      <c r="N8" s="457"/>
      <c r="O8" s="457"/>
      <c r="P8" s="457"/>
      <c r="Q8" s="457"/>
      <c r="R8" s="457"/>
      <c r="S8" s="457"/>
      <c r="T8" s="457"/>
      <c r="U8" s="457"/>
      <c r="V8" s="457"/>
      <c r="W8" s="457"/>
      <c r="X8" s="457"/>
      <c r="Y8" s="457"/>
      <c r="Z8" s="457"/>
      <c r="AA8" s="457"/>
      <c r="AB8" s="457"/>
      <c r="AC8" s="457"/>
      <c r="AD8" s="457"/>
      <c r="AE8" s="457"/>
      <c r="AF8" s="457"/>
      <c r="AG8" s="457"/>
      <c r="AH8" s="457"/>
      <c r="AI8" s="457"/>
      <c r="AJ8" s="457"/>
      <c r="AK8" s="457"/>
      <c r="AL8" s="457"/>
      <c r="AM8" s="457"/>
      <c r="AN8" s="457"/>
      <c r="AO8" s="457"/>
      <c r="AP8" s="457"/>
      <c r="AQ8" s="457"/>
      <c r="AR8" s="503"/>
    </row>
    <row r="9" spans="1:54" ht="18.75" customHeight="1" x14ac:dyDescent="0.2">
      <c r="A9" s="498"/>
      <c r="B9" s="1224" t="s">
        <v>296</v>
      </c>
      <c r="C9" s="1007"/>
      <c r="D9" s="1007"/>
      <c r="E9" s="1007"/>
      <c r="F9" s="1007"/>
      <c r="G9" s="1007"/>
      <c r="H9" s="1007"/>
      <c r="I9" s="1007"/>
      <c r="J9" s="1007"/>
      <c r="K9" s="1007"/>
      <c r="L9" s="1007"/>
      <c r="M9" s="1007"/>
      <c r="N9" s="1007"/>
      <c r="O9" s="1007"/>
      <c r="P9" s="1007"/>
      <c r="Q9" s="1007"/>
      <c r="R9" s="1007"/>
      <c r="S9" s="1007"/>
      <c r="T9" s="1007"/>
      <c r="U9" s="1007"/>
      <c r="V9" s="1007"/>
      <c r="W9" s="1007"/>
      <c r="X9" s="1007"/>
      <c r="Y9" s="1007"/>
      <c r="Z9" s="1008"/>
      <c r="AA9" s="1301" t="s">
        <v>505</v>
      </c>
      <c r="AB9" s="933"/>
      <c r="AC9" s="933"/>
      <c r="AD9" s="933"/>
      <c r="AE9" s="933"/>
      <c r="AF9" s="933"/>
      <c r="AG9" s="933"/>
      <c r="AH9" s="933"/>
      <c r="AI9" s="933"/>
      <c r="AJ9" s="933"/>
      <c r="AK9" s="933"/>
      <c r="AL9" s="933"/>
      <c r="AM9" s="933"/>
      <c r="AN9" s="933"/>
      <c r="AO9" s="933"/>
      <c r="AP9" s="933"/>
      <c r="AQ9" s="1302"/>
      <c r="AR9" s="503"/>
    </row>
    <row r="10" spans="1:54" ht="18.75" customHeight="1" x14ac:dyDescent="0.2">
      <c r="A10" s="498"/>
      <c r="B10" s="1224" t="s">
        <v>297</v>
      </c>
      <c r="C10" s="1007"/>
      <c r="D10" s="1007"/>
      <c r="E10" s="1007"/>
      <c r="F10" s="1007"/>
      <c r="G10" s="1007"/>
      <c r="H10" s="1007"/>
      <c r="I10" s="1007"/>
      <c r="J10" s="1007"/>
      <c r="K10" s="1007"/>
      <c r="L10" s="1007"/>
      <c r="M10" s="1007"/>
      <c r="N10" s="1007"/>
      <c r="O10" s="1007"/>
      <c r="P10" s="1007"/>
      <c r="Q10" s="1007"/>
      <c r="R10" s="1007"/>
      <c r="S10" s="1007"/>
      <c r="T10" s="1007"/>
      <c r="U10" s="1007"/>
      <c r="V10" s="1007"/>
      <c r="W10" s="1007"/>
      <c r="X10" s="1007"/>
      <c r="Y10" s="1007"/>
      <c r="Z10" s="1008"/>
      <c r="AA10" s="1299">
        <f>IF(入力シート!E75="","",入力シート!E75)</f>
        <v>0</v>
      </c>
      <c r="AB10" s="1300"/>
      <c r="AC10" s="1300"/>
      <c r="AD10" s="1300"/>
      <c r="AE10" s="1300"/>
      <c r="AF10" s="1300"/>
      <c r="AG10" s="1300"/>
      <c r="AH10" s="1300"/>
      <c r="AI10" s="1300"/>
      <c r="AJ10" s="1300"/>
      <c r="AK10" s="1300"/>
      <c r="AL10" s="1300"/>
      <c r="AM10" s="1300"/>
      <c r="AN10" s="1300"/>
      <c r="AO10" s="1230" t="s">
        <v>298</v>
      </c>
      <c r="AP10" s="1230"/>
      <c r="AQ10" s="1231"/>
      <c r="AR10" s="503"/>
    </row>
    <row r="11" spans="1:54" x14ac:dyDescent="0.2">
      <c r="A11" s="498"/>
      <c r="B11" s="457"/>
      <c r="C11" s="457"/>
      <c r="D11" s="457"/>
      <c r="E11" s="457"/>
      <c r="F11" s="457"/>
      <c r="G11" s="457"/>
      <c r="H11" s="457"/>
      <c r="I11" s="457"/>
      <c r="J11" s="457"/>
      <c r="K11" s="457"/>
      <c r="L11" s="457"/>
      <c r="M11" s="457"/>
      <c r="N11" s="457"/>
      <c r="O11" s="457"/>
      <c r="P11" s="457"/>
      <c r="Q11" s="457"/>
      <c r="R11" s="457"/>
      <c r="S11" s="457"/>
      <c r="T11" s="457"/>
      <c r="U11" s="457"/>
      <c r="V11" s="457"/>
      <c r="W11" s="457"/>
      <c r="X11" s="457"/>
      <c r="Y11" s="457"/>
      <c r="Z11" s="457"/>
      <c r="AA11" s="457"/>
      <c r="AB11" s="457"/>
      <c r="AC11" s="457"/>
      <c r="AD11" s="457"/>
      <c r="AE11" s="457"/>
      <c r="AF11" s="457"/>
      <c r="AG11" s="457"/>
      <c r="AH11" s="457"/>
      <c r="AI11" s="457"/>
      <c r="AJ11" s="457"/>
      <c r="AK11" s="457"/>
      <c r="AL11" s="457"/>
      <c r="AM11" s="457"/>
      <c r="AN11" s="457"/>
      <c r="AO11" s="457"/>
      <c r="AP11" s="457"/>
      <c r="AQ11" s="457"/>
      <c r="AR11" s="503"/>
    </row>
    <row r="12" spans="1:54" ht="15" customHeight="1" x14ac:dyDescent="0.2">
      <c r="A12" s="498" t="s">
        <v>299</v>
      </c>
      <c r="B12" s="457"/>
      <c r="C12" s="457"/>
      <c r="D12" s="457"/>
      <c r="E12" s="457"/>
      <c r="F12" s="457"/>
      <c r="G12" s="457"/>
      <c r="H12" s="457"/>
      <c r="I12" s="457"/>
      <c r="J12" s="457"/>
      <c r="K12" s="457"/>
      <c r="L12" s="457"/>
      <c r="M12" s="457"/>
      <c r="N12" s="457"/>
      <c r="O12" s="457"/>
      <c r="P12" s="457"/>
      <c r="Q12" s="457"/>
      <c r="R12" s="457"/>
      <c r="S12" s="457"/>
      <c r="T12" s="457"/>
      <c r="U12" s="457"/>
      <c r="V12" s="459"/>
      <c r="W12" s="459"/>
      <c r="X12" s="459"/>
      <c r="Y12" s="459"/>
      <c r="Z12" s="459"/>
      <c r="AA12" s="459"/>
      <c r="AB12" s="459"/>
      <c r="AC12" s="457"/>
      <c r="AD12" s="457"/>
      <c r="AE12" s="457"/>
      <c r="AF12" s="457"/>
      <c r="AG12" s="457"/>
      <c r="AH12" s="457"/>
      <c r="AI12" s="457"/>
      <c r="AJ12" s="457"/>
      <c r="AK12" s="457"/>
      <c r="AL12" s="457"/>
      <c r="AM12" s="457"/>
      <c r="AN12" s="457"/>
      <c r="AO12" s="457"/>
      <c r="AP12" s="457"/>
      <c r="AQ12" s="457"/>
      <c r="AR12" s="503"/>
    </row>
    <row r="13" spans="1:54" ht="21" customHeight="1" x14ac:dyDescent="0.2">
      <c r="A13" s="498"/>
      <c r="B13" s="1224" t="s">
        <v>300</v>
      </c>
      <c r="C13" s="1007"/>
      <c r="D13" s="1007"/>
      <c r="E13" s="1007"/>
      <c r="F13" s="1007"/>
      <c r="G13" s="1007"/>
      <c r="H13" s="1007"/>
      <c r="I13" s="1008"/>
      <c r="J13" s="1224" t="s">
        <v>301</v>
      </c>
      <c r="K13" s="1007"/>
      <c r="L13" s="1007"/>
      <c r="M13" s="1007"/>
      <c r="N13" s="1273" t="str">
        <f>IF(入力シート!E67="","",入力シート!E67)</f>
        <v/>
      </c>
      <c r="O13" s="1273"/>
      <c r="P13" s="1273"/>
      <c r="Q13" s="1273"/>
      <c r="R13" s="1273"/>
      <c r="S13" s="1273"/>
      <c r="T13" s="1273"/>
      <c r="U13" s="1273"/>
      <c r="V13" s="1273"/>
      <c r="W13" s="1273"/>
      <c r="X13" s="1273"/>
      <c r="Y13" s="1273"/>
      <c r="Z13" s="1273"/>
      <c r="AA13" s="1007" t="s">
        <v>302</v>
      </c>
      <c r="AB13" s="1007"/>
      <c r="AC13" s="1007"/>
      <c r="AD13" s="1007"/>
      <c r="AE13" s="1273" t="str">
        <f>IF(入力シート!E68="","",入力シート!E68)</f>
        <v/>
      </c>
      <c r="AF13" s="1273"/>
      <c r="AG13" s="1273"/>
      <c r="AH13" s="1273"/>
      <c r="AI13" s="1273"/>
      <c r="AJ13" s="1273"/>
      <c r="AK13" s="1273"/>
      <c r="AL13" s="1273"/>
      <c r="AM13" s="1273"/>
      <c r="AN13" s="1273"/>
      <c r="AO13" s="1273"/>
      <c r="AP13" s="1273"/>
      <c r="AQ13" s="1274"/>
      <c r="AR13" s="503"/>
    </row>
    <row r="14" spans="1:54" ht="21" customHeight="1" x14ac:dyDescent="0.2">
      <c r="A14" s="498"/>
      <c r="B14" s="1224" t="s">
        <v>303</v>
      </c>
      <c r="C14" s="1007"/>
      <c r="D14" s="1007"/>
      <c r="E14" s="1007"/>
      <c r="F14" s="1007"/>
      <c r="G14" s="1007"/>
      <c r="H14" s="1007"/>
      <c r="I14" s="1008"/>
      <c r="J14" s="1301" t="str">
        <f>IF(入力シート!E76="","",IF(入力シート!E76="選択してください","",入力シート!E76))</f>
        <v/>
      </c>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33"/>
      <c r="AO14" s="933"/>
      <c r="AP14" s="933"/>
      <c r="AQ14" s="1302"/>
      <c r="AR14" s="503"/>
      <c r="AZ14"/>
    </row>
    <row r="15" spans="1:54" ht="21" customHeight="1" x14ac:dyDescent="0.2">
      <c r="A15" s="498"/>
      <c r="B15" s="1224" t="s">
        <v>304</v>
      </c>
      <c r="C15" s="1007"/>
      <c r="D15" s="1007"/>
      <c r="E15" s="1007"/>
      <c r="F15" s="1007"/>
      <c r="G15" s="1007"/>
      <c r="H15" s="1007"/>
      <c r="I15" s="1232"/>
      <c r="J15" s="1224"/>
      <c r="K15" s="1007"/>
      <c r="L15" s="1007"/>
      <c r="M15" s="611"/>
      <c r="N15" s="1007" t="s">
        <v>507</v>
      </c>
      <c r="O15" s="1007"/>
      <c r="P15" s="1007"/>
      <c r="Q15" s="1307" t="s">
        <v>129</v>
      </c>
      <c r="R15" s="1307"/>
      <c r="S15" s="1251" t="str">
        <f>IF(入力シート!H78="","",入力シート!H78)</f>
        <v/>
      </c>
      <c r="T15" s="1251"/>
      <c r="U15" s="1251"/>
      <c r="V15" s="1251"/>
      <c r="W15" s="1251"/>
      <c r="X15" s="1007" t="s">
        <v>508</v>
      </c>
      <c r="Y15" s="1007"/>
      <c r="Z15" s="1008"/>
      <c r="AA15" s="1224"/>
      <c r="AB15" s="1007"/>
      <c r="AC15" s="1007"/>
      <c r="AD15" s="521"/>
      <c r="AE15" s="1007" t="s">
        <v>509</v>
      </c>
      <c r="AF15" s="1007"/>
      <c r="AG15" s="1007"/>
      <c r="AH15" s="1307" t="s">
        <v>570</v>
      </c>
      <c r="AI15" s="1307"/>
      <c r="AJ15" s="1251" t="str">
        <f>IF(入力シート!H77="","",入力シート!H77)</f>
        <v/>
      </c>
      <c r="AK15" s="1251"/>
      <c r="AL15" s="1251"/>
      <c r="AM15" s="1251"/>
      <c r="AN15" s="1251"/>
      <c r="AO15" s="1230" t="s">
        <v>305</v>
      </c>
      <c r="AP15" s="1230"/>
      <c r="AQ15" s="1231"/>
      <c r="AR15" s="503"/>
      <c r="AZ15"/>
    </row>
    <row r="16" spans="1:54" ht="21" customHeight="1" x14ac:dyDescent="0.2">
      <c r="A16" s="498"/>
      <c r="B16" s="1224" t="s">
        <v>306</v>
      </c>
      <c r="C16" s="1007"/>
      <c r="D16" s="1007"/>
      <c r="E16" s="1007"/>
      <c r="F16" s="1007"/>
      <c r="G16" s="1007"/>
      <c r="H16" s="1007"/>
      <c r="I16" s="1232"/>
      <c r="J16" s="1224"/>
      <c r="K16" s="1007"/>
      <c r="L16" s="1007"/>
      <c r="M16" s="521"/>
      <c r="N16" s="1007" t="s">
        <v>507</v>
      </c>
      <c r="O16" s="1007"/>
      <c r="P16" s="1007"/>
      <c r="Q16" s="1307" t="s">
        <v>129</v>
      </c>
      <c r="R16" s="1307"/>
      <c r="S16" s="1251" t="str">
        <f>IF(入力シート!H74="","",入力シート!H74)</f>
        <v/>
      </c>
      <c r="T16" s="1251"/>
      <c r="U16" s="1251"/>
      <c r="V16" s="1251"/>
      <c r="W16" s="1251"/>
      <c r="X16" s="1267" t="s">
        <v>344</v>
      </c>
      <c r="Y16" s="1267"/>
      <c r="Z16" s="1268"/>
      <c r="AA16" s="1224"/>
      <c r="AB16" s="1007"/>
      <c r="AC16" s="1007"/>
      <c r="AD16" s="521"/>
      <c r="AE16" s="1007" t="s">
        <v>509</v>
      </c>
      <c r="AF16" s="1007"/>
      <c r="AG16" s="1007"/>
      <c r="AH16" s="1307" t="s">
        <v>570</v>
      </c>
      <c r="AI16" s="1307"/>
      <c r="AJ16" s="1308" t="str">
        <f>IF(入力シート!H73="","",入力シート!H73)</f>
        <v/>
      </c>
      <c r="AK16" s="1308"/>
      <c r="AL16" s="1308"/>
      <c r="AM16" s="1308"/>
      <c r="AN16" s="1308"/>
      <c r="AO16" s="1230" t="s">
        <v>307</v>
      </c>
      <c r="AP16" s="1230"/>
      <c r="AQ16" s="1231"/>
      <c r="AR16" s="503"/>
      <c r="AZ16"/>
    </row>
    <row r="17" spans="1:52" ht="21" customHeight="1" x14ac:dyDescent="0.2">
      <c r="A17" s="498"/>
      <c r="B17" s="1224" t="s">
        <v>308</v>
      </c>
      <c r="C17" s="1007"/>
      <c r="D17" s="1007"/>
      <c r="E17" s="1007"/>
      <c r="F17" s="1007"/>
      <c r="G17" s="1007"/>
      <c r="H17" s="1007"/>
      <c r="I17" s="1232"/>
      <c r="J17" s="1063"/>
      <c r="K17" s="1166"/>
      <c r="L17" s="1166"/>
      <c r="M17" s="1166"/>
      <c r="N17" s="1166"/>
      <c r="O17" s="1166"/>
      <c r="P17" s="1166"/>
      <c r="Q17" s="1166"/>
      <c r="R17" s="1166"/>
      <c r="S17" s="1166"/>
      <c r="T17" s="1166"/>
      <c r="U17" s="1166"/>
      <c r="V17" s="1166"/>
      <c r="W17" s="1166"/>
      <c r="X17" s="1230" t="s">
        <v>309</v>
      </c>
      <c r="Y17" s="1230"/>
      <c r="Z17" s="1231"/>
      <c r="AA17" s="1166"/>
      <c r="AB17" s="1166"/>
      <c r="AC17" s="1166"/>
      <c r="AD17" s="1166"/>
      <c r="AE17" s="1166"/>
      <c r="AF17" s="1166"/>
      <c r="AG17" s="1166"/>
      <c r="AH17" s="1166"/>
      <c r="AI17" s="1166"/>
      <c r="AJ17" s="1166"/>
      <c r="AK17" s="1166"/>
      <c r="AL17" s="1166"/>
      <c r="AM17" s="1166"/>
      <c r="AN17" s="1166"/>
      <c r="AO17" s="1230" t="s">
        <v>307</v>
      </c>
      <c r="AP17" s="1230"/>
      <c r="AQ17" s="1231"/>
      <c r="AR17" s="503"/>
      <c r="AZ17"/>
    </row>
    <row r="18" spans="1:52" ht="21" customHeight="1" x14ac:dyDescent="0.2">
      <c r="A18" s="498"/>
      <c r="B18" s="1224" t="s">
        <v>310</v>
      </c>
      <c r="C18" s="1007"/>
      <c r="D18" s="1007"/>
      <c r="E18" s="1007"/>
      <c r="F18" s="1007"/>
      <c r="G18" s="1007"/>
      <c r="H18" s="1007"/>
      <c r="I18" s="1232"/>
      <c r="J18" s="1063"/>
      <c r="K18" s="1166"/>
      <c r="L18" s="1166"/>
      <c r="M18" s="1166"/>
      <c r="N18" s="1166"/>
      <c r="O18" s="1166"/>
      <c r="P18" s="1166"/>
      <c r="Q18" s="1166"/>
      <c r="R18" s="1166"/>
      <c r="S18" s="1166"/>
      <c r="T18" s="1166"/>
      <c r="U18" s="1166"/>
      <c r="V18" s="1166"/>
      <c r="W18" s="1166"/>
      <c r="X18" s="1166"/>
      <c r="Y18" s="1166"/>
      <c r="Z18" s="1166"/>
      <c r="AA18" s="1166"/>
      <c r="AB18" s="1166"/>
      <c r="AC18" s="1166"/>
      <c r="AD18" s="1166"/>
      <c r="AE18" s="1166"/>
      <c r="AF18" s="1166"/>
      <c r="AG18" s="1166"/>
      <c r="AH18" s="1166"/>
      <c r="AI18" s="1166"/>
      <c r="AJ18" s="1166"/>
      <c r="AK18" s="1166"/>
      <c r="AL18" s="1166"/>
      <c r="AM18" s="1166"/>
      <c r="AN18" s="1166"/>
      <c r="AO18" s="1230" t="s">
        <v>311</v>
      </c>
      <c r="AP18" s="1230"/>
      <c r="AQ18" s="1231"/>
      <c r="AR18" s="503"/>
      <c r="AZ18"/>
    </row>
    <row r="19" spans="1:52" ht="21" customHeight="1" x14ac:dyDescent="0.2">
      <c r="A19" s="498"/>
      <c r="B19" s="1224" t="s">
        <v>312</v>
      </c>
      <c r="C19" s="1007"/>
      <c r="D19" s="1007"/>
      <c r="E19" s="1007"/>
      <c r="F19" s="1007"/>
      <c r="G19" s="1007"/>
      <c r="H19" s="1007"/>
      <c r="I19" s="1007"/>
      <c r="J19" s="1007"/>
      <c r="K19" s="1007"/>
      <c r="L19" s="1007"/>
      <c r="M19" s="1007"/>
      <c r="N19" s="1007"/>
      <c r="O19" s="1007"/>
      <c r="P19" s="1007"/>
      <c r="Q19" s="1007"/>
      <c r="R19" s="1007"/>
      <c r="S19" s="1007"/>
      <c r="T19" s="1007"/>
      <c r="U19" s="1008"/>
      <c r="V19" s="1074" t="str">
        <f>IF(入力シート!E79="","",入力シート!E79)</f>
        <v/>
      </c>
      <c r="W19" s="1251"/>
      <c r="X19" s="1251"/>
      <c r="Y19" s="1251"/>
      <c r="Z19" s="1251"/>
      <c r="AA19" s="1251"/>
      <c r="AB19" s="1251"/>
      <c r="AC19" s="1251"/>
      <c r="AD19" s="1251"/>
      <c r="AE19" s="1251"/>
      <c r="AF19" s="1251"/>
      <c r="AG19" s="1251"/>
      <c r="AH19" s="1251"/>
      <c r="AI19" s="1251"/>
      <c r="AJ19" s="1251"/>
      <c r="AK19" s="1251"/>
      <c r="AL19" s="1251"/>
      <c r="AM19" s="1251"/>
      <c r="AN19" s="1251"/>
      <c r="AO19" s="1230" t="s">
        <v>313</v>
      </c>
      <c r="AP19" s="1230"/>
      <c r="AQ19" s="1231"/>
      <c r="AR19" s="503"/>
      <c r="AZ19"/>
    </row>
    <row r="20" spans="1:52" ht="21" customHeight="1" x14ac:dyDescent="0.2">
      <c r="A20" s="498"/>
      <c r="B20" s="1224" t="s">
        <v>314</v>
      </c>
      <c r="C20" s="1007"/>
      <c r="D20" s="1007"/>
      <c r="E20" s="1007"/>
      <c r="F20" s="1007"/>
      <c r="G20" s="1007"/>
      <c r="H20" s="1007"/>
      <c r="I20" s="1007"/>
      <c r="J20" s="1007"/>
      <c r="K20" s="1007"/>
      <c r="L20" s="1007"/>
      <c r="M20" s="1007"/>
      <c r="N20" s="1007"/>
      <c r="O20" s="1007"/>
      <c r="P20" s="1007"/>
      <c r="Q20" s="1007"/>
      <c r="R20" s="1007"/>
      <c r="S20" s="1007"/>
      <c r="T20" s="1007"/>
      <c r="U20" s="1008"/>
      <c r="V20" s="477"/>
      <c r="W20" s="533"/>
      <c r="X20" s="533"/>
      <c r="Y20" s="1283" t="str">
        <f>IF(入力シート!E80="","",入力シート!E80)</f>
        <v/>
      </c>
      <c r="Z20" s="1283"/>
      <c r="AA20" s="1283"/>
      <c r="AB20" s="1283"/>
      <c r="AC20" s="533" t="s">
        <v>117</v>
      </c>
      <c r="AD20" s="1230" t="s">
        <v>118</v>
      </c>
      <c r="AE20" s="1230"/>
      <c r="AF20" s="1230"/>
      <c r="AG20" s="533"/>
      <c r="AH20" s="533"/>
      <c r="AI20" s="533"/>
      <c r="AJ20" s="533"/>
      <c r="AK20" s="1284" t="str">
        <f>IF(入力シート!H80="","",入力シート!H80)</f>
        <v/>
      </c>
      <c r="AL20" s="1284"/>
      <c r="AM20" s="1284"/>
      <c r="AN20" s="1284"/>
      <c r="AO20" s="1230" t="s">
        <v>313</v>
      </c>
      <c r="AP20" s="1230"/>
      <c r="AQ20" s="1231"/>
      <c r="AR20" s="503"/>
      <c r="AZ20"/>
    </row>
    <row r="21" spans="1:52" ht="21" customHeight="1" x14ac:dyDescent="0.2">
      <c r="A21" s="498"/>
      <c r="B21" s="1224" t="s">
        <v>315</v>
      </c>
      <c r="C21" s="1007"/>
      <c r="D21" s="1007"/>
      <c r="E21" s="1007"/>
      <c r="F21" s="1007"/>
      <c r="G21" s="1007"/>
      <c r="H21" s="1007"/>
      <c r="I21" s="1007"/>
      <c r="J21" s="1007"/>
      <c r="K21" s="1007"/>
      <c r="L21" s="1007"/>
      <c r="M21" s="1007"/>
      <c r="N21" s="1007"/>
      <c r="O21" s="1007"/>
      <c r="P21" s="1007"/>
      <c r="Q21" s="1007"/>
      <c r="R21" s="1007"/>
      <c r="S21" s="1007"/>
      <c r="T21" s="1007"/>
      <c r="U21" s="1008"/>
      <c r="V21" s="1114"/>
      <c r="W21" s="1115"/>
      <c r="X21" s="1115"/>
      <c r="Y21" s="1115"/>
      <c r="Z21" s="1115"/>
      <c r="AA21" s="1115"/>
      <c r="AB21" s="1115"/>
      <c r="AC21" s="1115"/>
      <c r="AD21" s="1115"/>
      <c r="AE21" s="1115"/>
      <c r="AF21" s="1115"/>
      <c r="AG21" s="1115"/>
      <c r="AH21" s="1115"/>
      <c r="AI21" s="1115"/>
      <c r="AJ21" s="1115"/>
      <c r="AK21" s="1115"/>
      <c r="AL21" s="1115"/>
      <c r="AM21" s="1115"/>
      <c r="AN21" s="1115"/>
      <c r="AO21" s="985" t="s">
        <v>316</v>
      </c>
      <c r="AP21" s="985"/>
      <c r="AQ21" s="1181"/>
      <c r="AR21" s="503"/>
      <c r="AZ21"/>
    </row>
    <row r="22" spans="1:52" ht="21" customHeight="1" x14ac:dyDescent="0.2">
      <c r="A22" s="498"/>
      <c r="B22" s="976" t="s">
        <v>317</v>
      </c>
      <c r="C22" s="977"/>
      <c r="D22" s="977"/>
      <c r="E22" s="977"/>
      <c r="F22" s="977"/>
      <c r="G22" s="977"/>
      <c r="H22" s="977"/>
      <c r="I22" s="977"/>
      <c r="J22" s="1000" t="str">
        <f>IF(入力シート!E82="","",入力シート!E82)</f>
        <v/>
      </c>
      <c r="K22" s="1151"/>
      <c r="L22" s="1151"/>
      <c r="M22" s="985" t="s">
        <v>318</v>
      </c>
      <c r="N22" s="985"/>
      <c r="O22" s="985"/>
      <c r="P22" s="985"/>
      <c r="Q22" s="1151" t="str">
        <f>IF(入力シート!H82="","",入力シート!H82)</f>
        <v/>
      </c>
      <c r="R22" s="1151"/>
      <c r="S22" s="1151"/>
      <c r="T22" s="1100" t="s">
        <v>316</v>
      </c>
      <c r="U22" s="1240"/>
      <c r="V22" s="984" t="s">
        <v>319</v>
      </c>
      <c r="W22" s="985"/>
      <c r="X22" s="985"/>
      <c r="Y22" s="985"/>
      <c r="Z22" s="985"/>
      <c r="AA22" s="985"/>
      <c r="AB22" s="985"/>
      <c r="AC22" s="1181"/>
      <c r="AD22" s="1000" t="str">
        <f>IF(入力シート!E81="","",入力シート!E81)</f>
        <v/>
      </c>
      <c r="AE22" s="1151"/>
      <c r="AF22" s="1151"/>
      <c r="AG22" s="985" t="s">
        <v>320</v>
      </c>
      <c r="AH22" s="985"/>
      <c r="AI22" s="985"/>
      <c r="AJ22" s="985"/>
      <c r="AK22" s="985"/>
      <c r="AL22" s="1151" t="str">
        <f>IF(入力シート!H81="","",入力シート!H81)</f>
        <v/>
      </c>
      <c r="AM22" s="1151"/>
      <c r="AN22" s="1151"/>
      <c r="AO22" s="985" t="s">
        <v>316</v>
      </c>
      <c r="AP22" s="985"/>
      <c r="AQ22" s="1181"/>
      <c r="AR22" s="503"/>
      <c r="AZ22"/>
    </row>
    <row r="23" spans="1:52" ht="21" customHeight="1" x14ac:dyDescent="0.2">
      <c r="A23" s="498"/>
      <c r="B23" s="1225" t="s">
        <v>321</v>
      </c>
      <c r="C23" s="1226"/>
      <c r="D23" s="1226"/>
      <c r="E23" s="1226"/>
      <c r="F23" s="1226"/>
      <c r="G23" s="1226"/>
      <c r="H23" s="1226"/>
      <c r="I23" s="1226"/>
      <c r="J23" s="1281" t="s">
        <v>322</v>
      </c>
      <c r="K23" s="1281"/>
      <c r="L23" s="1281"/>
      <c r="M23" s="1281"/>
      <c r="N23" s="1281"/>
      <c r="O23" s="1281"/>
      <c r="P23" s="1281"/>
      <c r="Q23" s="1281"/>
      <c r="R23" s="1281"/>
      <c r="S23" s="1281"/>
      <c r="T23" s="1281"/>
      <c r="U23" s="1281"/>
      <c r="V23" s="1277" t="str">
        <f>IF(入力シート!E83="","",入力シート!E83)</f>
        <v/>
      </c>
      <c r="W23" s="1278"/>
      <c r="X23" s="1278"/>
      <c r="Y23" s="1278"/>
      <c r="Z23" s="1278"/>
      <c r="AA23" s="1278"/>
      <c r="AB23" s="1278"/>
      <c r="AC23" s="1278"/>
      <c r="AD23" s="1278"/>
      <c r="AE23" s="1278"/>
      <c r="AF23" s="1278"/>
      <c r="AG23" s="1278"/>
      <c r="AH23" s="1278"/>
      <c r="AI23" s="1278"/>
      <c r="AJ23" s="1278"/>
      <c r="AK23" s="1278"/>
      <c r="AL23" s="1278"/>
      <c r="AM23" s="1278"/>
      <c r="AN23" s="1278"/>
      <c r="AO23" s="985" t="s">
        <v>323</v>
      </c>
      <c r="AP23" s="985"/>
      <c r="AQ23" s="1181"/>
      <c r="AR23" s="503"/>
      <c r="AT23"/>
      <c r="AZ23"/>
    </row>
    <row r="24" spans="1:52" ht="21" customHeight="1" x14ac:dyDescent="0.2">
      <c r="A24" s="498"/>
      <c r="B24" s="1227"/>
      <c r="C24" s="1228"/>
      <c r="D24" s="1228"/>
      <c r="E24" s="1228"/>
      <c r="F24" s="1228"/>
      <c r="G24" s="1228"/>
      <c r="H24" s="1228"/>
      <c r="I24" s="1229"/>
      <c r="J24" s="1275" t="s">
        <v>324</v>
      </c>
      <c r="K24" s="1276"/>
      <c r="L24" s="1276"/>
      <c r="M24" s="1276"/>
      <c r="N24" s="1276"/>
      <c r="O24" s="1276"/>
      <c r="P24" s="1276"/>
      <c r="Q24" s="1276"/>
      <c r="R24" s="1276"/>
      <c r="S24" s="1276"/>
      <c r="T24" s="1276"/>
      <c r="U24" s="1276"/>
      <c r="V24" s="1277" t="str">
        <f>IF(入力シート!E84="","",入力シート!E84)</f>
        <v/>
      </c>
      <c r="W24" s="1278"/>
      <c r="X24" s="1278"/>
      <c r="Y24" s="1278"/>
      <c r="Z24" s="1278"/>
      <c r="AA24" s="1278"/>
      <c r="AB24" s="1278"/>
      <c r="AC24" s="1278"/>
      <c r="AD24" s="1278"/>
      <c r="AE24" s="1278"/>
      <c r="AF24" s="1278"/>
      <c r="AG24" s="1278"/>
      <c r="AH24" s="1278"/>
      <c r="AI24" s="1278"/>
      <c r="AJ24" s="1278"/>
      <c r="AK24" s="1278"/>
      <c r="AL24" s="1278"/>
      <c r="AM24" s="1278"/>
      <c r="AN24" s="1278"/>
      <c r="AO24" s="985" t="s">
        <v>323</v>
      </c>
      <c r="AP24" s="985"/>
      <c r="AQ24" s="1181"/>
      <c r="AR24" s="503"/>
      <c r="AZ24"/>
    </row>
    <row r="25" spans="1:52" ht="33" customHeight="1" x14ac:dyDescent="0.2">
      <c r="A25" s="498"/>
      <c r="B25" s="1224" t="s">
        <v>325</v>
      </c>
      <c r="C25" s="1007"/>
      <c r="D25" s="1007"/>
      <c r="E25" s="1007"/>
      <c r="F25" s="1007"/>
      <c r="G25" s="1007"/>
      <c r="H25" s="1007"/>
      <c r="I25" s="1007"/>
      <c r="J25" s="1007"/>
      <c r="K25" s="1007"/>
      <c r="L25" s="1007"/>
      <c r="M25" s="1007"/>
      <c r="N25" s="1007"/>
      <c r="O25" s="1007"/>
      <c r="P25" s="1007"/>
      <c r="Q25" s="1007"/>
      <c r="R25" s="1007"/>
      <c r="S25" s="1007"/>
      <c r="T25" s="1007"/>
      <c r="U25" s="1008"/>
      <c r="V25" s="1286"/>
      <c r="W25" s="1287"/>
      <c r="X25" s="1287"/>
      <c r="Y25" s="1287"/>
      <c r="Z25" s="1287"/>
      <c r="AA25" s="1287"/>
      <c r="AB25" s="1287"/>
      <c r="AC25" s="1288"/>
      <c r="AD25" s="1288"/>
      <c r="AE25" s="1288"/>
      <c r="AF25" s="1288"/>
      <c r="AG25" s="1288"/>
      <c r="AH25" s="1288"/>
      <c r="AI25" s="1288"/>
      <c r="AJ25" s="1288"/>
      <c r="AK25" s="1288"/>
      <c r="AL25" s="1288"/>
      <c r="AM25" s="1288"/>
      <c r="AN25" s="1288"/>
      <c r="AO25" s="1288"/>
      <c r="AP25" s="1288"/>
      <c r="AQ25" s="1288"/>
      <c r="AR25" s="503"/>
      <c r="AZ25"/>
    </row>
    <row r="26" spans="1:52" ht="21" customHeight="1" x14ac:dyDescent="0.2">
      <c r="A26" s="498"/>
      <c r="B26" s="1224" t="s">
        <v>326</v>
      </c>
      <c r="C26" s="1007"/>
      <c r="D26" s="1007"/>
      <c r="E26" s="1007"/>
      <c r="F26" s="1007"/>
      <c r="G26" s="1007"/>
      <c r="H26" s="1007"/>
      <c r="I26" s="1007"/>
      <c r="J26" s="1007"/>
      <c r="K26" s="1007"/>
      <c r="L26" s="1007"/>
      <c r="M26" s="1007"/>
      <c r="N26" s="1007"/>
      <c r="O26" s="1007"/>
      <c r="P26" s="1007"/>
      <c r="Q26" s="1007"/>
      <c r="R26" s="1007"/>
      <c r="S26" s="1007"/>
      <c r="T26" s="1007"/>
      <c r="U26" s="1008"/>
      <c r="V26" s="1260"/>
      <c r="W26" s="1261"/>
      <c r="X26" s="1261"/>
      <c r="Y26" s="1261"/>
      <c r="Z26" s="1261"/>
      <c r="AA26" s="1261"/>
      <c r="AB26" s="1261"/>
      <c r="AC26" s="1261"/>
      <c r="AD26" s="1261"/>
      <c r="AE26" s="1261"/>
      <c r="AF26" s="1261"/>
      <c r="AG26" s="1261"/>
      <c r="AH26" s="1261"/>
      <c r="AI26" s="1261"/>
      <c r="AJ26" s="1261"/>
      <c r="AK26" s="1261"/>
      <c r="AL26" s="1261"/>
      <c r="AM26" s="1261"/>
      <c r="AN26" s="1261"/>
      <c r="AO26" s="1261"/>
      <c r="AP26" s="1261"/>
      <c r="AQ26" s="1262"/>
      <c r="AR26" s="503"/>
      <c r="AZ26"/>
    </row>
    <row r="27" spans="1:52" ht="21" customHeight="1" x14ac:dyDescent="0.2">
      <c r="A27" s="498"/>
      <c r="B27" s="1224" t="s">
        <v>327</v>
      </c>
      <c r="C27" s="1007"/>
      <c r="D27" s="1007"/>
      <c r="E27" s="1007"/>
      <c r="F27" s="1007"/>
      <c r="G27" s="1007"/>
      <c r="H27" s="1007"/>
      <c r="I27" s="1007"/>
      <c r="J27" s="1007"/>
      <c r="K27" s="1007"/>
      <c r="L27" s="1007"/>
      <c r="M27" s="1007"/>
      <c r="N27" s="1007"/>
      <c r="O27" s="1007"/>
      <c r="P27" s="1007"/>
      <c r="Q27" s="1007"/>
      <c r="R27" s="1007"/>
      <c r="S27" s="1007"/>
      <c r="T27" s="1007"/>
      <c r="U27" s="1008"/>
      <c r="V27" s="1056" t="s">
        <v>328</v>
      </c>
      <c r="W27" s="1056"/>
      <c r="X27" s="1056"/>
      <c r="Y27" s="1056"/>
      <c r="Z27" s="1056"/>
      <c r="AA27" s="1056"/>
      <c r="AB27" s="1056"/>
      <c r="AC27" s="1056"/>
      <c r="AD27" s="1056"/>
      <c r="AE27" s="1056"/>
      <c r="AF27" s="1056"/>
      <c r="AG27" s="1056"/>
      <c r="AH27" s="1056"/>
      <c r="AI27" s="1056"/>
      <c r="AJ27" s="1056"/>
      <c r="AK27" s="1056"/>
      <c r="AL27" s="1056"/>
      <c r="AM27" s="1056"/>
      <c r="AN27" s="1056"/>
      <c r="AO27" s="1056"/>
      <c r="AP27" s="1056"/>
      <c r="AQ27" s="1056"/>
      <c r="AR27" s="503"/>
    </row>
    <row r="28" spans="1:52" ht="21" customHeight="1" x14ac:dyDescent="0.2">
      <c r="A28" s="498"/>
      <c r="B28" s="1266" t="s">
        <v>329</v>
      </c>
      <c r="C28" s="1267"/>
      <c r="D28" s="1267"/>
      <c r="E28" s="1267"/>
      <c r="F28" s="1267"/>
      <c r="G28" s="1267"/>
      <c r="H28" s="1267"/>
      <c r="I28" s="1267"/>
      <c r="J28" s="1267"/>
      <c r="K28" s="1267"/>
      <c r="L28" s="1267"/>
      <c r="M28" s="1267"/>
      <c r="N28" s="1267"/>
      <c r="O28" s="1267"/>
      <c r="P28" s="1267"/>
      <c r="Q28" s="1267"/>
      <c r="R28" s="1267"/>
      <c r="S28" s="1267"/>
      <c r="T28" s="1267"/>
      <c r="U28" s="1268"/>
      <c r="V28" s="1238"/>
      <c r="W28" s="1239"/>
      <c r="X28" s="1239"/>
      <c r="Y28" s="1239"/>
      <c r="Z28" s="1239"/>
      <c r="AA28" s="1239"/>
      <c r="AB28" s="1239"/>
      <c r="AC28" s="1239"/>
      <c r="AD28" s="1239"/>
      <c r="AE28" s="1239"/>
      <c r="AF28" s="1239"/>
      <c r="AG28" s="1239"/>
      <c r="AH28" s="1239"/>
      <c r="AI28" s="1239"/>
      <c r="AJ28" s="1239"/>
      <c r="AK28" s="1239"/>
      <c r="AL28" s="1239"/>
      <c r="AM28" s="1239"/>
      <c r="AN28" s="1239"/>
      <c r="AO28" s="1258" t="s">
        <v>313</v>
      </c>
      <c r="AP28" s="1258"/>
      <c r="AQ28" s="1259"/>
      <c r="AR28" s="503"/>
      <c r="AZ28"/>
    </row>
    <row r="29" spans="1:52" ht="21" customHeight="1" x14ac:dyDescent="0.2">
      <c r="A29" s="498"/>
      <c r="B29" s="1269"/>
      <c r="C29" s="1270"/>
      <c r="D29" s="1270"/>
      <c r="E29" s="1270"/>
      <c r="F29" s="1270"/>
      <c r="G29" s="1270"/>
      <c r="H29" s="1270"/>
      <c r="I29" s="1270"/>
      <c r="J29" s="1270"/>
      <c r="K29" s="1270"/>
      <c r="L29" s="1270"/>
      <c r="M29" s="1270"/>
      <c r="N29" s="1270"/>
      <c r="O29" s="1270"/>
      <c r="P29" s="1270"/>
      <c r="Q29" s="1270"/>
      <c r="R29" s="1270"/>
      <c r="S29" s="1270"/>
      <c r="T29" s="1270"/>
      <c r="U29" s="1271"/>
      <c r="V29" s="1272"/>
      <c r="W29" s="1265"/>
      <c r="X29" s="1265"/>
      <c r="Y29" s="1265"/>
      <c r="Z29" s="1265"/>
      <c r="AA29" s="1265"/>
      <c r="AB29" s="1265"/>
      <c r="AC29" s="1265"/>
      <c r="AD29" s="1265"/>
      <c r="AE29" s="1265"/>
      <c r="AF29" s="1265"/>
      <c r="AG29" s="1265"/>
      <c r="AH29" s="1265"/>
      <c r="AI29" s="1265"/>
      <c r="AJ29" s="1265"/>
      <c r="AK29" s="1265"/>
      <c r="AL29" s="1265"/>
      <c r="AM29" s="1265"/>
      <c r="AN29" s="1265"/>
      <c r="AO29" s="1252" t="s">
        <v>330</v>
      </c>
      <c r="AP29" s="1252"/>
      <c r="AQ29" s="1253"/>
      <c r="AR29" s="503"/>
      <c r="AZ29"/>
    </row>
    <row r="30" spans="1:52" ht="21" customHeight="1" x14ac:dyDescent="0.2">
      <c r="A30" s="498"/>
      <c r="B30" s="1266" t="s">
        <v>331</v>
      </c>
      <c r="C30" s="1267"/>
      <c r="D30" s="1267"/>
      <c r="E30" s="1267"/>
      <c r="F30" s="1267"/>
      <c r="G30" s="1267"/>
      <c r="H30" s="1267"/>
      <c r="I30" s="1267"/>
      <c r="J30" s="1267"/>
      <c r="K30" s="1267"/>
      <c r="L30" s="1267"/>
      <c r="M30" s="1267"/>
      <c r="N30" s="1267"/>
      <c r="O30" s="1267"/>
      <c r="P30" s="1267"/>
      <c r="Q30" s="1267"/>
      <c r="R30" s="1267"/>
      <c r="S30" s="1267"/>
      <c r="T30" s="1267"/>
      <c r="U30" s="1268"/>
      <c r="V30" s="1034" t="str">
        <f>IF(入力シート!E85="","",IF(入力シート!E85="選択してください","",入力シート!E85))</f>
        <v/>
      </c>
      <c r="W30" s="1035"/>
      <c r="X30" s="1035"/>
      <c r="Y30" s="1035"/>
      <c r="Z30" s="1035"/>
      <c r="AA30" s="1035"/>
      <c r="AB30" s="1035"/>
      <c r="AC30" s="1035"/>
      <c r="AD30" s="1035"/>
      <c r="AE30" s="1035"/>
      <c r="AF30" s="1035"/>
      <c r="AG30" s="1035"/>
      <c r="AH30" s="1035"/>
      <c r="AI30" s="1035"/>
      <c r="AJ30" s="1035"/>
      <c r="AK30" s="1035"/>
      <c r="AL30" s="1035"/>
      <c r="AM30" s="1035"/>
      <c r="AN30" s="1035"/>
      <c r="AO30" s="1078"/>
      <c r="AP30" s="1078"/>
      <c r="AQ30" s="1254"/>
      <c r="AR30" s="503"/>
      <c r="AZ30"/>
    </row>
    <row r="31" spans="1:52" ht="21" customHeight="1" x14ac:dyDescent="0.2">
      <c r="A31" s="498"/>
      <c r="B31" s="1269"/>
      <c r="C31" s="1270"/>
      <c r="D31" s="1270"/>
      <c r="E31" s="1270"/>
      <c r="F31" s="1270"/>
      <c r="G31" s="1270"/>
      <c r="H31" s="1270"/>
      <c r="I31" s="1270"/>
      <c r="J31" s="1270"/>
      <c r="K31" s="1270"/>
      <c r="L31" s="1270"/>
      <c r="M31" s="1270"/>
      <c r="N31" s="1270"/>
      <c r="O31" s="1270"/>
      <c r="P31" s="1270"/>
      <c r="Q31" s="1270"/>
      <c r="R31" s="1270"/>
      <c r="S31" s="1270"/>
      <c r="T31" s="1270"/>
      <c r="U31" s="1271"/>
      <c r="V31" s="1255"/>
      <c r="W31" s="1256"/>
      <c r="X31" s="1256"/>
      <c r="Y31" s="1256"/>
      <c r="Z31" s="1256"/>
      <c r="AA31" s="1256"/>
      <c r="AB31" s="1256"/>
      <c r="AC31" s="1256"/>
      <c r="AD31" s="1256"/>
      <c r="AE31" s="1256"/>
      <c r="AF31" s="1256"/>
      <c r="AG31" s="1256"/>
      <c r="AH31" s="1256"/>
      <c r="AI31" s="1256"/>
      <c r="AJ31" s="1256"/>
      <c r="AK31" s="1256"/>
      <c r="AL31" s="1256"/>
      <c r="AM31" s="1256"/>
      <c r="AN31" s="1256"/>
      <c r="AO31" s="1256"/>
      <c r="AP31" s="1256"/>
      <c r="AQ31" s="1257"/>
      <c r="AR31" s="503"/>
    </row>
    <row r="32" spans="1:52" ht="21" customHeight="1" x14ac:dyDescent="0.2">
      <c r="A32" s="498"/>
      <c r="B32" s="1224" t="s">
        <v>332</v>
      </c>
      <c r="C32" s="1007"/>
      <c r="D32" s="1007"/>
      <c r="E32" s="1007"/>
      <c r="F32" s="1007"/>
      <c r="G32" s="1007"/>
      <c r="H32" s="1007"/>
      <c r="I32" s="1007"/>
      <c r="J32" s="1007"/>
      <c r="K32" s="1007"/>
      <c r="L32" s="1007"/>
      <c r="M32" s="1007"/>
      <c r="N32" s="1007"/>
      <c r="O32" s="1007"/>
      <c r="P32" s="1007"/>
      <c r="Q32" s="1007"/>
      <c r="R32" s="1007"/>
      <c r="S32" s="1007"/>
      <c r="T32" s="1007"/>
      <c r="U32" s="1008"/>
      <c r="V32" s="1303"/>
      <c r="W32" s="1303"/>
      <c r="X32" s="1303"/>
      <c r="Y32" s="1303"/>
      <c r="Z32" s="1303"/>
      <c r="AA32" s="1303"/>
      <c r="AB32" s="1303"/>
      <c r="AC32" s="1303"/>
      <c r="AD32" s="1303"/>
      <c r="AE32" s="1303"/>
      <c r="AF32" s="1303"/>
      <c r="AG32" s="1303"/>
      <c r="AH32" s="1303"/>
      <c r="AI32" s="1303"/>
      <c r="AJ32" s="1303"/>
      <c r="AK32" s="1303"/>
      <c r="AL32" s="1303"/>
      <c r="AM32" s="1303"/>
      <c r="AN32" s="1303"/>
      <c r="AO32" s="1303"/>
      <c r="AP32" s="1303"/>
      <c r="AQ32" s="1303"/>
      <c r="AR32" s="503"/>
      <c r="AZ32"/>
    </row>
    <row r="33" spans="1:52" ht="21" customHeight="1" x14ac:dyDescent="0.2">
      <c r="A33" s="498"/>
      <c r="B33" s="1224" t="s">
        <v>333</v>
      </c>
      <c r="C33" s="1007"/>
      <c r="D33" s="1007"/>
      <c r="E33" s="1007"/>
      <c r="F33" s="1007"/>
      <c r="G33" s="1007"/>
      <c r="H33" s="1007"/>
      <c r="I33" s="1007"/>
      <c r="J33" s="1007"/>
      <c r="K33" s="1007"/>
      <c r="L33" s="1007"/>
      <c r="M33" s="1007"/>
      <c r="N33" s="1007"/>
      <c r="O33" s="1007"/>
      <c r="P33" s="1007"/>
      <c r="Q33" s="1007"/>
      <c r="R33" s="1007"/>
      <c r="S33" s="1007"/>
      <c r="T33" s="1007"/>
      <c r="U33" s="1008"/>
      <c r="V33" s="1301" t="str">
        <f>IF(入力シート!E86="","",IF(入力シート!E86="選択してください","",入力シート!E86))</f>
        <v/>
      </c>
      <c r="W33" s="933"/>
      <c r="X33" s="933"/>
      <c r="Y33" s="933"/>
      <c r="Z33" s="933"/>
      <c r="AA33" s="933"/>
      <c r="AB33" s="933"/>
      <c r="AC33" s="933"/>
      <c r="AD33" s="933"/>
      <c r="AE33" s="933"/>
      <c r="AF33" s="933"/>
      <c r="AG33" s="933"/>
      <c r="AH33" s="933"/>
      <c r="AI33" s="933"/>
      <c r="AJ33" s="933"/>
      <c r="AK33" s="933"/>
      <c r="AL33" s="933"/>
      <c r="AM33" s="933"/>
      <c r="AN33" s="933"/>
      <c r="AO33" s="933"/>
      <c r="AP33" s="933"/>
      <c r="AQ33" s="1302"/>
      <c r="AR33" s="503"/>
      <c r="AZ33"/>
    </row>
    <row r="34" spans="1:52" ht="21" customHeight="1" x14ac:dyDescent="0.2">
      <c r="A34" s="498"/>
      <c r="B34" s="989" t="s">
        <v>334</v>
      </c>
      <c r="C34" s="989"/>
      <c r="D34" s="989"/>
      <c r="E34" s="989"/>
      <c r="F34" s="989"/>
      <c r="G34" s="989"/>
      <c r="H34" s="989"/>
      <c r="I34" s="989"/>
      <c r="J34" s="989"/>
      <c r="K34" s="989"/>
      <c r="L34" s="989"/>
      <c r="M34" s="989"/>
      <c r="N34" s="989"/>
      <c r="O34" s="989"/>
      <c r="P34" s="989"/>
      <c r="Q34" s="989"/>
      <c r="R34" s="989"/>
      <c r="S34" s="989"/>
      <c r="T34" s="989"/>
      <c r="U34" s="989"/>
      <c r="V34" s="1292" t="s">
        <v>335</v>
      </c>
      <c r="W34" s="1293"/>
      <c r="X34" s="1293"/>
      <c r="Y34" s="1294"/>
      <c r="Z34" s="1238"/>
      <c r="AA34" s="1239"/>
      <c r="AB34" s="1239"/>
      <c r="AC34" s="1239"/>
      <c r="AD34" s="1239"/>
      <c r="AE34" s="1239"/>
      <c r="AF34" s="1239"/>
      <c r="AG34" s="1239"/>
      <c r="AH34" s="1239"/>
      <c r="AI34" s="1239"/>
      <c r="AJ34" s="1239"/>
      <c r="AK34" s="1239"/>
      <c r="AL34" s="1239"/>
      <c r="AM34" s="1239"/>
      <c r="AN34" s="1239"/>
      <c r="AO34" s="1258" t="s">
        <v>313</v>
      </c>
      <c r="AP34" s="1258"/>
      <c r="AQ34" s="1259"/>
      <c r="AR34" s="503"/>
      <c r="AZ34"/>
    </row>
    <row r="35" spans="1:52" ht="21" customHeight="1" x14ac:dyDescent="0.2">
      <c r="A35" s="498"/>
      <c r="B35" s="989"/>
      <c r="C35" s="989"/>
      <c r="D35" s="989"/>
      <c r="E35" s="989"/>
      <c r="F35" s="989"/>
      <c r="G35" s="989"/>
      <c r="H35" s="989"/>
      <c r="I35" s="989"/>
      <c r="J35" s="989"/>
      <c r="K35" s="989"/>
      <c r="L35" s="989"/>
      <c r="M35" s="989"/>
      <c r="N35" s="989"/>
      <c r="O35" s="989"/>
      <c r="P35" s="989"/>
      <c r="Q35" s="989"/>
      <c r="R35" s="989"/>
      <c r="S35" s="989"/>
      <c r="T35" s="989"/>
      <c r="U35" s="989"/>
      <c r="V35" s="1289" t="s">
        <v>336</v>
      </c>
      <c r="W35" s="1290"/>
      <c r="X35" s="1290"/>
      <c r="Y35" s="1291"/>
      <c r="Z35" s="1263" t="s">
        <v>289</v>
      </c>
      <c r="AA35" s="1264"/>
      <c r="AB35" s="1264"/>
      <c r="AC35" s="1264"/>
      <c r="AD35" s="1265"/>
      <c r="AE35" s="1265"/>
      <c r="AF35" s="1265"/>
      <c r="AG35" s="1265"/>
      <c r="AH35" s="1265"/>
      <c r="AI35" s="612" t="s">
        <v>337</v>
      </c>
      <c r="AJ35" s="1265"/>
      <c r="AK35" s="1265"/>
      <c r="AL35" s="1265"/>
      <c r="AM35" s="1265"/>
      <c r="AN35" s="1265"/>
      <c r="AO35" s="1279" t="s">
        <v>313</v>
      </c>
      <c r="AP35" s="1279"/>
      <c r="AQ35" s="1280"/>
      <c r="AR35" s="503"/>
      <c r="AZ35"/>
    </row>
    <row r="36" spans="1:52" ht="21" customHeight="1" x14ac:dyDescent="0.2">
      <c r="A36" s="498"/>
      <c r="B36" s="989" t="s">
        <v>338</v>
      </c>
      <c r="C36" s="989"/>
      <c r="D36" s="989"/>
      <c r="E36" s="989"/>
      <c r="F36" s="989"/>
      <c r="G36" s="989"/>
      <c r="H36" s="989"/>
      <c r="I36" s="989"/>
      <c r="J36" s="989"/>
      <c r="K36" s="989"/>
      <c r="L36" s="989"/>
      <c r="M36" s="989"/>
      <c r="N36" s="989"/>
      <c r="O36" s="989"/>
      <c r="P36" s="989"/>
      <c r="Q36" s="989"/>
      <c r="R36" s="989"/>
      <c r="S36" s="989"/>
      <c r="T36" s="989"/>
      <c r="U36" s="989"/>
      <c r="V36" s="1295"/>
      <c r="W36" s="1296"/>
      <c r="X36" s="1296"/>
      <c r="Y36" s="1296"/>
      <c r="Z36" s="1296"/>
      <c r="AA36" s="1296"/>
      <c r="AB36" s="1296"/>
      <c r="AC36" s="1296"/>
      <c r="AD36" s="1296"/>
      <c r="AE36" s="1296"/>
      <c r="AF36" s="1296"/>
      <c r="AG36" s="1296"/>
      <c r="AH36" s="1296"/>
      <c r="AI36" s="1296"/>
      <c r="AJ36" s="1296"/>
      <c r="AK36" s="1296"/>
      <c r="AL36" s="1296"/>
      <c r="AM36" s="1296"/>
      <c r="AN36" s="1296"/>
      <c r="AO36" s="1297"/>
      <c r="AP36" s="1297"/>
      <c r="AQ36" s="1298"/>
      <c r="AR36" s="503"/>
    </row>
    <row r="37" spans="1:52" ht="21" customHeight="1" x14ac:dyDescent="0.2">
      <c r="A37" s="498"/>
      <c r="B37" s="989" t="s">
        <v>339</v>
      </c>
      <c r="C37" s="989"/>
      <c r="D37" s="989"/>
      <c r="E37" s="989"/>
      <c r="F37" s="989"/>
      <c r="G37" s="989"/>
      <c r="H37" s="989"/>
      <c r="I37" s="989"/>
      <c r="J37" s="989"/>
      <c r="K37" s="989"/>
      <c r="L37" s="989"/>
      <c r="M37" s="989"/>
      <c r="N37" s="989"/>
      <c r="O37" s="989"/>
      <c r="P37" s="989"/>
      <c r="Q37" s="989"/>
      <c r="R37" s="989"/>
      <c r="S37" s="989"/>
      <c r="T37" s="989"/>
      <c r="U37" s="989"/>
      <c r="V37" s="1246"/>
      <c r="W37" s="1247"/>
      <c r="X37" s="1247"/>
      <c r="Y37" s="1247"/>
      <c r="Z37" s="1247"/>
      <c r="AA37" s="1247"/>
      <c r="AB37" s="1247"/>
      <c r="AC37" s="1247"/>
      <c r="AD37" s="1247"/>
      <c r="AE37" s="1247"/>
      <c r="AF37" s="1247"/>
      <c r="AG37" s="1247"/>
      <c r="AH37" s="1247"/>
      <c r="AI37" s="1247"/>
      <c r="AJ37" s="1247"/>
      <c r="AK37" s="1247"/>
      <c r="AL37" s="1247"/>
      <c r="AM37" s="1247"/>
      <c r="AN37" s="1247"/>
      <c r="AO37" s="1247"/>
      <c r="AP37" s="1247"/>
      <c r="AQ37" s="1248"/>
      <c r="AR37" s="503"/>
    </row>
    <row r="38" spans="1:52" ht="21" customHeight="1" x14ac:dyDescent="0.2">
      <c r="A38" s="498"/>
      <c r="B38" s="978" t="s">
        <v>340</v>
      </c>
      <c r="C38" s="979"/>
      <c r="D38" s="979"/>
      <c r="E38" s="979"/>
      <c r="F38" s="979"/>
      <c r="G38" s="979"/>
      <c r="H38" s="979"/>
      <c r="I38" s="1249"/>
      <c r="J38" s="1249"/>
      <c r="K38" s="1249"/>
      <c r="L38" s="1249"/>
      <c r="M38" s="1249"/>
      <c r="N38" s="1249"/>
      <c r="O38" s="1249"/>
      <c r="P38" s="1249"/>
      <c r="Q38" s="1249"/>
      <c r="R38" s="1249"/>
      <c r="S38" s="1249"/>
      <c r="T38" s="1249"/>
      <c r="U38" s="1250"/>
      <c r="V38" s="1242"/>
      <c r="W38" s="1243"/>
      <c r="X38" s="1243"/>
      <c r="Y38" s="1243"/>
      <c r="Z38" s="1243"/>
      <c r="AA38" s="1243"/>
      <c r="AB38" s="1243"/>
      <c r="AC38" s="1244"/>
      <c r="AD38" s="1244"/>
      <c r="AE38" s="1244"/>
      <c r="AF38" s="1244"/>
      <c r="AG38" s="1244"/>
      <c r="AH38" s="1244"/>
      <c r="AI38" s="1244"/>
      <c r="AJ38" s="1244"/>
      <c r="AK38" s="1244"/>
      <c r="AL38" s="1244"/>
      <c r="AM38" s="1244"/>
      <c r="AN38" s="1244"/>
      <c r="AO38" s="1244"/>
      <c r="AP38" s="1244"/>
      <c r="AQ38" s="1245"/>
      <c r="AR38" s="503"/>
    </row>
    <row r="39" spans="1:52" ht="21" customHeight="1" x14ac:dyDescent="0.2">
      <c r="A39" s="498"/>
      <c r="B39" s="978" t="s">
        <v>341</v>
      </c>
      <c r="C39" s="979"/>
      <c r="D39" s="979"/>
      <c r="E39" s="979"/>
      <c r="F39" s="979"/>
      <c r="G39" s="979"/>
      <c r="H39" s="979"/>
      <c r="I39" s="1249"/>
      <c r="J39" s="1249"/>
      <c r="K39" s="1249"/>
      <c r="L39" s="1249"/>
      <c r="M39" s="1249"/>
      <c r="N39" s="1249"/>
      <c r="O39" s="1249"/>
      <c r="P39" s="1249"/>
      <c r="Q39" s="1249"/>
      <c r="R39" s="1249"/>
      <c r="S39" s="1249"/>
      <c r="T39" s="1249"/>
      <c r="U39" s="1250"/>
      <c r="V39" s="1242"/>
      <c r="W39" s="1243"/>
      <c r="X39" s="1243"/>
      <c r="Y39" s="1243"/>
      <c r="Z39" s="1243"/>
      <c r="AA39" s="1243"/>
      <c r="AB39" s="1243"/>
      <c r="AC39" s="1244"/>
      <c r="AD39" s="1244"/>
      <c r="AE39" s="1244"/>
      <c r="AF39" s="1244"/>
      <c r="AG39" s="1244"/>
      <c r="AH39" s="1244"/>
      <c r="AI39" s="1244"/>
      <c r="AJ39" s="1244"/>
      <c r="AK39" s="1244"/>
      <c r="AL39" s="1244"/>
      <c r="AM39" s="1244"/>
      <c r="AN39" s="1244"/>
      <c r="AO39" s="1244"/>
      <c r="AP39" s="1244"/>
      <c r="AQ39" s="1245"/>
      <c r="AR39" s="503"/>
    </row>
    <row r="40" spans="1:52" ht="21" customHeight="1" x14ac:dyDescent="0.2">
      <c r="A40" s="498"/>
      <c r="B40" s="1282" t="s">
        <v>342</v>
      </c>
      <c r="C40" s="1282"/>
      <c r="D40" s="1282"/>
      <c r="E40" s="1282"/>
      <c r="F40" s="1282"/>
      <c r="G40" s="1282"/>
      <c r="H40" s="1282"/>
      <c r="I40" s="1282"/>
      <c r="J40" s="1282"/>
      <c r="K40" s="1282"/>
      <c r="L40" s="1282"/>
      <c r="M40" s="1282"/>
      <c r="N40" s="1282"/>
      <c r="O40" s="1282"/>
      <c r="P40" s="1282"/>
      <c r="Q40" s="1282"/>
      <c r="R40" s="1282"/>
      <c r="S40" s="1282"/>
      <c r="T40" s="1282"/>
      <c r="U40" s="1282"/>
      <c r="V40" s="1224" t="s">
        <v>343</v>
      </c>
      <c r="W40" s="1007"/>
      <c r="X40" s="1007"/>
      <c r="Y40" s="1251" t="str">
        <f>IF(入力シート!H73="","",入力シート!H73)</f>
        <v/>
      </c>
      <c r="Z40" s="1251"/>
      <c r="AA40" s="1251"/>
      <c r="AB40" s="1251"/>
      <c r="AC40" s="1251"/>
      <c r="AD40" s="1285" t="s">
        <v>344</v>
      </c>
      <c r="AE40" s="1285"/>
      <c r="AF40" s="1285"/>
      <c r="AG40" s="1224" t="s">
        <v>345</v>
      </c>
      <c r="AH40" s="1007"/>
      <c r="AI40" s="1007"/>
      <c r="AJ40" s="1251" t="str">
        <f>IF(OR(入力シート!E96="",入力シート!E75="",入力シート!H73=""),"",ROUNDDOWN(入力シート!E96/(入力シート!E75*入力シート!H73),0))</f>
        <v/>
      </c>
      <c r="AK40" s="1251"/>
      <c r="AL40" s="1251"/>
      <c r="AM40" s="1251"/>
      <c r="AN40" s="1251"/>
      <c r="AO40" s="1017" t="s">
        <v>346</v>
      </c>
      <c r="AP40" s="1017"/>
      <c r="AQ40" s="1018"/>
      <c r="AR40" s="503"/>
    </row>
    <row r="41" spans="1:52" ht="21" customHeight="1" x14ac:dyDescent="0.2">
      <c r="A41" s="498"/>
      <c r="B41" s="472" t="s">
        <v>347</v>
      </c>
      <c r="C41" s="472"/>
      <c r="D41" s="472"/>
      <c r="E41" s="472"/>
      <c r="F41" s="472"/>
      <c r="G41" s="472"/>
      <c r="H41" s="472"/>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459"/>
      <c r="AO41" s="459"/>
      <c r="AP41" s="459"/>
      <c r="AQ41" s="459"/>
      <c r="AR41" s="503"/>
    </row>
    <row r="42" spans="1:52" ht="27" customHeight="1" x14ac:dyDescent="0.2">
      <c r="A42" s="498"/>
      <c r="B42" s="1241" t="s">
        <v>348</v>
      </c>
      <c r="C42" s="1241"/>
      <c r="D42" s="1241"/>
      <c r="E42" s="1241"/>
      <c r="F42" s="1241"/>
      <c r="G42" s="1241"/>
      <c r="H42" s="1241"/>
      <c r="I42" s="1241"/>
      <c r="J42" s="1241"/>
      <c r="K42" s="1241"/>
      <c r="L42" s="1241"/>
      <c r="M42" s="1241"/>
      <c r="N42" s="1241"/>
      <c r="O42" s="1241"/>
      <c r="P42" s="1241"/>
      <c r="Q42" s="1241"/>
      <c r="R42" s="1241"/>
      <c r="S42" s="1241"/>
      <c r="T42" s="1241"/>
      <c r="U42" s="1241"/>
      <c r="V42" s="1241"/>
      <c r="W42" s="1241"/>
      <c r="X42" s="1241"/>
      <c r="Y42" s="1241"/>
      <c r="Z42" s="1241"/>
      <c r="AA42" s="1241"/>
      <c r="AB42" s="1241"/>
      <c r="AC42" s="1241"/>
      <c r="AD42" s="1241"/>
      <c r="AE42" s="1241"/>
      <c r="AF42" s="1241"/>
      <c r="AG42" s="1241"/>
      <c r="AH42" s="1241"/>
      <c r="AI42" s="1241"/>
      <c r="AJ42" s="1241"/>
      <c r="AK42" s="1241"/>
      <c r="AL42" s="1241"/>
      <c r="AM42" s="1241"/>
      <c r="AN42" s="1241"/>
      <c r="AO42" s="1241"/>
      <c r="AP42" s="1241"/>
      <c r="AQ42" s="1241"/>
      <c r="AR42" s="503"/>
    </row>
    <row r="43" spans="1:52" ht="13" customHeight="1" x14ac:dyDescent="0.2">
      <c r="A43" s="498"/>
      <c r="B43" s="1241"/>
      <c r="C43" s="1241"/>
      <c r="D43" s="1241"/>
      <c r="E43" s="1241"/>
      <c r="F43" s="1241"/>
      <c r="G43" s="1241"/>
      <c r="H43" s="1241"/>
      <c r="I43" s="1241"/>
      <c r="J43" s="1241"/>
      <c r="K43" s="1241"/>
      <c r="L43" s="1241"/>
      <c r="M43" s="1241"/>
      <c r="N43" s="1241"/>
      <c r="O43" s="1241"/>
      <c r="P43" s="1241"/>
      <c r="Q43" s="1241"/>
      <c r="R43" s="1241"/>
      <c r="S43" s="1241"/>
      <c r="T43" s="1241"/>
      <c r="U43" s="1241"/>
      <c r="V43" s="1241"/>
      <c r="W43" s="1241"/>
      <c r="X43" s="1241"/>
      <c r="Y43" s="1241"/>
      <c r="Z43" s="1241"/>
      <c r="AA43" s="1241"/>
      <c r="AB43" s="1241"/>
      <c r="AC43" s="1241"/>
      <c r="AD43" s="1241"/>
      <c r="AE43" s="1241"/>
      <c r="AF43" s="1241"/>
      <c r="AG43" s="1241"/>
      <c r="AH43" s="1241"/>
      <c r="AI43" s="1241"/>
      <c r="AJ43" s="1241"/>
      <c r="AK43" s="1241"/>
      <c r="AL43" s="1241"/>
      <c r="AM43" s="1241"/>
      <c r="AN43" s="1241"/>
      <c r="AO43" s="1241"/>
      <c r="AP43" s="1241"/>
      <c r="AQ43" s="1241"/>
      <c r="AR43" s="503"/>
    </row>
    <row r="44" spans="1:52" x14ac:dyDescent="0.2">
      <c r="A44" s="498" t="s">
        <v>349</v>
      </c>
      <c r="B44" s="459"/>
      <c r="C44" s="459"/>
      <c r="D44" s="459"/>
      <c r="E44" s="459"/>
      <c r="F44" s="459"/>
      <c r="G44" s="459"/>
      <c r="H44" s="459"/>
      <c r="I44" s="517"/>
      <c r="J44" s="517"/>
      <c r="K44" s="517"/>
      <c r="L44" s="517"/>
      <c r="M44" s="517"/>
      <c r="N44" s="457"/>
      <c r="O44" s="457"/>
      <c r="P44" s="457"/>
      <c r="Q44" s="457"/>
      <c r="R44" s="457"/>
      <c r="S44" s="457"/>
      <c r="T44" s="457"/>
      <c r="U44" s="465"/>
      <c r="V44" s="465"/>
      <c r="W44" s="465"/>
      <c r="X44" s="465"/>
      <c r="Y44" s="465"/>
      <c r="Z44" s="465"/>
      <c r="AA44" s="465"/>
      <c r="AB44" s="465"/>
      <c r="AC44" s="465"/>
      <c r="AD44" s="465"/>
      <c r="AE44" s="465"/>
      <c r="AF44" s="465"/>
      <c r="AG44" s="465"/>
      <c r="AH44" s="465"/>
      <c r="AI44" s="465"/>
      <c r="AJ44" s="465"/>
      <c r="AK44" s="465"/>
      <c r="AL44" s="465"/>
      <c r="AM44" s="465"/>
      <c r="AN44" s="465"/>
      <c r="AO44" s="465"/>
      <c r="AP44" s="465"/>
      <c r="AQ44" s="465"/>
      <c r="AR44" s="503"/>
    </row>
    <row r="45" spans="1:52" ht="13" customHeight="1" x14ac:dyDescent="0.2">
      <c r="A45" s="498"/>
      <c r="B45" s="595" t="s">
        <v>350</v>
      </c>
      <c r="C45" s="1183" t="s">
        <v>351</v>
      </c>
      <c r="D45" s="1183"/>
      <c r="E45" s="1183"/>
      <c r="F45" s="1183"/>
      <c r="G45" s="1183"/>
      <c r="H45" s="1183"/>
      <c r="I45" s="1183"/>
      <c r="J45" s="1183"/>
      <c r="K45" s="1183"/>
      <c r="L45" s="1183"/>
      <c r="M45" s="1183"/>
      <c r="N45" s="1183"/>
      <c r="O45" s="1183"/>
      <c r="P45" s="1183"/>
      <c r="Q45" s="1183"/>
      <c r="R45" s="1183"/>
      <c r="S45" s="1183"/>
      <c r="T45" s="1183"/>
      <c r="U45" s="1183"/>
      <c r="V45" s="1183"/>
      <c r="W45" s="1183"/>
      <c r="X45" s="1183"/>
      <c r="Y45" s="1183"/>
      <c r="Z45" s="1183"/>
      <c r="AA45" s="1183"/>
      <c r="AB45" s="1183"/>
      <c r="AC45" s="459"/>
      <c r="AD45" s="459"/>
      <c r="AE45" s="459"/>
      <c r="AF45" s="459"/>
      <c r="AG45" s="459"/>
      <c r="AH45" s="459"/>
      <c r="AI45" s="459"/>
      <c r="AJ45" s="459"/>
      <c r="AK45" s="459"/>
      <c r="AL45" s="459"/>
      <c r="AM45" s="459"/>
      <c r="AN45" s="459"/>
      <c r="AO45" s="459"/>
      <c r="AP45" s="459"/>
      <c r="AQ45" s="459"/>
      <c r="AR45" s="503"/>
    </row>
    <row r="46" spans="1:52" ht="13" customHeight="1" x14ac:dyDescent="0.2">
      <c r="A46" s="498"/>
      <c r="B46" s="595" t="s">
        <v>350</v>
      </c>
      <c r="C46" s="1183" t="s">
        <v>352</v>
      </c>
      <c r="D46" s="1183"/>
      <c r="E46" s="1183"/>
      <c r="F46" s="1183"/>
      <c r="G46" s="1183"/>
      <c r="H46" s="1183"/>
      <c r="I46" s="1183"/>
      <c r="J46" s="1183"/>
      <c r="K46" s="1183"/>
      <c r="L46" s="1183"/>
      <c r="M46" s="1183"/>
      <c r="N46" s="1183"/>
      <c r="O46" s="1183"/>
      <c r="P46" s="1183"/>
      <c r="Q46" s="1183"/>
      <c r="R46" s="1183"/>
      <c r="S46" s="1183"/>
      <c r="T46" s="1183"/>
      <c r="U46" s="1183"/>
      <c r="V46" s="1183"/>
      <c r="W46" s="1183"/>
      <c r="X46" s="1183"/>
      <c r="Y46" s="1183"/>
      <c r="Z46" s="1183"/>
      <c r="AA46" s="1183"/>
      <c r="AB46" s="459"/>
      <c r="AC46" s="459"/>
      <c r="AD46" s="459"/>
      <c r="AE46" s="459"/>
      <c r="AF46" s="459"/>
      <c r="AG46" s="459"/>
      <c r="AH46" s="459"/>
      <c r="AI46" s="459"/>
      <c r="AJ46" s="459"/>
      <c r="AK46" s="459"/>
      <c r="AL46" s="459"/>
      <c r="AM46" s="459"/>
      <c r="AN46" s="459"/>
      <c r="AO46" s="459"/>
      <c r="AP46" s="459"/>
      <c r="AQ46" s="459"/>
      <c r="AR46" s="503"/>
    </row>
    <row r="47" spans="1:52" ht="13.5" thickBot="1" x14ac:dyDescent="0.25">
      <c r="A47" s="613"/>
      <c r="B47" s="481"/>
      <c r="C47" s="481"/>
      <c r="D47" s="481"/>
      <c r="E47" s="481"/>
      <c r="F47" s="481"/>
      <c r="G47" s="481"/>
      <c r="H47" s="481"/>
      <c r="I47" s="481"/>
      <c r="J47" s="481"/>
      <c r="K47" s="481"/>
      <c r="L47" s="481"/>
      <c r="M47" s="481"/>
      <c r="N47" s="481"/>
      <c r="O47" s="481"/>
      <c r="P47" s="481"/>
      <c r="Q47" s="481"/>
      <c r="R47" s="481"/>
      <c r="S47" s="481"/>
      <c r="T47" s="481"/>
      <c r="U47" s="481"/>
      <c r="V47" s="481"/>
      <c r="W47" s="481"/>
      <c r="X47" s="481"/>
      <c r="Y47" s="481"/>
      <c r="Z47" s="481"/>
      <c r="AA47" s="481"/>
      <c r="AB47" s="481"/>
      <c r="AC47" s="481"/>
      <c r="AD47" s="481"/>
      <c r="AE47" s="481"/>
      <c r="AF47" s="481"/>
      <c r="AG47" s="481"/>
      <c r="AH47" s="481"/>
      <c r="AI47" s="481"/>
      <c r="AJ47" s="481"/>
      <c r="AK47" s="481"/>
      <c r="AL47" s="481"/>
      <c r="AM47" s="481"/>
      <c r="AN47" s="481"/>
      <c r="AO47" s="481"/>
      <c r="AP47" s="481"/>
      <c r="AQ47" s="481"/>
      <c r="AR47" s="614"/>
    </row>
  </sheetData>
  <sheetProtection algorithmName="SHA-512" hashValue="Zek0Ojbetmk7O9PtWFY6OrFe4YoZLOWNKx81wyP/rvrbGQW1JsFnc0ECJHxodL3Vb98QxJJr5UKgfuT5DzwJ3Q==" saltValue="c0F7d/NZD3uXyhEW7wCS5A==" spinCount="100000" sheet="1" objects="1" scenarios="1"/>
  <mergeCells count="126">
    <mergeCell ref="Q16:R16"/>
    <mergeCell ref="J15:L15"/>
    <mergeCell ref="X15:Z15"/>
    <mergeCell ref="AA15:AC15"/>
    <mergeCell ref="J16:L16"/>
    <mergeCell ref="X16:Z16"/>
    <mergeCell ref="AA16:AC16"/>
    <mergeCell ref="S15:W15"/>
    <mergeCell ref="AJ15:AN15"/>
    <mergeCell ref="S16:W16"/>
    <mergeCell ref="AJ16:AN16"/>
    <mergeCell ref="AH15:AI15"/>
    <mergeCell ref="AH16:AI16"/>
    <mergeCell ref="Q15:R15"/>
    <mergeCell ref="N15:P15"/>
    <mergeCell ref="N16:P16"/>
    <mergeCell ref="AE15:AG15"/>
    <mergeCell ref="AE16:AG16"/>
    <mergeCell ref="A1:E1"/>
    <mergeCell ref="AA10:AN10"/>
    <mergeCell ref="AJ4:AR4"/>
    <mergeCell ref="AA9:AQ9"/>
    <mergeCell ref="B42:AQ42"/>
    <mergeCell ref="B15:I15"/>
    <mergeCell ref="AO16:AQ16"/>
    <mergeCell ref="AO17:AQ17"/>
    <mergeCell ref="V21:AN21"/>
    <mergeCell ref="AO21:AQ21"/>
    <mergeCell ref="AO19:AQ19"/>
    <mergeCell ref="AO20:AQ20"/>
    <mergeCell ref="B32:U32"/>
    <mergeCell ref="B30:U31"/>
    <mergeCell ref="B21:U21"/>
    <mergeCell ref="V27:AQ27"/>
    <mergeCell ref="V33:AQ33"/>
    <mergeCell ref="B34:U35"/>
    <mergeCell ref="B33:U33"/>
    <mergeCell ref="V32:AQ32"/>
    <mergeCell ref="J14:AQ14"/>
    <mergeCell ref="A5:AQ5"/>
    <mergeCell ref="AG7:AK7"/>
    <mergeCell ref="AL7:AQ7"/>
    <mergeCell ref="AD40:AF40"/>
    <mergeCell ref="Y40:AC40"/>
    <mergeCell ref="J22:L22"/>
    <mergeCell ref="Q22:S22"/>
    <mergeCell ref="M22:P22"/>
    <mergeCell ref="AD22:AF22"/>
    <mergeCell ref="V40:X40"/>
    <mergeCell ref="V25:AQ25"/>
    <mergeCell ref="V35:Y35"/>
    <mergeCell ref="V34:Y34"/>
    <mergeCell ref="V36:AQ36"/>
    <mergeCell ref="B26:U26"/>
    <mergeCell ref="N13:Z13"/>
    <mergeCell ref="AA13:AD13"/>
    <mergeCell ref="AE13:AQ13"/>
    <mergeCell ref="C45:AB45"/>
    <mergeCell ref="J24:U24"/>
    <mergeCell ref="V23:AN23"/>
    <mergeCell ref="V24:AN24"/>
    <mergeCell ref="AO34:AQ34"/>
    <mergeCell ref="V28:AN28"/>
    <mergeCell ref="AO35:AQ35"/>
    <mergeCell ref="AJ35:AN35"/>
    <mergeCell ref="B36:U36"/>
    <mergeCell ref="B38:U38"/>
    <mergeCell ref="J23:U23"/>
    <mergeCell ref="B13:I13"/>
    <mergeCell ref="B18:I18"/>
    <mergeCell ref="AD20:AF20"/>
    <mergeCell ref="B40:U40"/>
    <mergeCell ref="B25:U25"/>
    <mergeCell ref="AG40:AI40"/>
    <mergeCell ref="V19:AN19"/>
    <mergeCell ref="B17:I17"/>
    <mergeCell ref="Y20:AB20"/>
    <mergeCell ref="AK20:AN20"/>
    <mergeCell ref="C46:AA46"/>
    <mergeCell ref="AA17:AN17"/>
    <mergeCell ref="Z34:AN34"/>
    <mergeCell ref="T22:U22"/>
    <mergeCell ref="B43:AQ43"/>
    <mergeCell ref="V38:AQ38"/>
    <mergeCell ref="B37:U37"/>
    <mergeCell ref="V37:AQ37"/>
    <mergeCell ref="B39:U39"/>
    <mergeCell ref="AO40:AQ40"/>
    <mergeCell ref="AJ40:AN40"/>
    <mergeCell ref="V39:AQ39"/>
    <mergeCell ref="AO29:AQ29"/>
    <mergeCell ref="V30:AQ31"/>
    <mergeCell ref="AO28:AQ28"/>
    <mergeCell ref="V26:AQ26"/>
    <mergeCell ref="B27:U27"/>
    <mergeCell ref="Z35:AC35"/>
    <mergeCell ref="AD35:AH35"/>
    <mergeCell ref="AG22:AK22"/>
    <mergeCell ref="B28:U29"/>
    <mergeCell ref="V29:AN29"/>
    <mergeCell ref="X17:Z17"/>
    <mergeCell ref="J17:W17"/>
    <mergeCell ref="F1:L1"/>
    <mergeCell ref="B9:Z9"/>
    <mergeCell ref="B10:Z10"/>
    <mergeCell ref="B22:I22"/>
    <mergeCell ref="B23:I24"/>
    <mergeCell ref="B19:U19"/>
    <mergeCell ref="AO10:AQ10"/>
    <mergeCell ref="AO15:AQ15"/>
    <mergeCell ref="AO18:AQ18"/>
    <mergeCell ref="V22:AC22"/>
    <mergeCell ref="AO22:AQ22"/>
    <mergeCell ref="AO23:AQ23"/>
    <mergeCell ref="AO24:AQ24"/>
    <mergeCell ref="B20:U20"/>
    <mergeCell ref="B14:I14"/>
    <mergeCell ref="B16:I16"/>
    <mergeCell ref="AN1:AR1"/>
    <mergeCell ref="AH4:AI4"/>
    <mergeCell ref="J13:M13"/>
    <mergeCell ref="J18:AN18"/>
    <mergeCell ref="AL22:AN22"/>
    <mergeCell ref="AI6:AQ6"/>
    <mergeCell ref="AB7:AC7"/>
    <mergeCell ref="AE7:AF7"/>
  </mergeCells>
  <phoneticPr fontId="2"/>
  <conditionalFormatting sqref="AA17 J17:J18 V21 V25:V26 V28:V29 V32 Z34 AD35 AJ35 Y40 AJ40">
    <cfRule type="expression" dxfId="82" priority="2">
      <formula>J17=""</formula>
    </cfRule>
  </conditionalFormatting>
  <dataValidations count="4">
    <dataValidation type="custom" errorStyle="information" allowBlank="1" showInputMessage="1" showErrorMessage="1" error="（４）定格出力が（３）定格容量を上回らないよう修正願います。" sqref="X16:Y16" xr:uid="{F27BA1C5-4578-4CFC-9B20-4D7B4F767D99}">
      <formula1>X16&lt;X15</formula1>
    </dataValidation>
    <dataValidation type="list" allowBlank="1" showInputMessage="1" showErrorMessage="1" sqref="V26:AQ26" xr:uid="{BA7411BC-6A0A-4B44-A495-1E964F862C3C}">
      <formula1>"有,無"</formula1>
    </dataValidation>
    <dataValidation type="list" allowBlank="1" showInputMessage="1" sqref="V25:AQ25" xr:uid="{61CB9F2C-93A4-4DE9-8683-5A723D992A92}">
      <formula1>"無効電力制御機能,出力制御機能,その他(    )"</formula1>
    </dataValidation>
    <dataValidation type="list" allowBlank="1" showInputMessage="1" sqref="V32:AQ32" xr:uid="{CEBEB5A3-6D9C-4C3E-A86C-F5C26473DD9A}">
      <formula1>"電圧制御方式,電流制御方式,その他(    )"</formula1>
    </dataValidation>
  </dataValidations>
  <hyperlinks>
    <hyperlink ref="A1" location="はじめに!A1" display="＜はじめにへ" xr:uid="{CF2843F0-05E4-4C6F-ABE1-5F8560D3CBAC}"/>
    <hyperlink ref="A1:E1" location="入力シート!Print_Area" display="＜入力シートへ" xr:uid="{F71BA7CB-A6CE-46E6-82DB-5DEB9E23C37A}"/>
    <hyperlink ref="AN1:AR1" location="おわりに!Print_Area" display="おわりに＞" xr:uid="{DDC5F5C1-D9B8-4B68-9EFD-0D42D83197B1}"/>
  </hyperlinks>
  <pageMargins left="0.64" right="0.3" top="0.65" bottom="0.6" header="0.51200000000000001" footer="0.51200000000000001"/>
  <pageSetup paperSize="9" scale="82"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5B1E105A-E4FC-43BF-9C19-DB01AE9CD4D7}">
            <xm:f>'はじめに '!$AV$46&lt;&gt;"はい"</xm:f>
            <x14:dxf>
              <fill>
                <patternFill>
                  <bgColor theme="0" tint="-0.24994659260841701"/>
                </patternFill>
              </fill>
            </x14:dxf>
          </x14:cfRule>
          <xm:sqref>A2:AR47</xm:sqref>
        </x14:conditionalFormatting>
        <x14:conditionalFormatting xmlns:xm="http://schemas.microsoft.com/office/excel/2006/main">
          <x14:cfRule type="expression" priority="4" id="{7B42A148-052B-4267-9780-20045E46B21E}">
            <xm:f>入力シート!$E$64=1</xm:f>
            <x14:dxf>
              <fill>
                <patternFill>
                  <bgColor theme="0" tint="-0.24994659260841701"/>
                </patternFill>
              </fill>
            </x14:dxf>
          </x14:cfRule>
          <xm:sqref>M1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E7304-1CCE-4FCA-B8C2-2691263A5740}">
  <sheetPr codeName="Sheet13">
    <pageSetUpPr fitToPage="1"/>
  </sheetPr>
  <dimension ref="A1:AT47"/>
  <sheetViews>
    <sheetView showGridLines="0" view="pageBreakPreview" zoomScale="80" zoomScaleNormal="100" zoomScaleSheetLayoutView="80" workbookViewId="0">
      <pane ySplit="1" topLeftCell="A2" activePane="bottomLeft" state="frozen"/>
      <selection pane="bottomLeft" sqref="A1:E1"/>
    </sheetView>
  </sheetViews>
  <sheetFormatPr defaultColWidth="9" defaultRowHeight="13" x14ac:dyDescent="0.2"/>
  <cols>
    <col min="1" max="44" width="2.6328125" style="446" customWidth="1"/>
    <col min="45" max="16384" width="9" style="446"/>
  </cols>
  <sheetData>
    <row r="1" spans="1:44" ht="20.149999999999999" customHeight="1" thickBot="1" x14ac:dyDescent="0.25">
      <c r="A1" s="995" t="s">
        <v>152</v>
      </c>
      <c r="B1" s="995"/>
      <c r="C1" s="995"/>
      <c r="D1" s="995"/>
      <c r="E1" s="995"/>
      <c r="F1" s="996"/>
      <c r="G1" s="996"/>
      <c r="H1" s="996"/>
      <c r="I1" s="996"/>
      <c r="J1" s="996"/>
      <c r="K1" s="996"/>
      <c r="L1" s="996"/>
      <c r="M1" s="447" t="s">
        <v>153</v>
      </c>
      <c r="N1" s="165"/>
      <c r="O1" s="165"/>
      <c r="P1" s="165"/>
      <c r="Q1" s="165"/>
      <c r="R1" s="165"/>
      <c r="S1" s="165"/>
      <c r="T1" s="165"/>
      <c r="U1" s="448"/>
      <c r="V1" s="448"/>
      <c r="W1" s="448"/>
      <c r="X1" s="165"/>
      <c r="Y1" s="449"/>
      <c r="Z1" s="606"/>
      <c r="AA1" s="606"/>
      <c r="AB1" s="606"/>
      <c r="AC1" s="607"/>
      <c r="AD1" s="607"/>
      <c r="AE1" s="607"/>
      <c r="AF1" s="607"/>
      <c r="AG1" s="7"/>
      <c r="AN1" s="1316" t="s">
        <v>154</v>
      </c>
      <c r="AO1" s="1316"/>
      <c r="AP1" s="1316"/>
      <c r="AQ1" s="1316"/>
      <c r="AR1" s="1316"/>
    </row>
    <row r="2" spans="1:44" ht="13.5" thickTop="1" x14ac:dyDescent="0.2">
      <c r="A2" s="457"/>
      <c r="B2" s="457"/>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8" t="s">
        <v>233</v>
      </c>
    </row>
    <row r="3" spans="1:44" ht="13.5" thickBot="1" x14ac:dyDescent="0.25">
      <c r="A3" s="457"/>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81"/>
      <c r="AR3" s="458"/>
    </row>
    <row r="4" spans="1:44" x14ac:dyDescent="0.2">
      <c r="A4" s="491"/>
      <c r="B4" s="492"/>
      <c r="C4" s="492"/>
      <c r="D4" s="492"/>
      <c r="E4" s="492"/>
      <c r="F4" s="492"/>
      <c r="G4" s="492"/>
      <c r="H4" s="492"/>
      <c r="I4" s="492"/>
      <c r="J4" s="492"/>
      <c r="K4" s="492"/>
      <c r="L4" s="492"/>
      <c r="M4" s="492"/>
      <c r="N4" s="492"/>
      <c r="O4" s="492"/>
      <c r="P4" s="492"/>
      <c r="Q4" s="492"/>
      <c r="R4" s="492"/>
      <c r="S4" s="492"/>
      <c r="T4" s="492"/>
      <c r="U4" s="492"/>
      <c r="V4" s="492"/>
      <c r="W4" s="492"/>
      <c r="X4" s="492"/>
      <c r="Y4" s="492"/>
      <c r="Z4" s="492"/>
      <c r="AA4" s="492"/>
      <c r="AB4" s="492"/>
      <c r="AC4" s="492"/>
      <c r="AD4" s="492"/>
      <c r="AE4" s="492"/>
      <c r="AF4" s="492"/>
      <c r="AG4" s="492"/>
      <c r="AH4" s="1317"/>
      <c r="AI4" s="1317"/>
      <c r="AJ4" s="1169" t="str">
        <f>IF(入力シート!E12="","",入力シート!E12)</f>
        <v/>
      </c>
      <c r="AK4" s="1169"/>
      <c r="AL4" s="1169"/>
      <c r="AM4" s="1169"/>
      <c r="AN4" s="1169"/>
      <c r="AO4" s="1169"/>
      <c r="AP4" s="1169"/>
      <c r="AQ4" s="1169"/>
      <c r="AR4" s="1170"/>
    </row>
    <row r="5" spans="1:44" ht="18.75" customHeight="1" x14ac:dyDescent="0.2">
      <c r="A5" s="1304" t="s">
        <v>293</v>
      </c>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90"/>
      <c r="AI5" s="990"/>
      <c r="AJ5" s="990"/>
      <c r="AK5" s="990"/>
      <c r="AL5" s="990"/>
      <c r="AM5" s="990"/>
      <c r="AN5" s="990"/>
      <c r="AO5" s="990"/>
      <c r="AP5" s="990"/>
      <c r="AQ5" s="990"/>
      <c r="AR5" s="503"/>
    </row>
    <row r="6" spans="1:44" ht="22.5" customHeight="1" x14ac:dyDescent="0.2">
      <c r="A6" s="498"/>
      <c r="B6" s="45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t="s">
        <v>294</v>
      </c>
      <c r="AD6" s="457"/>
      <c r="AE6" s="457"/>
      <c r="AF6" s="457"/>
      <c r="AG6" s="457"/>
      <c r="AH6" s="472"/>
      <c r="AI6" s="1320" t="str">
        <f>IF(入力シート!E20="","",入力シート!E20)</f>
        <v/>
      </c>
      <c r="AJ6" s="1320"/>
      <c r="AK6" s="1320"/>
      <c r="AL6" s="1081"/>
      <c r="AM6" s="1081"/>
      <c r="AN6" s="1081"/>
      <c r="AO6" s="1081"/>
      <c r="AP6" s="1081"/>
      <c r="AQ6" s="1081"/>
      <c r="AR6" s="503"/>
    </row>
    <row r="7" spans="1:44" ht="22.5" customHeight="1" x14ac:dyDescent="0.2">
      <c r="A7" s="498"/>
      <c r="B7" s="457"/>
      <c r="C7" s="457"/>
      <c r="D7" s="457"/>
      <c r="E7" s="457"/>
      <c r="F7" s="457"/>
      <c r="G7" s="457"/>
      <c r="H7" s="457"/>
      <c r="I7" s="457"/>
      <c r="J7" s="457"/>
      <c r="K7" s="457"/>
      <c r="L7" s="457"/>
      <c r="M7" s="457"/>
      <c r="N7" s="457"/>
      <c r="O7" s="457"/>
      <c r="P7" s="457"/>
      <c r="Q7" s="457"/>
      <c r="R7" s="457"/>
      <c r="S7" s="457"/>
      <c r="T7" s="457"/>
      <c r="U7" s="457"/>
      <c r="V7" s="609"/>
      <c r="W7" s="609"/>
      <c r="X7" s="609"/>
      <c r="Y7" s="609"/>
      <c r="Z7" s="609"/>
      <c r="AA7" s="609"/>
      <c r="AB7" s="1074"/>
      <c r="AC7" s="1251"/>
      <c r="AD7" s="479" t="s">
        <v>118</v>
      </c>
      <c r="AE7" s="1251"/>
      <c r="AF7" s="1251"/>
      <c r="AG7" s="1305" t="s">
        <v>238</v>
      </c>
      <c r="AH7" s="1305"/>
      <c r="AI7" s="1305"/>
      <c r="AJ7" s="1305"/>
      <c r="AK7" s="1306"/>
      <c r="AL7" s="1301" t="str">
        <f>IF(入力シート!E98="","",IF(入力シート!E98="選択してください","",入力シート!E98))</f>
        <v/>
      </c>
      <c r="AM7" s="933"/>
      <c r="AN7" s="933"/>
      <c r="AO7" s="933"/>
      <c r="AP7" s="933"/>
      <c r="AQ7" s="1302"/>
      <c r="AR7" s="610"/>
    </row>
    <row r="8" spans="1:44" ht="15" customHeight="1" x14ac:dyDescent="0.2">
      <c r="A8" s="498" t="s">
        <v>295</v>
      </c>
      <c r="B8" s="457"/>
      <c r="C8" s="457"/>
      <c r="D8" s="457"/>
      <c r="E8" s="457"/>
      <c r="F8" s="457"/>
      <c r="G8" s="457"/>
      <c r="H8" s="457"/>
      <c r="I8" s="457"/>
      <c r="J8" s="457"/>
      <c r="K8" s="457"/>
      <c r="L8" s="457"/>
      <c r="M8" s="457"/>
      <c r="N8" s="457"/>
      <c r="O8" s="457"/>
      <c r="P8" s="457"/>
      <c r="Q8" s="457"/>
      <c r="R8" s="457"/>
      <c r="S8" s="457"/>
      <c r="T8" s="457"/>
      <c r="U8" s="457"/>
      <c r="V8" s="457"/>
      <c r="W8" s="457"/>
      <c r="X8" s="457"/>
      <c r="Y8" s="457"/>
      <c r="Z8" s="457"/>
      <c r="AA8" s="457"/>
      <c r="AB8" s="457"/>
      <c r="AC8" s="457"/>
      <c r="AD8" s="457"/>
      <c r="AE8" s="457"/>
      <c r="AF8" s="457"/>
      <c r="AG8" s="457"/>
      <c r="AH8" s="457"/>
      <c r="AI8" s="457"/>
      <c r="AJ8" s="457"/>
      <c r="AK8" s="457"/>
      <c r="AL8" s="457"/>
      <c r="AM8" s="457"/>
      <c r="AN8" s="457"/>
      <c r="AO8" s="457"/>
      <c r="AP8" s="457"/>
      <c r="AQ8" s="457"/>
      <c r="AR8" s="503"/>
    </row>
    <row r="9" spans="1:44" ht="18.75" customHeight="1" x14ac:dyDescent="0.2">
      <c r="A9" s="498"/>
      <c r="B9" s="1224" t="s">
        <v>296</v>
      </c>
      <c r="C9" s="1007"/>
      <c r="D9" s="1007"/>
      <c r="E9" s="1007"/>
      <c r="F9" s="1007"/>
      <c r="G9" s="1007"/>
      <c r="H9" s="1007"/>
      <c r="I9" s="1007"/>
      <c r="J9" s="1007"/>
      <c r="K9" s="1007"/>
      <c r="L9" s="1007"/>
      <c r="M9" s="1007"/>
      <c r="N9" s="1007"/>
      <c r="O9" s="1007"/>
      <c r="P9" s="1007"/>
      <c r="Q9" s="1007"/>
      <c r="R9" s="1007"/>
      <c r="S9" s="1007"/>
      <c r="T9" s="1007"/>
      <c r="U9" s="1007"/>
      <c r="V9" s="1007"/>
      <c r="W9" s="1007"/>
      <c r="X9" s="1007"/>
      <c r="Y9" s="1007"/>
      <c r="Z9" s="1008"/>
      <c r="AA9" s="1301" t="s">
        <v>505</v>
      </c>
      <c r="AB9" s="933"/>
      <c r="AC9" s="933"/>
      <c r="AD9" s="933"/>
      <c r="AE9" s="933"/>
      <c r="AF9" s="933"/>
      <c r="AG9" s="933"/>
      <c r="AH9" s="933"/>
      <c r="AI9" s="933"/>
      <c r="AJ9" s="933"/>
      <c r="AK9" s="933"/>
      <c r="AL9" s="933"/>
      <c r="AM9" s="933"/>
      <c r="AN9" s="933"/>
      <c r="AO9" s="933"/>
      <c r="AP9" s="933"/>
      <c r="AQ9" s="1302"/>
      <c r="AR9" s="503"/>
    </row>
    <row r="10" spans="1:44" ht="18.75" customHeight="1" x14ac:dyDescent="0.2">
      <c r="A10" s="498"/>
      <c r="B10" s="1224" t="s">
        <v>297</v>
      </c>
      <c r="C10" s="1007"/>
      <c r="D10" s="1007"/>
      <c r="E10" s="1007"/>
      <c r="F10" s="1007"/>
      <c r="G10" s="1007"/>
      <c r="H10" s="1007"/>
      <c r="I10" s="1007"/>
      <c r="J10" s="1007"/>
      <c r="K10" s="1007"/>
      <c r="L10" s="1007"/>
      <c r="M10" s="1007"/>
      <c r="N10" s="1007"/>
      <c r="O10" s="1007"/>
      <c r="P10" s="1007"/>
      <c r="Q10" s="1007"/>
      <c r="R10" s="1007"/>
      <c r="S10" s="1007"/>
      <c r="T10" s="1007"/>
      <c r="U10" s="1007"/>
      <c r="V10" s="1007"/>
      <c r="W10" s="1007"/>
      <c r="X10" s="1007"/>
      <c r="Y10" s="1007"/>
      <c r="Z10" s="1008"/>
      <c r="AA10" s="1318">
        <f>IF(入力シート!E107="","",入力シート!E107)</f>
        <v>0</v>
      </c>
      <c r="AB10" s="1319"/>
      <c r="AC10" s="1319"/>
      <c r="AD10" s="1319"/>
      <c r="AE10" s="1319"/>
      <c r="AF10" s="1319"/>
      <c r="AG10" s="1319"/>
      <c r="AH10" s="1319"/>
      <c r="AI10" s="1319"/>
      <c r="AJ10" s="1319"/>
      <c r="AK10" s="1319"/>
      <c r="AL10" s="1319"/>
      <c r="AM10" s="1319"/>
      <c r="AN10" s="1319"/>
      <c r="AO10" s="1230" t="s">
        <v>298</v>
      </c>
      <c r="AP10" s="1230"/>
      <c r="AQ10" s="1231"/>
      <c r="AR10" s="503"/>
    </row>
    <row r="11" spans="1:44" x14ac:dyDescent="0.2">
      <c r="A11" s="498"/>
      <c r="B11" s="457"/>
      <c r="C11" s="457"/>
      <c r="D11" s="457"/>
      <c r="E11" s="457"/>
      <c r="F11" s="457"/>
      <c r="G11" s="457"/>
      <c r="H11" s="457"/>
      <c r="I11" s="457"/>
      <c r="J11" s="457"/>
      <c r="K11" s="457"/>
      <c r="L11" s="457"/>
      <c r="M11" s="457"/>
      <c r="N11" s="457"/>
      <c r="O11" s="457"/>
      <c r="P11" s="457"/>
      <c r="Q11" s="457"/>
      <c r="R11" s="457"/>
      <c r="S11" s="457"/>
      <c r="T11" s="457"/>
      <c r="U11" s="457"/>
      <c r="V11" s="457"/>
      <c r="W11" s="457"/>
      <c r="X11" s="457"/>
      <c r="Y11" s="457"/>
      <c r="Z11" s="457"/>
      <c r="AA11" s="457"/>
      <c r="AB11" s="457"/>
      <c r="AC11" s="457"/>
      <c r="AD11" s="457"/>
      <c r="AE11" s="457"/>
      <c r="AF11" s="457"/>
      <c r="AG11" s="457"/>
      <c r="AH11" s="457"/>
      <c r="AI11" s="457"/>
      <c r="AJ11" s="457"/>
      <c r="AK11" s="457"/>
      <c r="AL11" s="457"/>
      <c r="AM11" s="457"/>
      <c r="AN11" s="457"/>
      <c r="AO11" s="457"/>
      <c r="AP11" s="457"/>
      <c r="AQ11" s="457"/>
      <c r="AR11" s="503"/>
    </row>
    <row r="12" spans="1:44" ht="15" customHeight="1" x14ac:dyDescent="0.2">
      <c r="A12" s="498" t="s">
        <v>299</v>
      </c>
      <c r="B12" s="457"/>
      <c r="C12" s="457"/>
      <c r="D12" s="457"/>
      <c r="E12" s="457"/>
      <c r="F12" s="457"/>
      <c r="G12" s="457"/>
      <c r="H12" s="457"/>
      <c r="I12" s="457"/>
      <c r="J12" s="457"/>
      <c r="K12" s="457"/>
      <c r="L12" s="457"/>
      <c r="M12" s="457"/>
      <c r="N12" s="457"/>
      <c r="O12" s="457"/>
      <c r="P12" s="457"/>
      <c r="Q12" s="457"/>
      <c r="R12" s="457"/>
      <c r="S12" s="457"/>
      <c r="T12" s="457"/>
      <c r="U12" s="457"/>
      <c r="V12" s="459"/>
      <c r="W12" s="459"/>
      <c r="X12" s="459"/>
      <c r="Y12" s="459"/>
      <c r="Z12" s="459"/>
      <c r="AA12" s="459"/>
      <c r="AB12" s="459"/>
      <c r="AC12" s="457"/>
      <c r="AD12" s="457"/>
      <c r="AE12" s="457"/>
      <c r="AF12" s="457"/>
      <c r="AG12" s="457"/>
      <c r="AH12" s="457"/>
      <c r="AI12" s="457"/>
      <c r="AJ12" s="457"/>
      <c r="AK12" s="457"/>
      <c r="AL12" s="457"/>
      <c r="AM12" s="457"/>
      <c r="AN12" s="457"/>
      <c r="AO12" s="457"/>
      <c r="AP12" s="457"/>
      <c r="AQ12" s="457"/>
      <c r="AR12" s="503"/>
    </row>
    <row r="13" spans="1:44" ht="21" customHeight="1" x14ac:dyDescent="0.2">
      <c r="A13" s="498"/>
      <c r="B13" s="1224" t="s">
        <v>300</v>
      </c>
      <c r="C13" s="1007"/>
      <c r="D13" s="1007"/>
      <c r="E13" s="1007"/>
      <c r="F13" s="1007"/>
      <c r="G13" s="1007"/>
      <c r="H13" s="1007"/>
      <c r="I13" s="1008"/>
      <c r="J13" s="1224" t="s">
        <v>301</v>
      </c>
      <c r="K13" s="1007"/>
      <c r="L13" s="1007"/>
      <c r="M13" s="1007"/>
      <c r="N13" s="1273" t="str">
        <f>IF(入力シート!E99="","",入力シート!E99)</f>
        <v/>
      </c>
      <c r="O13" s="1273"/>
      <c r="P13" s="1273"/>
      <c r="Q13" s="1273"/>
      <c r="R13" s="1273"/>
      <c r="S13" s="1273"/>
      <c r="T13" s="1273"/>
      <c r="U13" s="1273"/>
      <c r="V13" s="1273"/>
      <c r="W13" s="1273"/>
      <c r="X13" s="1273"/>
      <c r="Y13" s="1273"/>
      <c r="Z13" s="1273"/>
      <c r="AA13" s="1007" t="s">
        <v>302</v>
      </c>
      <c r="AB13" s="1007"/>
      <c r="AC13" s="1007"/>
      <c r="AD13" s="1007"/>
      <c r="AE13" s="1273" t="str">
        <f>IF(入力シート!E100="","",入力シート!E100)</f>
        <v/>
      </c>
      <c r="AF13" s="1273"/>
      <c r="AG13" s="1273"/>
      <c r="AH13" s="1273"/>
      <c r="AI13" s="1273"/>
      <c r="AJ13" s="1273"/>
      <c r="AK13" s="1273"/>
      <c r="AL13" s="1273"/>
      <c r="AM13" s="1273"/>
      <c r="AN13" s="1273"/>
      <c r="AO13" s="1273"/>
      <c r="AP13" s="1273"/>
      <c r="AQ13" s="1274"/>
      <c r="AR13" s="503"/>
    </row>
    <row r="14" spans="1:44" ht="21" customHeight="1" x14ac:dyDescent="0.2">
      <c r="A14" s="498"/>
      <c r="B14" s="1224" t="s">
        <v>303</v>
      </c>
      <c r="C14" s="1007"/>
      <c r="D14" s="1007"/>
      <c r="E14" s="1007"/>
      <c r="F14" s="1007"/>
      <c r="G14" s="1007"/>
      <c r="H14" s="1007"/>
      <c r="I14" s="1008"/>
      <c r="J14" s="1301" t="str">
        <f>IF(入力シート!E108="","",IF(入力シート!E108="選択してください","",入力シート!E108))</f>
        <v/>
      </c>
      <c r="K14" s="933"/>
      <c r="L14" s="933"/>
      <c r="M14" s="933"/>
      <c r="N14" s="1256"/>
      <c r="O14" s="1256"/>
      <c r="P14" s="1256"/>
      <c r="Q14" s="1256"/>
      <c r="R14" s="1256"/>
      <c r="S14" s="1256"/>
      <c r="T14" s="1256"/>
      <c r="U14" s="1256"/>
      <c r="V14" s="1078"/>
      <c r="W14" s="1078"/>
      <c r="X14" s="1078"/>
      <c r="Y14" s="1078"/>
      <c r="Z14" s="1078"/>
      <c r="AA14" s="1078"/>
      <c r="AB14" s="1078"/>
      <c r="AC14" s="933"/>
      <c r="AD14" s="933"/>
      <c r="AE14" s="933"/>
      <c r="AF14" s="933"/>
      <c r="AG14" s="933"/>
      <c r="AH14" s="933"/>
      <c r="AI14" s="933"/>
      <c r="AJ14" s="933"/>
      <c r="AK14" s="933"/>
      <c r="AL14" s="933"/>
      <c r="AM14" s="933"/>
      <c r="AN14" s="933"/>
      <c r="AO14" s="933"/>
      <c r="AP14" s="933"/>
      <c r="AQ14" s="1302"/>
      <c r="AR14" s="503"/>
    </row>
    <row r="15" spans="1:44" ht="21" customHeight="1" x14ac:dyDescent="0.2">
      <c r="A15" s="498"/>
      <c r="B15" s="1224" t="s">
        <v>304</v>
      </c>
      <c r="C15" s="1007"/>
      <c r="D15" s="1007"/>
      <c r="E15" s="1007"/>
      <c r="F15" s="1007"/>
      <c r="G15" s="1007"/>
      <c r="H15" s="1007"/>
      <c r="I15" s="1232"/>
      <c r="J15" s="1224"/>
      <c r="K15" s="1007"/>
      <c r="L15" s="1007"/>
      <c r="M15" s="521"/>
      <c r="N15" s="1007" t="s">
        <v>507</v>
      </c>
      <c r="O15" s="1007"/>
      <c r="P15" s="1007"/>
      <c r="Q15" s="1307" t="s">
        <v>129</v>
      </c>
      <c r="R15" s="1307"/>
      <c r="S15" s="1251" t="str">
        <f>IF(入力シート!H110="","",入力シート!H110)</f>
        <v/>
      </c>
      <c r="T15" s="1251"/>
      <c r="U15" s="1251"/>
      <c r="V15" s="1251"/>
      <c r="W15" s="1251"/>
      <c r="X15" s="1007" t="s">
        <v>508</v>
      </c>
      <c r="Y15" s="1007"/>
      <c r="Z15" s="1008"/>
      <c r="AA15" s="1224"/>
      <c r="AB15" s="1007"/>
      <c r="AC15" s="1007"/>
      <c r="AD15" s="521"/>
      <c r="AE15" s="1007" t="s">
        <v>509</v>
      </c>
      <c r="AF15" s="1007"/>
      <c r="AG15" s="1007"/>
      <c r="AH15" s="1307" t="s">
        <v>570</v>
      </c>
      <c r="AI15" s="1307"/>
      <c r="AJ15" s="1251" t="str">
        <f>IF(入力シート!H109="","",入力シート!H109)</f>
        <v/>
      </c>
      <c r="AK15" s="1251"/>
      <c r="AL15" s="1251"/>
      <c r="AM15" s="1251"/>
      <c r="AN15" s="1251"/>
      <c r="AO15" s="1230" t="s">
        <v>305</v>
      </c>
      <c r="AP15" s="1230"/>
      <c r="AQ15" s="1231"/>
      <c r="AR15" s="503"/>
    </row>
    <row r="16" spans="1:44" ht="21" customHeight="1" x14ac:dyDescent="0.2">
      <c r="A16" s="498"/>
      <c r="B16" s="1224" t="s">
        <v>306</v>
      </c>
      <c r="C16" s="1007"/>
      <c r="D16" s="1007"/>
      <c r="E16" s="1007"/>
      <c r="F16" s="1007"/>
      <c r="G16" s="1007"/>
      <c r="H16" s="1007"/>
      <c r="I16" s="1232"/>
      <c r="J16" s="1224"/>
      <c r="K16" s="1007"/>
      <c r="L16" s="1007"/>
      <c r="M16" s="521"/>
      <c r="N16" s="1007" t="s">
        <v>507</v>
      </c>
      <c r="O16" s="1007"/>
      <c r="P16" s="1007"/>
      <c r="Q16" s="1307" t="s">
        <v>129</v>
      </c>
      <c r="R16" s="1307"/>
      <c r="S16" s="1251" t="str">
        <f>IF(入力シート!H106="","",入力シート!H106)</f>
        <v/>
      </c>
      <c r="T16" s="1251"/>
      <c r="U16" s="1251"/>
      <c r="V16" s="1251"/>
      <c r="W16" s="1251"/>
      <c r="X16" s="1267" t="s">
        <v>344</v>
      </c>
      <c r="Y16" s="1267"/>
      <c r="Z16" s="1268"/>
      <c r="AA16" s="1224"/>
      <c r="AB16" s="1007"/>
      <c r="AC16" s="1007"/>
      <c r="AD16" s="521"/>
      <c r="AE16" s="1007" t="s">
        <v>509</v>
      </c>
      <c r="AF16" s="1007"/>
      <c r="AG16" s="1007"/>
      <c r="AH16" s="1307" t="s">
        <v>570</v>
      </c>
      <c r="AI16" s="1307"/>
      <c r="AJ16" s="1308" t="str">
        <f>IF(入力シート!H105="","",入力シート!H105)</f>
        <v/>
      </c>
      <c r="AK16" s="1308"/>
      <c r="AL16" s="1308"/>
      <c r="AM16" s="1308"/>
      <c r="AN16" s="1308"/>
      <c r="AO16" s="1230" t="s">
        <v>307</v>
      </c>
      <c r="AP16" s="1230"/>
      <c r="AQ16" s="1231"/>
      <c r="AR16" s="503"/>
    </row>
    <row r="17" spans="1:46" ht="21" customHeight="1" x14ac:dyDescent="0.2">
      <c r="A17" s="498"/>
      <c r="B17" s="1224" t="s">
        <v>308</v>
      </c>
      <c r="C17" s="1007"/>
      <c r="D17" s="1007"/>
      <c r="E17" s="1007"/>
      <c r="F17" s="1007"/>
      <c r="G17" s="1007"/>
      <c r="H17" s="1007"/>
      <c r="I17" s="1232"/>
      <c r="J17" s="1063"/>
      <c r="K17" s="1166"/>
      <c r="L17" s="1166"/>
      <c r="M17" s="1166"/>
      <c r="N17" s="1166"/>
      <c r="O17" s="1166"/>
      <c r="P17" s="1166"/>
      <c r="Q17" s="1166"/>
      <c r="R17" s="1166"/>
      <c r="S17" s="1166"/>
      <c r="T17" s="1166"/>
      <c r="U17" s="1166"/>
      <c r="V17" s="1166"/>
      <c r="W17" s="1166"/>
      <c r="X17" s="1230" t="s">
        <v>309</v>
      </c>
      <c r="Y17" s="1230"/>
      <c r="Z17" s="1231"/>
      <c r="AA17" s="1166"/>
      <c r="AB17" s="1166"/>
      <c r="AC17" s="1166"/>
      <c r="AD17" s="1166"/>
      <c r="AE17" s="1166"/>
      <c r="AF17" s="1166"/>
      <c r="AG17" s="1166"/>
      <c r="AH17" s="1166"/>
      <c r="AI17" s="1166"/>
      <c r="AJ17" s="1166"/>
      <c r="AK17" s="1166"/>
      <c r="AL17" s="1166"/>
      <c r="AM17" s="1166"/>
      <c r="AN17" s="1166"/>
      <c r="AO17" s="1230" t="s">
        <v>307</v>
      </c>
      <c r="AP17" s="1230"/>
      <c r="AQ17" s="1231"/>
      <c r="AR17" s="503"/>
    </row>
    <row r="18" spans="1:46" ht="21" customHeight="1" x14ac:dyDescent="0.2">
      <c r="A18" s="498"/>
      <c r="B18" s="1224" t="s">
        <v>310</v>
      </c>
      <c r="C18" s="1007"/>
      <c r="D18" s="1007"/>
      <c r="E18" s="1007"/>
      <c r="F18" s="1007"/>
      <c r="G18" s="1007"/>
      <c r="H18" s="1007"/>
      <c r="I18" s="1232"/>
      <c r="J18" s="1063"/>
      <c r="K18" s="1166"/>
      <c r="L18" s="1166"/>
      <c r="M18" s="1166"/>
      <c r="N18" s="1166"/>
      <c r="O18" s="1166"/>
      <c r="P18" s="1166"/>
      <c r="Q18" s="1166"/>
      <c r="R18" s="1166"/>
      <c r="S18" s="1166"/>
      <c r="T18" s="1166"/>
      <c r="U18" s="1166"/>
      <c r="V18" s="1166"/>
      <c r="W18" s="1166"/>
      <c r="X18" s="1166"/>
      <c r="Y18" s="1166"/>
      <c r="Z18" s="1166"/>
      <c r="AA18" s="1166"/>
      <c r="AB18" s="1166"/>
      <c r="AC18" s="1166"/>
      <c r="AD18" s="1166"/>
      <c r="AE18" s="1166"/>
      <c r="AF18" s="1166"/>
      <c r="AG18" s="1166"/>
      <c r="AH18" s="1166"/>
      <c r="AI18" s="1166"/>
      <c r="AJ18" s="1166"/>
      <c r="AK18" s="1166"/>
      <c r="AL18" s="1166"/>
      <c r="AM18" s="1166"/>
      <c r="AN18" s="1166"/>
      <c r="AO18" s="1230" t="s">
        <v>311</v>
      </c>
      <c r="AP18" s="1230"/>
      <c r="AQ18" s="1231"/>
      <c r="AR18" s="503"/>
    </row>
    <row r="19" spans="1:46" ht="21" customHeight="1" x14ac:dyDescent="0.2">
      <c r="A19" s="498"/>
      <c r="B19" s="1224" t="s">
        <v>312</v>
      </c>
      <c r="C19" s="1007"/>
      <c r="D19" s="1007"/>
      <c r="E19" s="1007"/>
      <c r="F19" s="1007"/>
      <c r="G19" s="1007"/>
      <c r="H19" s="1007"/>
      <c r="I19" s="1007"/>
      <c r="J19" s="1007"/>
      <c r="K19" s="1007"/>
      <c r="L19" s="1007"/>
      <c r="M19" s="1007"/>
      <c r="N19" s="1007"/>
      <c r="O19" s="1007"/>
      <c r="P19" s="1007"/>
      <c r="Q19" s="1007"/>
      <c r="R19" s="1007"/>
      <c r="S19" s="1007"/>
      <c r="T19" s="1007"/>
      <c r="U19" s="1008"/>
      <c r="V19" s="1074" t="str">
        <f>IF(入力シート!E111="","",入力シート!E111)</f>
        <v/>
      </c>
      <c r="W19" s="1251"/>
      <c r="X19" s="1251"/>
      <c r="Y19" s="1251"/>
      <c r="Z19" s="1251"/>
      <c r="AA19" s="1251"/>
      <c r="AB19" s="1251"/>
      <c r="AC19" s="1251"/>
      <c r="AD19" s="1251"/>
      <c r="AE19" s="1251"/>
      <c r="AF19" s="1251"/>
      <c r="AG19" s="1251"/>
      <c r="AH19" s="1251"/>
      <c r="AI19" s="1251"/>
      <c r="AJ19" s="1251"/>
      <c r="AK19" s="1251"/>
      <c r="AL19" s="1251"/>
      <c r="AM19" s="1251"/>
      <c r="AN19" s="1251"/>
      <c r="AO19" s="1230" t="s">
        <v>313</v>
      </c>
      <c r="AP19" s="1230"/>
      <c r="AQ19" s="1231"/>
      <c r="AR19" s="503"/>
    </row>
    <row r="20" spans="1:46" ht="21" customHeight="1" x14ac:dyDescent="0.2">
      <c r="A20" s="498"/>
      <c r="B20" s="1224" t="s">
        <v>314</v>
      </c>
      <c r="C20" s="1007"/>
      <c r="D20" s="1007"/>
      <c r="E20" s="1007"/>
      <c r="F20" s="1007"/>
      <c r="G20" s="1007"/>
      <c r="H20" s="1007"/>
      <c r="I20" s="1007"/>
      <c r="J20" s="1007"/>
      <c r="K20" s="1007"/>
      <c r="L20" s="1007"/>
      <c r="M20" s="1007"/>
      <c r="N20" s="1007"/>
      <c r="O20" s="1007"/>
      <c r="P20" s="1007"/>
      <c r="Q20" s="1007"/>
      <c r="R20" s="1007"/>
      <c r="S20" s="1007"/>
      <c r="T20" s="1007"/>
      <c r="U20" s="1008"/>
      <c r="V20" s="477"/>
      <c r="W20" s="533"/>
      <c r="X20" s="533"/>
      <c r="Y20" s="1283" t="str">
        <f>IF(入力シート!E112="","",入力シート!E112)</f>
        <v/>
      </c>
      <c r="Z20" s="1283"/>
      <c r="AA20" s="1283"/>
      <c r="AB20" s="1283"/>
      <c r="AC20" s="533" t="s">
        <v>117</v>
      </c>
      <c r="AD20" s="1230" t="s">
        <v>118</v>
      </c>
      <c r="AE20" s="1230"/>
      <c r="AF20" s="1230"/>
      <c r="AG20" s="533"/>
      <c r="AH20" s="533"/>
      <c r="AI20" s="533"/>
      <c r="AJ20" s="533"/>
      <c r="AK20" s="1284" t="str">
        <f>IF(入力シート!H112="","",入力シート!H112)</f>
        <v/>
      </c>
      <c r="AL20" s="1284"/>
      <c r="AM20" s="1284"/>
      <c r="AN20" s="1284"/>
      <c r="AO20" s="1230" t="s">
        <v>313</v>
      </c>
      <c r="AP20" s="1230"/>
      <c r="AQ20" s="1231"/>
      <c r="AR20" s="503"/>
    </row>
    <row r="21" spans="1:46" ht="21" customHeight="1" x14ac:dyDescent="0.2">
      <c r="A21" s="498"/>
      <c r="B21" s="1224" t="s">
        <v>315</v>
      </c>
      <c r="C21" s="1007"/>
      <c r="D21" s="1007"/>
      <c r="E21" s="1007"/>
      <c r="F21" s="1007"/>
      <c r="G21" s="1007"/>
      <c r="H21" s="1007"/>
      <c r="I21" s="1007"/>
      <c r="J21" s="1007"/>
      <c r="K21" s="1007"/>
      <c r="L21" s="1007"/>
      <c r="M21" s="1007"/>
      <c r="N21" s="1007"/>
      <c r="O21" s="1007"/>
      <c r="P21" s="1007"/>
      <c r="Q21" s="1007"/>
      <c r="R21" s="1007"/>
      <c r="S21" s="1007"/>
      <c r="T21" s="1007"/>
      <c r="U21" s="1008"/>
      <c r="V21" s="1114"/>
      <c r="W21" s="1115"/>
      <c r="X21" s="1115"/>
      <c r="Y21" s="1115"/>
      <c r="Z21" s="1115"/>
      <c r="AA21" s="1115"/>
      <c r="AB21" s="1115"/>
      <c r="AC21" s="1115"/>
      <c r="AD21" s="1115"/>
      <c r="AE21" s="1115"/>
      <c r="AF21" s="1115"/>
      <c r="AG21" s="1115"/>
      <c r="AH21" s="1115"/>
      <c r="AI21" s="1115"/>
      <c r="AJ21" s="1115"/>
      <c r="AK21" s="1115"/>
      <c r="AL21" s="1115"/>
      <c r="AM21" s="1115"/>
      <c r="AN21" s="1115"/>
      <c r="AO21" s="985" t="s">
        <v>316</v>
      </c>
      <c r="AP21" s="985"/>
      <c r="AQ21" s="1181"/>
      <c r="AR21" s="503"/>
    </row>
    <row r="22" spans="1:46" ht="21" customHeight="1" x14ac:dyDescent="0.2">
      <c r="A22" s="498"/>
      <c r="B22" s="976" t="s">
        <v>317</v>
      </c>
      <c r="C22" s="977"/>
      <c r="D22" s="977"/>
      <c r="E22" s="977"/>
      <c r="F22" s="977"/>
      <c r="G22" s="977"/>
      <c r="H22" s="977"/>
      <c r="I22" s="977"/>
      <c r="J22" s="1314" t="str">
        <f>IF(入力シート!E114="","",入力シート!E114)</f>
        <v/>
      </c>
      <c r="K22" s="1315"/>
      <c r="L22" s="1315"/>
      <c r="M22" s="985" t="s">
        <v>318</v>
      </c>
      <c r="N22" s="985"/>
      <c r="O22" s="985"/>
      <c r="P22" s="985"/>
      <c r="Q22" s="1151" t="str">
        <f>IF(入力シート!H114="","",入力シート!H114)</f>
        <v/>
      </c>
      <c r="R22" s="1151"/>
      <c r="S22" s="1151"/>
      <c r="T22" s="985" t="s">
        <v>316</v>
      </c>
      <c r="U22" s="1181"/>
      <c r="V22" s="984" t="s">
        <v>319</v>
      </c>
      <c r="W22" s="985"/>
      <c r="X22" s="985"/>
      <c r="Y22" s="985"/>
      <c r="Z22" s="985"/>
      <c r="AA22" s="985"/>
      <c r="AB22" s="985"/>
      <c r="AC22" s="1181"/>
      <c r="AD22" s="1000" t="str">
        <f>IF(入力シート!E113="","",入力シート!E113)</f>
        <v/>
      </c>
      <c r="AE22" s="1151"/>
      <c r="AF22" s="1151"/>
      <c r="AG22" s="985" t="s">
        <v>320</v>
      </c>
      <c r="AH22" s="985"/>
      <c r="AI22" s="985"/>
      <c r="AJ22" s="985"/>
      <c r="AK22" s="985"/>
      <c r="AL22" s="1151" t="str">
        <f>IF(入力シート!H113="","",入力シート!H113)</f>
        <v/>
      </c>
      <c r="AM22" s="1151"/>
      <c r="AN22" s="1151"/>
      <c r="AO22" s="985" t="s">
        <v>316</v>
      </c>
      <c r="AP22" s="985"/>
      <c r="AQ22" s="1181"/>
      <c r="AR22" s="503"/>
    </row>
    <row r="23" spans="1:46" ht="21" customHeight="1" x14ac:dyDescent="0.2">
      <c r="A23" s="498"/>
      <c r="B23" s="1225" t="s">
        <v>321</v>
      </c>
      <c r="C23" s="1226"/>
      <c r="D23" s="1226"/>
      <c r="E23" s="1226"/>
      <c r="F23" s="1226"/>
      <c r="G23" s="1226"/>
      <c r="H23" s="1226"/>
      <c r="I23" s="1311"/>
      <c r="J23" s="1312" t="s">
        <v>322</v>
      </c>
      <c r="K23" s="1313"/>
      <c r="L23" s="1313"/>
      <c r="M23" s="1313"/>
      <c r="N23" s="1313"/>
      <c r="O23" s="1313"/>
      <c r="P23" s="1313"/>
      <c r="Q23" s="1313"/>
      <c r="R23" s="1313"/>
      <c r="S23" s="1313"/>
      <c r="T23" s="1313"/>
      <c r="U23" s="1313"/>
      <c r="V23" s="1277" t="str">
        <f>IF(入力シート!E115="","",入力シート!E115)</f>
        <v/>
      </c>
      <c r="W23" s="1278"/>
      <c r="X23" s="1278"/>
      <c r="Y23" s="1278"/>
      <c r="Z23" s="1278"/>
      <c r="AA23" s="1278"/>
      <c r="AB23" s="1278"/>
      <c r="AC23" s="1278"/>
      <c r="AD23" s="1278"/>
      <c r="AE23" s="1278"/>
      <c r="AF23" s="1278"/>
      <c r="AG23" s="1278"/>
      <c r="AH23" s="1278"/>
      <c r="AI23" s="1278"/>
      <c r="AJ23" s="1278"/>
      <c r="AK23" s="1278"/>
      <c r="AL23" s="1278"/>
      <c r="AM23" s="1278"/>
      <c r="AN23" s="1278"/>
      <c r="AO23" s="985" t="s">
        <v>323</v>
      </c>
      <c r="AP23" s="985"/>
      <c r="AQ23" s="1181"/>
      <c r="AR23" s="503"/>
      <c r="AT23"/>
    </row>
    <row r="24" spans="1:46" ht="21" customHeight="1" x14ac:dyDescent="0.2">
      <c r="A24" s="498"/>
      <c r="B24" s="1227"/>
      <c r="C24" s="1228"/>
      <c r="D24" s="1228"/>
      <c r="E24" s="1228"/>
      <c r="F24" s="1228"/>
      <c r="G24" s="1228"/>
      <c r="H24" s="1228"/>
      <c r="I24" s="1228"/>
      <c r="J24" s="1281" t="s">
        <v>324</v>
      </c>
      <c r="K24" s="1281"/>
      <c r="L24" s="1281"/>
      <c r="M24" s="1281"/>
      <c r="N24" s="1281"/>
      <c r="O24" s="1281"/>
      <c r="P24" s="1281"/>
      <c r="Q24" s="1281"/>
      <c r="R24" s="1281"/>
      <c r="S24" s="1281"/>
      <c r="T24" s="1281"/>
      <c r="U24" s="1281"/>
      <c r="V24" s="1277" t="str">
        <f>IF(入力シート!E116="","",入力シート!E116)</f>
        <v/>
      </c>
      <c r="W24" s="1278"/>
      <c r="X24" s="1278"/>
      <c r="Y24" s="1278"/>
      <c r="Z24" s="1278"/>
      <c r="AA24" s="1278"/>
      <c r="AB24" s="1278"/>
      <c r="AC24" s="1278"/>
      <c r="AD24" s="1278"/>
      <c r="AE24" s="1278"/>
      <c r="AF24" s="1278"/>
      <c r="AG24" s="1278"/>
      <c r="AH24" s="1278"/>
      <c r="AI24" s="1278"/>
      <c r="AJ24" s="1278"/>
      <c r="AK24" s="1278"/>
      <c r="AL24" s="1278"/>
      <c r="AM24" s="1278"/>
      <c r="AN24" s="1278"/>
      <c r="AO24" s="985" t="s">
        <v>323</v>
      </c>
      <c r="AP24" s="985"/>
      <c r="AQ24" s="1181"/>
      <c r="AR24" s="503"/>
    </row>
    <row r="25" spans="1:46" ht="33" customHeight="1" x14ac:dyDescent="0.2">
      <c r="A25" s="498"/>
      <c r="B25" s="1224" t="s">
        <v>325</v>
      </c>
      <c r="C25" s="1007"/>
      <c r="D25" s="1007"/>
      <c r="E25" s="1007"/>
      <c r="F25" s="1007"/>
      <c r="G25" s="1007"/>
      <c r="H25" s="1007"/>
      <c r="I25" s="1007"/>
      <c r="J25" s="1007"/>
      <c r="K25" s="1007"/>
      <c r="L25" s="1007"/>
      <c r="M25" s="1007"/>
      <c r="N25" s="1007"/>
      <c r="O25" s="1007"/>
      <c r="P25" s="1007"/>
      <c r="Q25" s="1007"/>
      <c r="R25" s="1007"/>
      <c r="S25" s="1007"/>
      <c r="T25" s="1007"/>
      <c r="U25" s="1008"/>
      <c r="V25" s="1286"/>
      <c r="W25" s="1287"/>
      <c r="X25" s="1287"/>
      <c r="Y25" s="1287"/>
      <c r="Z25" s="1287"/>
      <c r="AA25" s="1287"/>
      <c r="AB25" s="1287"/>
      <c r="AC25" s="1288"/>
      <c r="AD25" s="1288"/>
      <c r="AE25" s="1288"/>
      <c r="AF25" s="1288"/>
      <c r="AG25" s="1288"/>
      <c r="AH25" s="1288"/>
      <c r="AI25" s="1288"/>
      <c r="AJ25" s="1288"/>
      <c r="AK25" s="1288"/>
      <c r="AL25" s="1288"/>
      <c r="AM25" s="1288"/>
      <c r="AN25" s="1288"/>
      <c r="AO25" s="1288"/>
      <c r="AP25" s="1288"/>
      <c r="AQ25" s="1288"/>
      <c r="AR25" s="503"/>
    </row>
    <row r="26" spans="1:46" ht="21" customHeight="1" x14ac:dyDescent="0.2">
      <c r="A26" s="498"/>
      <c r="B26" s="1266" t="s">
        <v>353</v>
      </c>
      <c r="C26" s="1267"/>
      <c r="D26" s="1267"/>
      <c r="E26" s="1267"/>
      <c r="F26" s="1267"/>
      <c r="G26" s="1267"/>
      <c r="H26" s="1267"/>
      <c r="I26" s="1267"/>
      <c r="J26" s="1267"/>
      <c r="K26" s="1267"/>
      <c r="L26" s="1267"/>
      <c r="M26" s="1267"/>
      <c r="N26" s="1267"/>
      <c r="O26" s="1267"/>
      <c r="P26" s="1267"/>
      <c r="Q26" s="1267"/>
      <c r="R26" s="1267"/>
      <c r="S26" s="1267"/>
      <c r="T26" s="1267"/>
      <c r="U26" s="1268"/>
      <c r="V26" s="1260"/>
      <c r="W26" s="1261"/>
      <c r="X26" s="1261"/>
      <c r="Y26" s="1261"/>
      <c r="Z26" s="1261"/>
      <c r="AA26" s="1261"/>
      <c r="AB26" s="1261"/>
      <c r="AC26" s="1261"/>
      <c r="AD26" s="1261"/>
      <c r="AE26" s="1261"/>
      <c r="AF26" s="1261"/>
      <c r="AG26" s="1261"/>
      <c r="AH26" s="1261"/>
      <c r="AI26" s="1261"/>
      <c r="AJ26" s="1261"/>
      <c r="AK26" s="1261"/>
      <c r="AL26" s="1261"/>
      <c r="AM26" s="1261"/>
      <c r="AN26" s="1261"/>
      <c r="AO26" s="1261"/>
      <c r="AP26" s="1261"/>
      <c r="AQ26" s="1262"/>
      <c r="AR26" s="503"/>
    </row>
    <row r="27" spans="1:46" ht="21" customHeight="1" x14ac:dyDescent="0.2">
      <c r="A27" s="498"/>
      <c r="B27" s="1224" t="s">
        <v>327</v>
      </c>
      <c r="C27" s="1007"/>
      <c r="D27" s="1007"/>
      <c r="E27" s="1007"/>
      <c r="F27" s="1007"/>
      <c r="G27" s="1007"/>
      <c r="H27" s="1007"/>
      <c r="I27" s="1007"/>
      <c r="J27" s="1007"/>
      <c r="K27" s="1007"/>
      <c r="L27" s="1007"/>
      <c r="M27" s="1007"/>
      <c r="N27" s="1007"/>
      <c r="O27" s="1007"/>
      <c r="P27" s="1007"/>
      <c r="Q27" s="1007"/>
      <c r="R27" s="1007"/>
      <c r="S27" s="1007"/>
      <c r="T27" s="1007"/>
      <c r="U27" s="1008"/>
      <c r="V27" s="1056" t="s">
        <v>328</v>
      </c>
      <c r="W27" s="1056"/>
      <c r="X27" s="1056"/>
      <c r="Y27" s="1056"/>
      <c r="Z27" s="1056"/>
      <c r="AA27" s="1056"/>
      <c r="AB27" s="1056"/>
      <c r="AC27" s="1056"/>
      <c r="AD27" s="1056"/>
      <c r="AE27" s="1056"/>
      <c r="AF27" s="1056"/>
      <c r="AG27" s="1056"/>
      <c r="AH27" s="1056"/>
      <c r="AI27" s="1056"/>
      <c r="AJ27" s="1056"/>
      <c r="AK27" s="1056"/>
      <c r="AL27" s="1056"/>
      <c r="AM27" s="1056"/>
      <c r="AN27" s="1056"/>
      <c r="AO27" s="1056"/>
      <c r="AP27" s="1056"/>
      <c r="AQ27" s="1056"/>
      <c r="AR27" s="503"/>
    </row>
    <row r="28" spans="1:46" ht="21" customHeight="1" x14ac:dyDescent="0.2">
      <c r="A28" s="498"/>
      <c r="B28" s="1266" t="s">
        <v>329</v>
      </c>
      <c r="C28" s="1267"/>
      <c r="D28" s="1267"/>
      <c r="E28" s="1267"/>
      <c r="F28" s="1267"/>
      <c r="G28" s="1267"/>
      <c r="H28" s="1267"/>
      <c r="I28" s="1267"/>
      <c r="J28" s="1267"/>
      <c r="K28" s="1267"/>
      <c r="L28" s="1267"/>
      <c r="M28" s="1267"/>
      <c r="N28" s="1267"/>
      <c r="O28" s="1267"/>
      <c r="P28" s="1267"/>
      <c r="Q28" s="1267"/>
      <c r="R28" s="1267"/>
      <c r="S28" s="1267"/>
      <c r="T28" s="1267"/>
      <c r="U28" s="1268"/>
      <c r="V28" s="1238"/>
      <c r="W28" s="1239"/>
      <c r="X28" s="1239"/>
      <c r="Y28" s="1239"/>
      <c r="Z28" s="1239"/>
      <c r="AA28" s="1239"/>
      <c r="AB28" s="1239"/>
      <c r="AC28" s="1239"/>
      <c r="AD28" s="1239"/>
      <c r="AE28" s="1239"/>
      <c r="AF28" s="1239"/>
      <c r="AG28" s="1239"/>
      <c r="AH28" s="1239"/>
      <c r="AI28" s="1239"/>
      <c r="AJ28" s="1239"/>
      <c r="AK28" s="1239"/>
      <c r="AL28" s="1239"/>
      <c r="AM28" s="1239"/>
      <c r="AN28" s="1239"/>
      <c r="AO28" s="1258" t="s">
        <v>313</v>
      </c>
      <c r="AP28" s="1258"/>
      <c r="AQ28" s="1259"/>
      <c r="AR28" s="503"/>
    </row>
    <row r="29" spans="1:46" ht="21" customHeight="1" x14ac:dyDescent="0.2">
      <c r="A29" s="498"/>
      <c r="B29" s="1269"/>
      <c r="C29" s="1270"/>
      <c r="D29" s="1270"/>
      <c r="E29" s="1270"/>
      <c r="F29" s="1270"/>
      <c r="G29" s="1270"/>
      <c r="H29" s="1270"/>
      <c r="I29" s="1270"/>
      <c r="J29" s="1270"/>
      <c r="K29" s="1270"/>
      <c r="L29" s="1270"/>
      <c r="M29" s="1270"/>
      <c r="N29" s="1270"/>
      <c r="O29" s="1270"/>
      <c r="P29" s="1270"/>
      <c r="Q29" s="1270"/>
      <c r="R29" s="1270"/>
      <c r="S29" s="1270"/>
      <c r="T29" s="1270"/>
      <c r="U29" s="1271"/>
      <c r="V29" s="1272"/>
      <c r="W29" s="1265"/>
      <c r="X29" s="1265"/>
      <c r="Y29" s="1265"/>
      <c r="Z29" s="1265"/>
      <c r="AA29" s="1265"/>
      <c r="AB29" s="1265"/>
      <c r="AC29" s="1265"/>
      <c r="AD29" s="1265"/>
      <c r="AE29" s="1265"/>
      <c r="AF29" s="1265"/>
      <c r="AG29" s="1265"/>
      <c r="AH29" s="1265"/>
      <c r="AI29" s="1265"/>
      <c r="AJ29" s="1265"/>
      <c r="AK29" s="1265"/>
      <c r="AL29" s="1265"/>
      <c r="AM29" s="1265"/>
      <c r="AN29" s="1265"/>
      <c r="AO29" s="1252" t="s">
        <v>330</v>
      </c>
      <c r="AP29" s="1252"/>
      <c r="AQ29" s="1253"/>
      <c r="AR29" s="503"/>
    </row>
    <row r="30" spans="1:46" ht="21" customHeight="1" x14ac:dyDescent="0.2">
      <c r="A30" s="498"/>
      <c r="B30" s="1266" t="s">
        <v>331</v>
      </c>
      <c r="C30" s="1267"/>
      <c r="D30" s="1267"/>
      <c r="E30" s="1267"/>
      <c r="F30" s="1267"/>
      <c r="G30" s="1267"/>
      <c r="H30" s="1267"/>
      <c r="I30" s="1267"/>
      <c r="J30" s="1267"/>
      <c r="K30" s="1267"/>
      <c r="L30" s="1267"/>
      <c r="M30" s="1267"/>
      <c r="N30" s="1267"/>
      <c r="O30" s="1267"/>
      <c r="P30" s="1267"/>
      <c r="Q30" s="1267"/>
      <c r="R30" s="1267"/>
      <c r="S30" s="1267"/>
      <c r="T30" s="1267"/>
      <c r="U30" s="1268"/>
      <c r="V30" s="1034" t="str">
        <f>IF(入力シート!E117="","",IF(入力シート!E117="選択してください","",入力シート!E117))</f>
        <v/>
      </c>
      <c r="W30" s="1035"/>
      <c r="X30" s="1035"/>
      <c r="Y30" s="1035"/>
      <c r="Z30" s="1035"/>
      <c r="AA30" s="1035"/>
      <c r="AB30" s="1035"/>
      <c r="AC30" s="1035"/>
      <c r="AD30" s="1035"/>
      <c r="AE30" s="1035"/>
      <c r="AF30" s="1035"/>
      <c r="AG30" s="1035"/>
      <c r="AH30" s="1035"/>
      <c r="AI30" s="1035"/>
      <c r="AJ30" s="1035"/>
      <c r="AK30" s="1035"/>
      <c r="AL30" s="1035"/>
      <c r="AM30" s="1035"/>
      <c r="AN30" s="1035"/>
      <c r="AO30" s="1078"/>
      <c r="AP30" s="1078"/>
      <c r="AQ30" s="1254"/>
      <c r="AR30" s="503"/>
    </row>
    <row r="31" spans="1:46" ht="21" customHeight="1" x14ac:dyDescent="0.2">
      <c r="A31" s="498"/>
      <c r="B31" s="1269"/>
      <c r="C31" s="1270"/>
      <c r="D31" s="1270"/>
      <c r="E31" s="1270"/>
      <c r="F31" s="1270"/>
      <c r="G31" s="1270"/>
      <c r="H31" s="1270"/>
      <c r="I31" s="1270"/>
      <c r="J31" s="1270"/>
      <c r="K31" s="1270"/>
      <c r="L31" s="1270"/>
      <c r="M31" s="1270"/>
      <c r="N31" s="1270"/>
      <c r="O31" s="1270"/>
      <c r="P31" s="1270"/>
      <c r="Q31" s="1270"/>
      <c r="R31" s="1270"/>
      <c r="S31" s="1270"/>
      <c r="T31" s="1270"/>
      <c r="U31" s="1271"/>
      <c r="V31" s="1255"/>
      <c r="W31" s="1256"/>
      <c r="X31" s="1256"/>
      <c r="Y31" s="1256"/>
      <c r="Z31" s="1256"/>
      <c r="AA31" s="1256"/>
      <c r="AB31" s="1256"/>
      <c r="AC31" s="1256"/>
      <c r="AD31" s="1256"/>
      <c r="AE31" s="1256"/>
      <c r="AF31" s="1256"/>
      <c r="AG31" s="1256"/>
      <c r="AH31" s="1256"/>
      <c r="AI31" s="1256"/>
      <c r="AJ31" s="1256"/>
      <c r="AK31" s="1256"/>
      <c r="AL31" s="1256"/>
      <c r="AM31" s="1256"/>
      <c r="AN31" s="1256"/>
      <c r="AO31" s="1256"/>
      <c r="AP31" s="1256"/>
      <c r="AQ31" s="1257"/>
      <c r="AR31" s="503"/>
    </row>
    <row r="32" spans="1:46" ht="21" customHeight="1" x14ac:dyDescent="0.2">
      <c r="A32" s="498"/>
      <c r="B32" s="1224" t="s">
        <v>332</v>
      </c>
      <c r="C32" s="1007"/>
      <c r="D32" s="1007"/>
      <c r="E32" s="1007"/>
      <c r="F32" s="1007"/>
      <c r="G32" s="1007"/>
      <c r="H32" s="1007"/>
      <c r="I32" s="1007"/>
      <c r="J32" s="1007"/>
      <c r="K32" s="1007"/>
      <c r="L32" s="1007"/>
      <c r="M32" s="1007"/>
      <c r="N32" s="1007"/>
      <c r="O32" s="1007"/>
      <c r="P32" s="1007"/>
      <c r="Q32" s="1007"/>
      <c r="R32" s="1007"/>
      <c r="S32" s="1007"/>
      <c r="T32" s="1007"/>
      <c r="U32" s="1008"/>
      <c r="V32" s="1310"/>
      <c r="W32" s="1310"/>
      <c r="X32" s="1310"/>
      <c r="Y32" s="1310"/>
      <c r="Z32" s="1310"/>
      <c r="AA32" s="1310"/>
      <c r="AB32" s="1310"/>
      <c r="AC32" s="1310"/>
      <c r="AD32" s="1310"/>
      <c r="AE32" s="1310"/>
      <c r="AF32" s="1310"/>
      <c r="AG32" s="1310"/>
      <c r="AH32" s="1310"/>
      <c r="AI32" s="1310"/>
      <c r="AJ32" s="1310"/>
      <c r="AK32" s="1310"/>
      <c r="AL32" s="1310"/>
      <c r="AM32" s="1310"/>
      <c r="AN32" s="1310"/>
      <c r="AO32" s="1310"/>
      <c r="AP32" s="1310"/>
      <c r="AQ32" s="1310"/>
      <c r="AR32" s="503"/>
    </row>
    <row r="33" spans="1:44" ht="21" customHeight="1" x14ac:dyDescent="0.2">
      <c r="A33" s="498"/>
      <c r="B33" s="1224" t="s">
        <v>333</v>
      </c>
      <c r="C33" s="1007"/>
      <c r="D33" s="1007"/>
      <c r="E33" s="1007"/>
      <c r="F33" s="1007"/>
      <c r="G33" s="1007"/>
      <c r="H33" s="1007"/>
      <c r="I33" s="1007"/>
      <c r="J33" s="1007"/>
      <c r="K33" s="1007"/>
      <c r="L33" s="1007"/>
      <c r="M33" s="1007"/>
      <c r="N33" s="1007"/>
      <c r="O33" s="1007"/>
      <c r="P33" s="1007"/>
      <c r="Q33" s="1007"/>
      <c r="R33" s="1007"/>
      <c r="S33" s="1007"/>
      <c r="T33" s="1007"/>
      <c r="U33" s="1008"/>
      <c r="V33" s="1056" t="str">
        <f>IF(入力シート!E118="","",IF(入力シート!E118="選択してください","",入力シート!E118))</f>
        <v/>
      </c>
      <c r="W33" s="1056"/>
      <c r="X33" s="1056"/>
      <c r="Y33" s="1056"/>
      <c r="Z33" s="1056"/>
      <c r="AA33" s="1056"/>
      <c r="AB33" s="1056"/>
      <c r="AC33" s="1056"/>
      <c r="AD33" s="1056"/>
      <c r="AE33" s="1056"/>
      <c r="AF33" s="1056"/>
      <c r="AG33" s="1056"/>
      <c r="AH33" s="1056"/>
      <c r="AI33" s="1056"/>
      <c r="AJ33" s="1056"/>
      <c r="AK33" s="1056"/>
      <c r="AL33" s="1056"/>
      <c r="AM33" s="1056"/>
      <c r="AN33" s="1056"/>
      <c r="AO33" s="1056"/>
      <c r="AP33" s="1056"/>
      <c r="AQ33" s="1056"/>
      <c r="AR33" s="503"/>
    </row>
    <row r="34" spans="1:44" ht="21" customHeight="1" x14ac:dyDescent="0.2">
      <c r="A34" s="498"/>
      <c r="B34" s="989" t="s">
        <v>334</v>
      </c>
      <c r="C34" s="989"/>
      <c r="D34" s="989"/>
      <c r="E34" s="989"/>
      <c r="F34" s="989"/>
      <c r="G34" s="989"/>
      <c r="H34" s="989"/>
      <c r="I34" s="989"/>
      <c r="J34" s="989"/>
      <c r="K34" s="989"/>
      <c r="L34" s="989"/>
      <c r="M34" s="989"/>
      <c r="N34" s="989"/>
      <c r="O34" s="989"/>
      <c r="P34" s="989"/>
      <c r="Q34" s="989"/>
      <c r="R34" s="989"/>
      <c r="S34" s="989"/>
      <c r="T34" s="989"/>
      <c r="U34" s="989"/>
      <c r="V34" s="1292" t="s">
        <v>335</v>
      </c>
      <c r="W34" s="1293"/>
      <c r="X34" s="1293"/>
      <c r="Y34" s="1294"/>
      <c r="Z34" s="1238"/>
      <c r="AA34" s="1239"/>
      <c r="AB34" s="1239"/>
      <c r="AC34" s="1239"/>
      <c r="AD34" s="1239"/>
      <c r="AE34" s="1239"/>
      <c r="AF34" s="1239"/>
      <c r="AG34" s="1239"/>
      <c r="AH34" s="1239"/>
      <c r="AI34" s="1239"/>
      <c r="AJ34" s="1239"/>
      <c r="AK34" s="1239"/>
      <c r="AL34" s="1239"/>
      <c r="AM34" s="1239"/>
      <c r="AN34" s="1239"/>
      <c r="AO34" s="1258" t="s">
        <v>313</v>
      </c>
      <c r="AP34" s="1258"/>
      <c r="AQ34" s="1259"/>
      <c r="AR34" s="503"/>
    </row>
    <row r="35" spans="1:44" ht="21" customHeight="1" x14ac:dyDescent="0.2">
      <c r="A35" s="498"/>
      <c r="B35" s="989"/>
      <c r="C35" s="989"/>
      <c r="D35" s="989"/>
      <c r="E35" s="989"/>
      <c r="F35" s="989"/>
      <c r="G35" s="989"/>
      <c r="H35" s="989"/>
      <c r="I35" s="989"/>
      <c r="J35" s="989"/>
      <c r="K35" s="989"/>
      <c r="L35" s="989"/>
      <c r="M35" s="989"/>
      <c r="N35" s="989"/>
      <c r="O35" s="989"/>
      <c r="P35" s="989"/>
      <c r="Q35" s="989"/>
      <c r="R35" s="989"/>
      <c r="S35" s="989"/>
      <c r="T35" s="989"/>
      <c r="U35" s="989"/>
      <c r="V35" s="1289" t="s">
        <v>336</v>
      </c>
      <c r="W35" s="1290"/>
      <c r="X35" s="1290"/>
      <c r="Y35" s="1291"/>
      <c r="Z35" s="1263" t="s">
        <v>289</v>
      </c>
      <c r="AA35" s="1264"/>
      <c r="AB35" s="1264"/>
      <c r="AC35" s="1264"/>
      <c r="AD35" s="1265"/>
      <c r="AE35" s="1265"/>
      <c r="AF35" s="1265"/>
      <c r="AG35" s="1265"/>
      <c r="AH35" s="1265"/>
      <c r="AI35" s="612" t="s">
        <v>337</v>
      </c>
      <c r="AJ35" s="1265"/>
      <c r="AK35" s="1265"/>
      <c r="AL35" s="1265"/>
      <c r="AM35" s="1265"/>
      <c r="AN35" s="1265"/>
      <c r="AO35" s="1279" t="s">
        <v>313</v>
      </c>
      <c r="AP35" s="1279"/>
      <c r="AQ35" s="1280"/>
      <c r="AR35" s="503"/>
    </row>
    <row r="36" spans="1:44" ht="21" customHeight="1" x14ac:dyDescent="0.2">
      <c r="A36" s="498"/>
      <c r="B36" s="989" t="s">
        <v>338</v>
      </c>
      <c r="C36" s="989"/>
      <c r="D36" s="989"/>
      <c r="E36" s="989"/>
      <c r="F36" s="989"/>
      <c r="G36" s="989"/>
      <c r="H36" s="989"/>
      <c r="I36" s="989"/>
      <c r="J36" s="989"/>
      <c r="K36" s="989"/>
      <c r="L36" s="989"/>
      <c r="M36" s="989"/>
      <c r="N36" s="989"/>
      <c r="O36" s="989"/>
      <c r="P36" s="989"/>
      <c r="Q36" s="989"/>
      <c r="R36" s="989"/>
      <c r="S36" s="989"/>
      <c r="T36" s="989"/>
      <c r="U36" s="989"/>
      <c r="V36" s="1295"/>
      <c r="W36" s="1296"/>
      <c r="X36" s="1296"/>
      <c r="Y36" s="1296"/>
      <c r="Z36" s="1296"/>
      <c r="AA36" s="1296"/>
      <c r="AB36" s="1296"/>
      <c r="AC36" s="1296"/>
      <c r="AD36" s="1296"/>
      <c r="AE36" s="1296"/>
      <c r="AF36" s="1296"/>
      <c r="AG36" s="1296"/>
      <c r="AH36" s="1296"/>
      <c r="AI36" s="1296"/>
      <c r="AJ36" s="1296"/>
      <c r="AK36" s="1296"/>
      <c r="AL36" s="1296"/>
      <c r="AM36" s="1296"/>
      <c r="AN36" s="1296"/>
      <c r="AO36" s="1297"/>
      <c r="AP36" s="1297"/>
      <c r="AQ36" s="1298"/>
      <c r="AR36" s="503"/>
    </row>
    <row r="37" spans="1:44" ht="21" customHeight="1" x14ac:dyDescent="0.2">
      <c r="A37" s="498"/>
      <c r="B37" s="989" t="s">
        <v>339</v>
      </c>
      <c r="C37" s="989"/>
      <c r="D37" s="989"/>
      <c r="E37" s="989"/>
      <c r="F37" s="989"/>
      <c r="G37" s="989"/>
      <c r="H37" s="989"/>
      <c r="I37" s="989"/>
      <c r="J37" s="989"/>
      <c r="K37" s="989"/>
      <c r="L37" s="989"/>
      <c r="M37" s="989"/>
      <c r="N37" s="989"/>
      <c r="O37" s="989"/>
      <c r="P37" s="989"/>
      <c r="Q37" s="989"/>
      <c r="R37" s="989"/>
      <c r="S37" s="989"/>
      <c r="T37" s="989"/>
      <c r="U37" s="989"/>
      <c r="V37" s="1246"/>
      <c r="W37" s="1247"/>
      <c r="X37" s="1247"/>
      <c r="Y37" s="1247"/>
      <c r="Z37" s="1247"/>
      <c r="AA37" s="1247"/>
      <c r="AB37" s="1247"/>
      <c r="AC37" s="1247"/>
      <c r="AD37" s="1247"/>
      <c r="AE37" s="1247"/>
      <c r="AF37" s="1247"/>
      <c r="AG37" s="1247"/>
      <c r="AH37" s="1247"/>
      <c r="AI37" s="1247"/>
      <c r="AJ37" s="1247"/>
      <c r="AK37" s="1247"/>
      <c r="AL37" s="1247"/>
      <c r="AM37" s="1247"/>
      <c r="AN37" s="1247"/>
      <c r="AO37" s="1247"/>
      <c r="AP37" s="1247"/>
      <c r="AQ37" s="1248"/>
      <c r="AR37" s="503"/>
    </row>
    <row r="38" spans="1:44" ht="21" customHeight="1" x14ac:dyDescent="0.2">
      <c r="A38" s="498"/>
      <c r="B38" s="978" t="s">
        <v>340</v>
      </c>
      <c r="C38" s="979"/>
      <c r="D38" s="979"/>
      <c r="E38" s="979"/>
      <c r="F38" s="979"/>
      <c r="G38" s="979"/>
      <c r="H38" s="979"/>
      <c r="I38" s="1249"/>
      <c r="J38" s="1249"/>
      <c r="K38" s="1249"/>
      <c r="L38" s="1249"/>
      <c r="M38" s="1249"/>
      <c r="N38" s="1249"/>
      <c r="O38" s="1249"/>
      <c r="P38" s="1249"/>
      <c r="Q38" s="1249"/>
      <c r="R38" s="1249"/>
      <c r="S38" s="1249"/>
      <c r="T38" s="1249"/>
      <c r="U38" s="1250"/>
      <c r="V38" s="1242"/>
      <c r="W38" s="1243"/>
      <c r="X38" s="1243"/>
      <c r="Y38" s="1243"/>
      <c r="Z38" s="1243"/>
      <c r="AA38" s="1243"/>
      <c r="AB38" s="1243"/>
      <c r="AC38" s="1244"/>
      <c r="AD38" s="1244"/>
      <c r="AE38" s="1244"/>
      <c r="AF38" s="1244"/>
      <c r="AG38" s="1244"/>
      <c r="AH38" s="1244"/>
      <c r="AI38" s="1244"/>
      <c r="AJ38" s="1244"/>
      <c r="AK38" s="1244"/>
      <c r="AL38" s="1244"/>
      <c r="AM38" s="1244"/>
      <c r="AN38" s="1244"/>
      <c r="AO38" s="1244"/>
      <c r="AP38" s="1244"/>
      <c r="AQ38" s="1245"/>
      <c r="AR38" s="503"/>
    </row>
    <row r="39" spans="1:44" ht="21" customHeight="1" x14ac:dyDescent="0.2">
      <c r="A39" s="498"/>
      <c r="B39" s="978" t="s">
        <v>341</v>
      </c>
      <c r="C39" s="979"/>
      <c r="D39" s="979"/>
      <c r="E39" s="979"/>
      <c r="F39" s="979"/>
      <c r="G39" s="979"/>
      <c r="H39" s="979"/>
      <c r="I39" s="1249"/>
      <c r="J39" s="1249"/>
      <c r="K39" s="1249"/>
      <c r="L39" s="1249"/>
      <c r="M39" s="1249"/>
      <c r="N39" s="1249"/>
      <c r="O39" s="1249"/>
      <c r="P39" s="1249"/>
      <c r="Q39" s="1249"/>
      <c r="R39" s="1249"/>
      <c r="S39" s="1249"/>
      <c r="T39" s="1249"/>
      <c r="U39" s="1250"/>
      <c r="V39" s="1242"/>
      <c r="W39" s="1243"/>
      <c r="X39" s="1243"/>
      <c r="Y39" s="1243"/>
      <c r="Z39" s="1243"/>
      <c r="AA39" s="1243"/>
      <c r="AB39" s="1243"/>
      <c r="AC39" s="1244"/>
      <c r="AD39" s="1244"/>
      <c r="AE39" s="1244"/>
      <c r="AF39" s="1244"/>
      <c r="AG39" s="1244"/>
      <c r="AH39" s="1244"/>
      <c r="AI39" s="1244"/>
      <c r="AJ39" s="1244"/>
      <c r="AK39" s="1244"/>
      <c r="AL39" s="1244"/>
      <c r="AM39" s="1244"/>
      <c r="AN39" s="1244"/>
      <c r="AO39" s="1244"/>
      <c r="AP39" s="1244"/>
      <c r="AQ39" s="1245"/>
      <c r="AR39" s="503"/>
    </row>
    <row r="40" spans="1:44" ht="21" customHeight="1" x14ac:dyDescent="0.2">
      <c r="A40" s="498"/>
      <c r="B40" s="1282" t="s">
        <v>342</v>
      </c>
      <c r="C40" s="1282"/>
      <c r="D40" s="1282"/>
      <c r="E40" s="1282"/>
      <c r="F40" s="1282"/>
      <c r="G40" s="1282"/>
      <c r="H40" s="1282"/>
      <c r="I40" s="1282"/>
      <c r="J40" s="1282"/>
      <c r="K40" s="1282"/>
      <c r="L40" s="1282"/>
      <c r="M40" s="1282"/>
      <c r="N40" s="1282"/>
      <c r="O40" s="1282"/>
      <c r="P40" s="1282"/>
      <c r="Q40" s="1282"/>
      <c r="R40" s="1282"/>
      <c r="S40" s="1282"/>
      <c r="T40" s="1282"/>
      <c r="U40" s="1282"/>
      <c r="V40" s="1224" t="s">
        <v>343</v>
      </c>
      <c r="W40" s="1007"/>
      <c r="X40" s="1007"/>
      <c r="Y40" s="1251" t="str">
        <f>IF(入力シート!H105="","",入力シート!H105)</f>
        <v/>
      </c>
      <c r="Z40" s="1251"/>
      <c r="AA40" s="1251"/>
      <c r="AB40" s="1251"/>
      <c r="AC40" s="1251"/>
      <c r="AD40" s="1285" t="s">
        <v>344</v>
      </c>
      <c r="AE40" s="1285"/>
      <c r="AF40" s="1285"/>
      <c r="AG40" s="1224" t="s">
        <v>345</v>
      </c>
      <c r="AH40" s="1007"/>
      <c r="AI40" s="1007"/>
      <c r="AJ40" s="1309" t="str">
        <f>IF(OR(入力シート!E128="",入力シート!E107="",入力シート!H105=""),"",ROUNDDOWN(入力シート!E128/(入力シート!E107*入力シート!H105),0))</f>
        <v/>
      </c>
      <c r="AK40" s="1309"/>
      <c r="AL40" s="1309"/>
      <c r="AM40" s="1309"/>
      <c r="AN40" s="1309"/>
      <c r="AO40" s="1017" t="s">
        <v>346</v>
      </c>
      <c r="AP40" s="1017"/>
      <c r="AQ40" s="1018"/>
      <c r="AR40" s="503"/>
    </row>
    <row r="41" spans="1:44" ht="21" customHeight="1" x14ac:dyDescent="0.2">
      <c r="A41" s="498"/>
      <c r="B41" s="472" t="s">
        <v>347</v>
      </c>
      <c r="C41" s="472"/>
      <c r="D41" s="472"/>
      <c r="E41" s="472"/>
      <c r="F41" s="472"/>
      <c r="G41" s="472"/>
      <c r="H41" s="472"/>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459"/>
      <c r="AO41" s="459"/>
      <c r="AP41" s="459"/>
      <c r="AQ41" s="459"/>
      <c r="AR41" s="503"/>
    </row>
    <row r="42" spans="1:44" ht="27" customHeight="1" x14ac:dyDescent="0.2">
      <c r="A42" s="498"/>
      <c r="B42" s="1241" t="s">
        <v>348</v>
      </c>
      <c r="C42" s="1241"/>
      <c r="D42" s="1241"/>
      <c r="E42" s="1241"/>
      <c r="F42" s="1241"/>
      <c r="G42" s="1241"/>
      <c r="H42" s="1241"/>
      <c r="I42" s="1241"/>
      <c r="J42" s="1241"/>
      <c r="K42" s="1241"/>
      <c r="L42" s="1241"/>
      <c r="M42" s="1241"/>
      <c r="N42" s="1241"/>
      <c r="O42" s="1241"/>
      <c r="P42" s="1241"/>
      <c r="Q42" s="1241"/>
      <c r="R42" s="1241"/>
      <c r="S42" s="1241"/>
      <c r="T42" s="1241"/>
      <c r="U42" s="1241"/>
      <c r="V42" s="1241"/>
      <c r="W42" s="1241"/>
      <c r="X42" s="1241"/>
      <c r="Y42" s="1241"/>
      <c r="Z42" s="1241"/>
      <c r="AA42" s="1241"/>
      <c r="AB42" s="1241"/>
      <c r="AC42" s="1241"/>
      <c r="AD42" s="1241"/>
      <c r="AE42" s="1241"/>
      <c r="AF42" s="1241"/>
      <c r="AG42" s="1241"/>
      <c r="AH42" s="1241"/>
      <c r="AI42" s="1241"/>
      <c r="AJ42" s="1241"/>
      <c r="AK42" s="1241"/>
      <c r="AL42" s="1241"/>
      <c r="AM42" s="1241"/>
      <c r="AN42" s="1241"/>
      <c r="AO42" s="1241"/>
      <c r="AP42" s="1241"/>
      <c r="AQ42" s="1241"/>
      <c r="AR42" s="503"/>
    </row>
    <row r="43" spans="1:44" ht="13" customHeight="1" x14ac:dyDescent="0.2">
      <c r="A43" s="498"/>
      <c r="B43" s="1241"/>
      <c r="C43" s="1241"/>
      <c r="D43" s="1241"/>
      <c r="E43" s="1241"/>
      <c r="F43" s="1241"/>
      <c r="G43" s="1241"/>
      <c r="H43" s="1241"/>
      <c r="I43" s="1241"/>
      <c r="J43" s="1241"/>
      <c r="K43" s="1241"/>
      <c r="L43" s="1241"/>
      <c r="M43" s="1241"/>
      <c r="N43" s="1241"/>
      <c r="O43" s="1241"/>
      <c r="P43" s="1241"/>
      <c r="Q43" s="1241"/>
      <c r="R43" s="1241"/>
      <c r="S43" s="1241"/>
      <c r="T43" s="1241"/>
      <c r="U43" s="1241"/>
      <c r="V43" s="1241"/>
      <c r="W43" s="1241"/>
      <c r="X43" s="1241"/>
      <c r="Y43" s="1241"/>
      <c r="Z43" s="1241"/>
      <c r="AA43" s="1241"/>
      <c r="AB43" s="1241"/>
      <c r="AC43" s="1241"/>
      <c r="AD43" s="1241"/>
      <c r="AE43" s="1241"/>
      <c r="AF43" s="1241"/>
      <c r="AG43" s="1241"/>
      <c r="AH43" s="1241"/>
      <c r="AI43" s="1241"/>
      <c r="AJ43" s="1241"/>
      <c r="AK43" s="1241"/>
      <c r="AL43" s="1241"/>
      <c r="AM43" s="1241"/>
      <c r="AN43" s="1241"/>
      <c r="AO43" s="1241"/>
      <c r="AP43" s="1241"/>
      <c r="AQ43" s="1241"/>
      <c r="AR43" s="503"/>
    </row>
    <row r="44" spans="1:44" x14ac:dyDescent="0.2">
      <c r="A44" s="498" t="s">
        <v>349</v>
      </c>
      <c r="B44" s="459"/>
      <c r="C44" s="459"/>
      <c r="D44" s="459"/>
      <c r="E44" s="459"/>
      <c r="F44" s="459"/>
      <c r="G44" s="459"/>
      <c r="H44" s="459"/>
      <c r="I44" s="517"/>
      <c r="J44" s="517"/>
      <c r="K44" s="517"/>
      <c r="L44" s="517"/>
      <c r="M44" s="517"/>
      <c r="N44" s="457"/>
      <c r="O44" s="457"/>
      <c r="P44" s="457"/>
      <c r="Q44" s="457"/>
      <c r="R44" s="457"/>
      <c r="S44" s="457"/>
      <c r="T44" s="457"/>
      <c r="U44" s="465"/>
      <c r="V44" s="465"/>
      <c r="W44" s="465"/>
      <c r="X44" s="465"/>
      <c r="Y44" s="465"/>
      <c r="Z44" s="465"/>
      <c r="AA44" s="465"/>
      <c r="AB44" s="465"/>
      <c r="AC44" s="465"/>
      <c r="AD44" s="465"/>
      <c r="AE44" s="465"/>
      <c r="AF44" s="465"/>
      <c r="AG44" s="465"/>
      <c r="AH44" s="465"/>
      <c r="AI44" s="465"/>
      <c r="AJ44" s="465"/>
      <c r="AK44" s="465"/>
      <c r="AL44" s="465"/>
      <c r="AM44" s="465"/>
      <c r="AN44" s="465"/>
      <c r="AO44" s="465"/>
      <c r="AP44" s="465"/>
      <c r="AQ44" s="465"/>
      <c r="AR44" s="503"/>
    </row>
    <row r="45" spans="1:44" ht="13" customHeight="1" x14ac:dyDescent="0.2">
      <c r="A45" s="498"/>
      <c r="B45" s="595" t="s">
        <v>350</v>
      </c>
      <c r="C45" s="1183" t="s">
        <v>351</v>
      </c>
      <c r="D45" s="1183"/>
      <c r="E45" s="1183"/>
      <c r="F45" s="1183"/>
      <c r="G45" s="1183"/>
      <c r="H45" s="1183"/>
      <c r="I45" s="1183"/>
      <c r="J45" s="1183"/>
      <c r="K45" s="1183"/>
      <c r="L45" s="1183"/>
      <c r="M45" s="1183"/>
      <c r="N45" s="1183"/>
      <c r="O45" s="1183"/>
      <c r="P45" s="1183"/>
      <c r="Q45" s="1183"/>
      <c r="R45" s="1183"/>
      <c r="S45" s="1183"/>
      <c r="T45" s="1183"/>
      <c r="U45" s="1183"/>
      <c r="V45" s="1183"/>
      <c r="W45" s="1183"/>
      <c r="X45" s="1183"/>
      <c r="Y45" s="1183"/>
      <c r="Z45" s="1183"/>
      <c r="AA45" s="1183"/>
      <c r="AB45" s="1183"/>
      <c r="AC45" s="459"/>
      <c r="AD45" s="459"/>
      <c r="AE45" s="459"/>
      <c r="AF45" s="459"/>
      <c r="AG45" s="459"/>
      <c r="AH45" s="459"/>
      <c r="AI45" s="459"/>
      <c r="AJ45" s="459"/>
      <c r="AK45" s="459"/>
      <c r="AL45" s="459"/>
      <c r="AM45" s="459"/>
      <c r="AN45" s="459"/>
      <c r="AO45" s="459"/>
      <c r="AP45" s="459"/>
      <c r="AQ45" s="459"/>
      <c r="AR45" s="503"/>
    </row>
    <row r="46" spans="1:44" ht="13" customHeight="1" x14ac:dyDescent="0.2">
      <c r="A46" s="498"/>
      <c r="B46" s="595" t="s">
        <v>350</v>
      </c>
      <c r="C46" s="1183" t="s">
        <v>352</v>
      </c>
      <c r="D46" s="1183"/>
      <c r="E46" s="1183"/>
      <c r="F46" s="1183"/>
      <c r="G46" s="1183"/>
      <c r="H46" s="1183"/>
      <c r="I46" s="1183"/>
      <c r="J46" s="1183"/>
      <c r="K46" s="1183"/>
      <c r="L46" s="1183"/>
      <c r="M46" s="1183"/>
      <c r="N46" s="1183"/>
      <c r="O46" s="1183"/>
      <c r="P46" s="1183"/>
      <c r="Q46" s="1183"/>
      <c r="R46" s="1183"/>
      <c r="S46" s="1183"/>
      <c r="T46" s="1183"/>
      <c r="U46" s="1183"/>
      <c r="V46" s="1183"/>
      <c r="W46" s="1183"/>
      <c r="X46" s="1183"/>
      <c r="Y46" s="1183"/>
      <c r="Z46" s="1183"/>
      <c r="AA46" s="1183"/>
      <c r="AB46" s="459"/>
      <c r="AC46" s="459"/>
      <c r="AD46" s="459"/>
      <c r="AE46" s="459"/>
      <c r="AF46" s="459"/>
      <c r="AG46" s="459"/>
      <c r="AH46" s="459"/>
      <c r="AI46" s="459"/>
      <c r="AJ46" s="459"/>
      <c r="AK46" s="459"/>
      <c r="AL46" s="459"/>
      <c r="AM46" s="459"/>
      <c r="AN46" s="459"/>
      <c r="AO46" s="459"/>
      <c r="AP46" s="459"/>
      <c r="AQ46" s="459"/>
      <c r="AR46" s="503"/>
    </row>
    <row r="47" spans="1:44" ht="13.5" thickBot="1" x14ac:dyDescent="0.25">
      <c r="A47" s="613"/>
      <c r="B47" s="481"/>
      <c r="C47" s="481"/>
      <c r="D47" s="481"/>
      <c r="E47" s="481"/>
      <c r="F47" s="481"/>
      <c r="G47" s="481"/>
      <c r="H47" s="481"/>
      <c r="I47" s="481"/>
      <c r="J47" s="481"/>
      <c r="K47" s="481"/>
      <c r="L47" s="481"/>
      <c r="M47" s="481"/>
      <c r="N47" s="481"/>
      <c r="O47" s="481"/>
      <c r="P47" s="481"/>
      <c r="Q47" s="481"/>
      <c r="R47" s="481"/>
      <c r="S47" s="481"/>
      <c r="T47" s="481"/>
      <c r="U47" s="481"/>
      <c r="V47" s="481"/>
      <c r="W47" s="481"/>
      <c r="X47" s="481"/>
      <c r="Y47" s="481"/>
      <c r="Z47" s="481"/>
      <c r="AA47" s="481"/>
      <c r="AB47" s="481"/>
      <c r="AC47" s="481"/>
      <c r="AD47" s="481"/>
      <c r="AE47" s="481"/>
      <c r="AF47" s="481"/>
      <c r="AG47" s="481"/>
      <c r="AH47" s="481"/>
      <c r="AI47" s="481"/>
      <c r="AJ47" s="481"/>
      <c r="AK47" s="481"/>
      <c r="AL47" s="481"/>
      <c r="AM47" s="481"/>
      <c r="AN47" s="481"/>
      <c r="AO47" s="481"/>
      <c r="AP47" s="481"/>
      <c r="AQ47" s="481"/>
      <c r="AR47" s="614"/>
    </row>
  </sheetData>
  <sheetProtection algorithmName="SHA-512" hashValue="4mCdoghyGpQfe4bA6ZFXJdAkpagJ7WOd5OiSAzuWxqIG7OqW16CWD7QDKl5nfTR8tfov44IL1Hi7GYCraR1q7A==" saltValue="c5s5EI6Fwf45Gal1jcVtTg==" spinCount="100000" sheet="1" objects="1" scenarios="1"/>
  <mergeCells count="126">
    <mergeCell ref="X16:Z16"/>
    <mergeCell ref="AA16:AC16"/>
    <mergeCell ref="A5:AQ5"/>
    <mergeCell ref="AI6:AQ6"/>
    <mergeCell ref="AB7:AC7"/>
    <mergeCell ref="AE7:AF7"/>
    <mergeCell ref="AL7:AQ7"/>
    <mergeCell ref="B16:I16"/>
    <mergeCell ref="AO16:AQ16"/>
    <mergeCell ref="J16:L16"/>
    <mergeCell ref="S15:W15"/>
    <mergeCell ref="S16:W16"/>
    <mergeCell ref="AJ15:AN15"/>
    <mergeCell ref="AJ16:AN16"/>
    <mergeCell ref="Q15:R15"/>
    <mergeCell ref="Q16:R16"/>
    <mergeCell ref="AH16:AI16"/>
    <mergeCell ref="N15:P15"/>
    <mergeCell ref="N16:P16"/>
    <mergeCell ref="AE15:AG15"/>
    <mergeCell ref="AE16:AG16"/>
    <mergeCell ref="AN1:AR1"/>
    <mergeCell ref="AH4:AI4"/>
    <mergeCell ref="AG7:AK7"/>
    <mergeCell ref="A1:E1"/>
    <mergeCell ref="AJ4:AR4"/>
    <mergeCell ref="F1:L1"/>
    <mergeCell ref="B14:I14"/>
    <mergeCell ref="J14:AQ14"/>
    <mergeCell ref="B15:I15"/>
    <mergeCell ref="AO15:AQ15"/>
    <mergeCell ref="B9:Z9"/>
    <mergeCell ref="AA9:AQ9"/>
    <mergeCell ref="B10:Z10"/>
    <mergeCell ref="AA10:AN10"/>
    <mergeCell ref="AO10:AQ10"/>
    <mergeCell ref="B13:I13"/>
    <mergeCell ref="J13:M13"/>
    <mergeCell ref="N13:Z13"/>
    <mergeCell ref="AA13:AD13"/>
    <mergeCell ref="AE13:AQ13"/>
    <mergeCell ref="J15:L15"/>
    <mergeCell ref="X15:Z15"/>
    <mergeCell ref="AA15:AC15"/>
    <mergeCell ref="AH15:AI15"/>
    <mergeCell ref="B19:U19"/>
    <mergeCell ref="V19:AN19"/>
    <mergeCell ref="AO19:AQ19"/>
    <mergeCell ref="B20:U20"/>
    <mergeCell ref="AD20:AF20"/>
    <mergeCell ref="AO20:AQ20"/>
    <mergeCell ref="B17:I17"/>
    <mergeCell ref="J17:W17"/>
    <mergeCell ref="X17:Z17"/>
    <mergeCell ref="AA17:AN17"/>
    <mergeCell ref="AO17:AQ17"/>
    <mergeCell ref="B18:I18"/>
    <mergeCell ref="J18:AN18"/>
    <mergeCell ref="AO18:AQ18"/>
    <mergeCell ref="AK20:AN20"/>
    <mergeCell ref="Y20:AB20"/>
    <mergeCell ref="B21:U21"/>
    <mergeCell ref="V21:AN21"/>
    <mergeCell ref="AO21:AQ21"/>
    <mergeCell ref="B22:I22"/>
    <mergeCell ref="T22:U22"/>
    <mergeCell ref="V22:AC22"/>
    <mergeCell ref="AD22:AF22"/>
    <mergeCell ref="AG22:AK22"/>
    <mergeCell ref="AL22:AN22"/>
    <mergeCell ref="AO22:AQ22"/>
    <mergeCell ref="J22:L22"/>
    <mergeCell ref="Q22:S22"/>
    <mergeCell ref="M22:P22"/>
    <mergeCell ref="B30:U31"/>
    <mergeCell ref="V30:AQ31"/>
    <mergeCell ref="B25:U25"/>
    <mergeCell ref="V25:AQ25"/>
    <mergeCell ref="V26:AQ26"/>
    <mergeCell ref="B27:U27"/>
    <mergeCell ref="V27:AQ27"/>
    <mergeCell ref="B26:U26"/>
    <mergeCell ref="B23:I24"/>
    <mergeCell ref="J23:U23"/>
    <mergeCell ref="V23:AN23"/>
    <mergeCell ref="AO23:AQ23"/>
    <mergeCell ref="J24:U24"/>
    <mergeCell ref="V24:AN24"/>
    <mergeCell ref="AO24:AQ24"/>
    <mergeCell ref="B28:U29"/>
    <mergeCell ref="V28:AN28"/>
    <mergeCell ref="AO28:AQ28"/>
    <mergeCell ref="V29:AN29"/>
    <mergeCell ref="AO29:AQ29"/>
    <mergeCell ref="AD35:AH35"/>
    <mergeCell ref="AJ35:AN35"/>
    <mergeCell ref="AO35:AQ35"/>
    <mergeCell ref="B36:U36"/>
    <mergeCell ref="V36:AQ36"/>
    <mergeCell ref="B37:U37"/>
    <mergeCell ref="V37:AQ37"/>
    <mergeCell ref="B32:U32"/>
    <mergeCell ref="V32:AQ32"/>
    <mergeCell ref="B33:U33"/>
    <mergeCell ref="V33:AQ33"/>
    <mergeCell ref="B34:U35"/>
    <mergeCell ref="V34:Y34"/>
    <mergeCell ref="Z34:AN34"/>
    <mergeCell ref="AO34:AQ34"/>
    <mergeCell ref="V35:Y35"/>
    <mergeCell ref="Z35:AC35"/>
    <mergeCell ref="AO40:AQ40"/>
    <mergeCell ref="B42:AQ42"/>
    <mergeCell ref="B43:AQ43"/>
    <mergeCell ref="C45:AB45"/>
    <mergeCell ref="C46:AA46"/>
    <mergeCell ref="B38:U38"/>
    <mergeCell ref="V38:AQ38"/>
    <mergeCell ref="B39:U39"/>
    <mergeCell ref="V39:AQ39"/>
    <mergeCell ref="B40:U40"/>
    <mergeCell ref="V40:X40"/>
    <mergeCell ref="Y40:AC40"/>
    <mergeCell ref="AD40:AF40"/>
    <mergeCell ref="AG40:AI40"/>
    <mergeCell ref="AJ40:AN40"/>
  </mergeCells>
  <phoneticPr fontId="2"/>
  <conditionalFormatting sqref="AA17 J17:J18 V21 V25:V26 V28:V29 V32 Z34 AD35 AJ35 Y40 AJ40">
    <cfRule type="expression" dxfId="79" priority="3">
      <formula>J17=""</formula>
    </cfRule>
  </conditionalFormatting>
  <dataValidations count="4">
    <dataValidation type="custom" errorStyle="information" allowBlank="1" showInputMessage="1" showErrorMessage="1" error="（４）定格出力が（３）定格容量を上回らないよう修正願います。" sqref="X16:Y16" xr:uid="{C9BD34C9-0988-4CFC-9517-2B9F8F637F51}">
      <formula1>X16&lt;X15</formula1>
    </dataValidation>
    <dataValidation type="list" allowBlank="1" showInputMessage="1" showErrorMessage="1" sqref="V26:AQ26" xr:uid="{14B926FD-E4E0-4E26-B6D4-5027EBABED65}">
      <formula1>"有,無"</formula1>
    </dataValidation>
    <dataValidation type="list" allowBlank="1" showInputMessage="1" sqref="V25:AQ25" xr:uid="{4EA5E4DE-F0A8-472B-931E-5DA1DC9BEA4F}">
      <formula1>"無効電力制御機能,出力制御機能,その他(    )"</formula1>
    </dataValidation>
    <dataValidation type="list" allowBlank="1" showInputMessage="1" sqref="V32:AQ32" xr:uid="{F8824BBC-64B6-4B74-B5D6-C0A77222979A}">
      <formula1>"電圧制御方式,電流制御方式,その他(    )"</formula1>
    </dataValidation>
  </dataValidations>
  <hyperlinks>
    <hyperlink ref="A1" location="はじめに!A1" display="＜はじめにへ" xr:uid="{40E4CCE2-2767-4E98-8539-CE72AC6357C5}"/>
    <hyperlink ref="A1:E1" location="入力シート!Print_Area" display="＜入力シートへ" xr:uid="{C3EABA56-859A-4CE8-8934-73F68B02CDAA}"/>
    <hyperlink ref="AN1:AR1" location="おわりに!Print_Area" display="おわりに＞" xr:uid="{37ECFCEA-441E-4EF5-92CE-F1D31FB36745}"/>
  </hyperlinks>
  <pageMargins left="0.64" right="0.3" top="0.65" bottom="0.6" header="0.51200000000000001" footer="0.51200000000000001"/>
  <pageSetup paperSize="9" scale="82"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 id="{CD5224DF-2F82-495E-8D62-E7940D6A6E73}">
            <xm:f>入力シート!$E$64&lt;2</xm:f>
            <x14:dxf>
              <fill>
                <patternFill>
                  <bgColor theme="0" tint="-0.24994659260841701"/>
                </patternFill>
              </fill>
            </x14:dxf>
          </x14:cfRule>
          <xm:sqref>A2:AR19 A20:Y20 AC20:AK20 AO20:AR20 A21:AR47</xm:sqref>
        </x14:conditionalFormatting>
        <x14:conditionalFormatting xmlns:xm="http://schemas.microsoft.com/office/excel/2006/main">
          <x14:cfRule type="expression" priority="1" id="{7E0E8775-6A79-42E7-A23B-F0AA16E3C97B}">
            <xm:f>'はじめに '!$AV$46&lt;&gt;"はい"</xm:f>
            <x14:dxf>
              <fill>
                <patternFill>
                  <bgColor theme="0" tint="-0.24994659260841701"/>
                </patternFill>
              </fill>
            </x14:dxf>
          </x14:cfRule>
          <xm:sqref>A2:AR47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DECFB-F798-43D5-9457-9E5351271CE1}">
  <sheetPr codeName="Sheet19">
    <pageSetUpPr fitToPage="1"/>
  </sheetPr>
  <dimension ref="A1:BC47"/>
  <sheetViews>
    <sheetView showGridLines="0" view="pageBreakPreview" zoomScale="80" zoomScaleNormal="100" zoomScaleSheetLayoutView="80" workbookViewId="0">
      <pane ySplit="1" topLeftCell="A2" activePane="bottomLeft" state="frozen"/>
      <selection pane="bottomLeft" sqref="A1:E1"/>
    </sheetView>
  </sheetViews>
  <sheetFormatPr defaultColWidth="9" defaultRowHeight="13" x14ac:dyDescent="0.2"/>
  <cols>
    <col min="1" max="44" width="2.6328125" style="446" customWidth="1"/>
    <col min="45" max="16384" width="9" style="446"/>
  </cols>
  <sheetData>
    <row r="1" spans="1:44" ht="20.149999999999999" customHeight="1" thickBot="1" x14ac:dyDescent="0.25">
      <c r="A1" s="881" t="s">
        <v>152</v>
      </c>
      <c r="B1" s="881"/>
      <c r="C1" s="881"/>
      <c r="D1" s="881"/>
      <c r="E1" s="881"/>
      <c r="F1" s="1172"/>
      <c r="G1" s="1172"/>
      <c r="H1" s="1172"/>
      <c r="I1" s="1172"/>
      <c r="J1" s="1172"/>
      <c r="K1" s="1172"/>
      <c r="L1" s="1172"/>
      <c r="M1" s="447" t="s">
        <v>153</v>
      </c>
      <c r="N1" s="165"/>
      <c r="O1" s="165"/>
      <c r="P1" s="165"/>
      <c r="Q1" s="165"/>
      <c r="R1" s="165"/>
      <c r="S1" s="165"/>
      <c r="T1" s="165"/>
      <c r="U1" s="448"/>
      <c r="V1" s="448"/>
      <c r="W1" s="448"/>
      <c r="X1" s="165"/>
      <c r="Y1" s="449"/>
      <c r="Z1" s="606"/>
      <c r="AA1" s="606"/>
      <c r="AB1" s="606"/>
      <c r="AC1" s="607"/>
      <c r="AD1" s="607"/>
      <c r="AE1" s="607"/>
      <c r="AF1" s="607"/>
      <c r="AG1" s="7"/>
      <c r="AN1" s="1167" t="s">
        <v>154</v>
      </c>
      <c r="AO1" s="1167"/>
      <c r="AP1" s="1167"/>
      <c r="AQ1" s="1167"/>
      <c r="AR1" s="1167"/>
    </row>
    <row r="2" spans="1:44" ht="13.5" thickTop="1" x14ac:dyDescent="0.2">
      <c r="A2" s="457"/>
      <c r="B2" s="457"/>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8" t="s">
        <v>233</v>
      </c>
    </row>
    <row r="3" spans="1:44" ht="13.5" thickBot="1" x14ac:dyDescent="0.25">
      <c r="A3" s="457"/>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81"/>
      <c r="AR3" s="458"/>
    </row>
    <row r="4" spans="1:44" x14ac:dyDescent="0.2">
      <c r="A4" s="491"/>
      <c r="B4" s="492"/>
      <c r="C4" s="492"/>
      <c r="D4" s="492"/>
      <c r="E4" s="492"/>
      <c r="F4" s="492"/>
      <c r="G4" s="492"/>
      <c r="H4" s="492"/>
      <c r="I4" s="492"/>
      <c r="J4" s="492"/>
      <c r="K4" s="492"/>
      <c r="L4" s="492"/>
      <c r="M4" s="492"/>
      <c r="N4" s="492"/>
      <c r="O4" s="492"/>
      <c r="P4" s="492"/>
      <c r="Q4" s="492"/>
      <c r="R4" s="492"/>
      <c r="S4" s="492"/>
      <c r="T4" s="492"/>
      <c r="U4" s="492"/>
      <c r="V4" s="492"/>
      <c r="W4" s="492"/>
      <c r="X4" s="492"/>
      <c r="Y4" s="492"/>
      <c r="Z4" s="492"/>
      <c r="AA4" s="492"/>
      <c r="AB4" s="492"/>
      <c r="AC4" s="492"/>
      <c r="AD4" s="492"/>
      <c r="AE4" s="492"/>
      <c r="AF4" s="492"/>
      <c r="AG4" s="492"/>
      <c r="AH4" s="1233"/>
      <c r="AI4" s="1233"/>
      <c r="AJ4" s="1169" t="str">
        <f>IF(入力シート!E12="","",入力シート!E12)</f>
        <v/>
      </c>
      <c r="AK4" s="1169"/>
      <c r="AL4" s="1169"/>
      <c r="AM4" s="1169"/>
      <c r="AN4" s="1169"/>
      <c r="AO4" s="1169"/>
      <c r="AP4" s="1169"/>
      <c r="AQ4" s="1169"/>
      <c r="AR4" s="1170"/>
    </row>
    <row r="5" spans="1:44" ht="18.75" customHeight="1" x14ac:dyDescent="0.2">
      <c r="A5" s="1304" t="s">
        <v>293</v>
      </c>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90"/>
      <c r="AI5" s="990"/>
      <c r="AJ5" s="990"/>
      <c r="AK5" s="990"/>
      <c r="AL5" s="990"/>
      <c r="AM5" s="990"/>
      <c r="AN5" s="990"/>
      <c r="AO5" s="990"/>
      <c r="AP5" s="990"/>
      <c r="AQ5" s="990"/>
      <c r="AR5" s="503"/>
    </row>
    <row r="6" spans="1:44" ht="22.5" customHeight="1" x14ac:dyDescent="0.2">
      <c r="A6" s="498"/>
      <c r="B6" s="45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t="s">
        <v>294</v>
      </c>
      <c r="AD6" s="457"/>
      <c r="AE6" s="457"/>
      <c r="AF6" s="457"/>
      <c r="AG6" s="457"/>
      <c r="AH6" s="608"/>
      <c r="AI6" s="1234" t="str">
        <f>IF(入力シート!E20="","",入力シート!E20)</f>
        <v/>
      </c>
      <c r="AJ6" s="1234"/>
      <c r="AK6" s="1234"/>
      <c r="AL6" s="1235"/>
      <c r="AM6" s="1235"/>
      <c r="AN6" s="1235"/>
      <c r="AO6" s="1235"/>
      <c r="AP6" s="1235"/>
      <c r="AQ6" s="1235"/>
      <c r="AR6" s="503"/>
    </row>
    <row r="7" spans="1:44" ht="22.5" customHeight="1" x14ac:dyDescent="0.2">
      <c r="A7" s="498"/>
      <c r="B7" s="457"/>
      <c r="C7" s="457"/>
      <c r="D7" s="457"/>
      <c r="E7" s="457"/>
      <c r="F7" s="457"/>
      <c r="G7" s="457"/>
      <c r="H7" s="457"/>
      <c r="I7" s="457"/>
      <c r="J7" s="457"/>
      <c r="K7" s="457"/>
      <c r="L7" s="457"/>
      <c r="M7" s="457"/>
      <c r="N7" s="457"/>
      <c r="O7" s="457"/>
      <c r="P7" s="457"/>
      <c r="Q7" s="457"/>
      <c r="R7" s="457"/>
      <c r="S7" s="457"/>
      <c r="T7" s="457"/>
      <c r="U7" s="457"/>
      <c r="V7" s="609"/>
      <c r="W7" s="609"/>
      <c r="X7" s="609"/>
      <c r="Y7" s="609"/>
      <c r="Z7" s="609"/>
      <c r="AA7" s="609"/>
      <c r="AB7" s="1074"/>
      <c r="AC7" s="1251"/>
      <c r="AD7" s="479" t="s">
        <v>118</v>
      </c>
      <c r="AE7" s="1251"/>
      <c r="AF7" s="1251"/>
      <c r="AG7" s="1305" t="s">
        <v>238</v>
      </c>
      <c r="AH7" s="1305"/>
      <c r="AI7" s="1305"/>
      <c r="AJ7" s="1305"/>
      <c r="AK7" s="1306"/>
      <c r="AL7" s="1301" t="str">
        <f>IF(入力シート!E130="","",IF(入力シート!E130="選択してください","",入力シート!E130))</f>
        <v/>
      </c>
      <c r="AM7" s="933"/>
      <c r="AN7" s="933"/>
      <c r="AO7" s="933"/>
      <c r="AP7" s="933"/>
      <c r="AQ7" s="1302"/>
      <c r="AR7" s="610"/>
    </row>
    <row r="8" spans="1:44" ht="15" customHeight="1" x14ac:dyDescent="0.2">
      <c r="A8" s="498" t="s">
        <v>295</v>
      </c>
      <c r="B8" s="457"/>
      <c r="C8" s="457"/>
      <c r="D8" s="457"/>
      <c r="E8" s="457"/>
      <c r="F8" s="457"/>
      <c r="G8" s="457"/>
      <c r="H8" s="457"/>
      <c r="I8" s="457"/>
      <c r="J8" s="457"/>
      <c r="K8" s="457"/>
      <c r="L8" s="457"/>
      <c r="M8" s="457"/>
      <c r="N8" s="457"/>
      <c r="O8" s="457"/>
      <c r="P8" s="457"/>
      <c r="Q8" s="457"/>
      <c r="R8" s="457"/>
      <c r="S8" s="457"/>
      <c r="T8" s="457"/>
      <c r="U8" s="457"/>
      <c r="V8" s="457"/>
      <c r="W8" s="457"/>
      <c r="X8" s="457"/>
      <c r="Y8" s="457"/>
      <c r="Z8" s="457"/>
      <c r="AA8" s="457"/>
      <c r="AB8" s="457"/>
      <c r="AC8" s="457"/>
      <c r="AD8" s="457"/>
      <c r="AE8" s="457"/>
      <c r="AF8" s="457"/>
      <c r="AG8" s="457"/>
      <c r="AH8" s="457"/>
      <c r="AI8" s="457"/>
      <c r="AJ8" s="457"/>
      <c r="AK8" s="457"/>
      <c r="AL8" s="457"/>
      <c r="AM8" s="457"/>
      <c r="AN8" s="457"/>
      <c r="AO8" s="457"/>
      <c r="AP8" s="457"/>
      <c r="AQ8" s="457"/>
      <c r="AR8" s="503"/>
    </row>
    <row r="9" spans="1:44" ht="18.75" customHeight="1" x14ac:dyDescent="0.2">
      <c r="A9" s="498"/>
      <c r="B9" s="1224" t="s">
        <v>296</v>
      </c>
      <c r="C9" s="1007"/>
      <c r="D9" s="1007"/>
      <c r="E9" s="1007"/>
      <c r="F9" s="1007"/>
      <c r="G9" s="1007"/>
      <c r="H9" s="1007"/>
      <c r="I9" s="1007"/>
      <c r="J9" s="1007"/>
      <c r="K9" s="1007"/>
      <c r="L9" s="1007"/>
      <c r="M9" s="1007"/>
      <c r="N9" s="1007"/>
      <c r="O9" s="1007"/>
      <c r="P9" s="1007"/>
      <c r="Q9" s="1007"/>
      <c r="R9" s="1007"/>
      <c r="S9" s="1007"/>
      <c r="T9" s="1007"/>
      <c r="U9" s="1007"/>
      <c r="V9" s="1007"/>
      <c r="W9" s="1007"/>
      <c r="X9" s="1007"/>
      <c r="Y9" s="1007"/>
      <c r="Z9" s="1008"/>
      <c r="AA9" s="1301" t="s">
        <v>505</v>
      </c>
      <c r="AB9" s="933"/>
      <c r="AC9" s="933"/>
      <c r="AD9" s="933"/>
      <c r="AE9" s="933"/>
      <c r="AF9" s="933"/>
      <c r="AG9" s="933"/>
      <c r="AH9" s="933"/>
      <c r="AI9" s="933"/>
      <c r="AJ9" s="933"/>
      <c r="AK9" s="933"/>
      <c r="AL9" s="933"/>
      <c r="AM9" s="933"/>
      <c r="AN9" s="933"/>
      <c r="AO9" s="933"/>
      <c r="AP9" s="933"/>
      <c r="AQ9" s="1302"/>
      <c r="AR9" s="503"/>
    </row>
    <row r="10" spans="1:44" ht="18.75" customHeight="1" x14ac:dyDescent="0.2">
      <c r="A10" s="498"/>
      <c r="B10" s="1224" t="s">
        <v>297</v>
      </c>
      <c r="C10" s="1007"/>
      <c r="D10" s="1007"/>
      <c r="E10" s="1007"/>
      <c r="F10" s="1007"/>
      <c r="G10" s="1007"/>
      <c r="H10" s="1007"/>
      <c r="I10" s="1007"/>
      <c r="J10" s="1007"/>
      <c r="K10" s="1007"/>
      <c r="L10" s="1007"/>
      <c r="M10" s="1007"/>
      <c r="N10" s="1007"/>
      <c r="O10" s="1007"/>
      <c r="P10" s="1007"/>
      <c r="Q10" s="1007"/>
      <c r="R10" s="1007"/>
      <c r="S10" s="1007"/>
      <c r="T10" s="1007"/>
      <c r="U10" s="1007"/>
      <c r="V10" s="1007"/>
      <c r="W10" s="1007"/>
      <c r="X10" s="1007"/>
      <c r="Y10" s="1007"/>
      <c r="Z10" s="1008"/>
      <c r="AA10" s="1318">
        <f>IF(入力シート!E139="","",入力シート!E139)</f>
        <v>0</v>
      </c>
      <c r="AB10" s="1319"/>
      <c r="AC10" s="1319"/>
      <c r="AD10" s="1319"/>
      <c r="AE10" s="1319"/>
      <c r="AF10" s="1319"/>
      <c r="AG10" s="1319"/>
      <c r="AH10" s="1319"/>
      <c r="AI10" s="1319"/>
      <c r="AJ10" s="1319"/>
      <c r="AK10" s="1319"/>
      <c r="AL10" s="1319"/>
      <c r="AM10" s="1319"/>
      <c r="AN10" s="1319"/>
      <c r="AO10" s="1230" t="s">
        <v>298</v>
      </c>
      <c r="AP10" s="1230"/>
      <c r="AQ10" s="1231"/>
      <c r="AR10" s="503"/>
    </row>
    <row r="11" spans="1:44" x14ac:dyDescent="0.2">
      <c r="A11" s="498"/>
      <c r="B11" s="457"/>
      <c r="C11" s="457"/>
      <c r="D11" s="457"/>
      <c r="E11" s="457"/>
      <c r="F11" s="457"/>
      <c r="G11" s="457"/>
      <c r="H11" s="457"/>
      <c r="I11" s="457"/>
      <c r="J11" s="457"/>
      <c r="K11" s="457"/>
      <c r="L11" s="457"/>
      <c r="M11" s="457"/>
      <c r="N11" s="457"/>
      <c r="O11" s="457"/>
      <c r="P11" s="457"/>
      <c r="Q11" s="457"/>
      <c r="R11" s="457"/>
      <c r="S11" s="457"/>
      <c r="T11" s="457"/>
      <c r="U11" s="457"/>
      <c r="V11" s="457"/>
      <c r="W11" s="457"/>
      <c r="X11" s="457"/>
      <c r="Y11" s="457"/>
      <c r="Z11" s="457"/>
      <c r="AA11" s="457"/>
      <c r="AB11" s="457"/>
      <c r="AC11" s="457"/>
      <c r="AD11" s="457"/>
      <c r="AE11" s="457"/>
      <c r="AF11" s="457"/>
      <c r="AG11" s="457"/>
      <c r="AH11" s="457"/>
      <c r="AI11" s="457"/>
      <c r="AJ11" s="457"/>
      <c r="AK11" s="457"/>
      <c r="AL11" s="457"/>
      <c r="AM11" s="457"/>
      <c r="AN11" s="457"/>
      <c r="AO11" s="457"/>
      <c r="AP11" s="457"/>
      <c r="AQ11" s="457"/>
      <c r="AR11" s="503"/>
    </row>
    <row r="12" spans="1:44" ht="15" customHeight="1" x14ac:dyDescent="0.2">
      <c r="A12" s="498" t="s">
        <v>299</v>
      </c>
      <c r="B12" s="457"/>
      <c r="C12" s="457"/>
      <c r="D12" s="457"/>
      <c r="E12" s="457"/>
      <c r="F12" s="457"/>
      <c r="G12" s="457"/>
      <c r="H12" s="457"/>
      <c r="I12" s="457"/>
      <c r="J12" s="457"/>
      <c r="K12" s="457"/>
      <c r="L12" s="457"/>
      <c r="M12" s="457"/>
      <c r="N12" s="457"/>
      <c r="O12" s="457"/>
      <c r="P12" s="457"/>
      <c r="Q12" s="457"/>
      <c r="R12" s="457"/>
      <c r="S12" s="457"/>
      <c r="T12" s="457"/>
      <c r="U12" s="457"/>
      <c r="V12" s="459"/>
      <c r="W12" s="459"/>
      <c r="X12" s="459"/>
      <c r="Y12" s="459"/>
      <c r="Z12" s="459"/>
      <c r="AA12" s="459"/>
      <c r="AB12" s="459"/>
      <c r="AC12" s="457"/>
      <c r="AD12" s="457"/>
      <c r="AE12" s="457"/>
      <c r="AF12" s="457"/>
      <c r="AG12" s="457"/>
      <c r="AH12" s="457"/>
      <c r="AI12" s="457"/>
      <c r="AJ12" s="457"/>
      <c r="AK12" s="457"/>
      <c r="AL12" s="457"/>
      <c r="AM12" s="457"/>
      <c r="AN12" s="457"/>
      <c r="AO12" s="457"/>
      <c r="AP12" s="457"/>
      <c r="AQ12" s="457"/>
      <c r="AR12" s="503"/>
    </row>
    <row r="13" spans="1:44" ht="21" customHeight="1" x14ac:dyDescent="0.2">
      <c r="A13" s="498"/>
      <c r="B13" s="1224" t="s">
        <v>300</v>
      </c>
      <c r="C13" s="1007"/>
      <c r="D13" s="1007"/>
      <c r="E13" s="1007"/>
      <c r="F13" s="1007"/>
      <c r="G13" s="1007"/>
      <c r="H13" s="1007"/>
      <c r="I13" s="1008"/>
      <c r="J13" s="1224" t="s">
        <v>301</v>
      </c>
      <c r="K13" s="1007"/>
      <c r="L13" s="1007"/>
      <c r="M13" s="1007"/>
      <c r="N13" s="1273" t="str">
        <f>IF(入力シート!E131="","",入力シート!E131)</f>
        <v/>
      </c>
      <c r="O13" s="1273"/>
      <c r="P13" s="1273"/>
      <c r="Q13" s="1273"/>
      <c r="R13" s="1273"/>
      <c r="S13" s="1273"/>
      <c r="T13" s="1273"/>
      <c r="U13" s="1273"/>
      <c r="V13" s="1273"/>
      <c r="W13" s="1273"/>
      <c r="X13" s="1273"/>
      <c r="Y13" s="1273"/>
      <c r="Z13" s="1273"/>
      <c r="AA13" s="1007" t="s">
        <v>302</v>
      </c>
      <c r="AB13" s="1007"/>
      <c r="AC13" s="1007"/>
      <c r="AD13" s="1007"/>
      <c r="AE13" s="1273" t="str">
        <f>IF(入力シート!E132="","",入力シート!E132)</f>
        <v/>
      </c>
      <c r="AF13" s="1273"/>
      <c r="AG13" s="1273"/>
      <c r="AH13" s="1273"/>
      <c r="AI13" s="1273"/>
      <c r="AJ13" s="1273"/>
      <c r="AK13" s="1273"/>
      <c r="AL13" s="1273"/>
      <c r="AM13" s="1273"/>
      <c r="AN13" s="1273"/>
      <c r="AO13" s="1273"/>
      <c r="AP13" s="1273"/>
      <c r="AQ13" s="1274"/>
      <c r="AR13" s="503"/>
    </row>
    <row r="14" spans="1:44" ht="21" customHeight="1" x14ac:dyDescent="0.2">
      <c r="A14" s="498"/>
      <c r="B14" s="1224" t="s">
        <v>303</v>
      </c>
      <c r="C14" s="1007"/>
      <c r="D14" s="1007"/>
      <c r="E14" s="1007"/>
      <c r="F14" s="1007"/>
      <c r="G14" s="1007"/>
      <c r="H14" s="1007"/>
      <c r="I14" s="1008"/>
      <c r="J14" s="1301" t="str">
        <f>IF(入力シート!E140="","",IF(入力シート!E140="選択してください","",入力シート!E140))</f>
        <v/>
      </c>
      <c r="K14" s="933"/>
      <c r="L14" s="933"/>
      <c r="M14" s="933"/>
      <c r="N14" s="1256"/>
      <c r="O14" s="1256"/>
      <c r="P14" s="1256"/>
      <c r="Q14" s="1256"/>
      <c r="R14" s="1256"/>
      <c r="S14" s="1256"/>
      <c r="T14" s="1256"/>
      <c r="U14" s="1256"/>
      <c r="V14" s="1078"/>
      <c r="W14" s="1078"/>
      <c r="X14" s="1078"/>
      <c r="Y14" s="1078"/>
      <c r="Z14" s="1078"/>
      <c r="AA14" s="1078"/>
      <c r="AB14" s="1078"/>
      <c r="AC14" s="933"/>
      <c r="AD14" s="933"/>
      <c r="AE14" s="933"/>
      <c r="AF14" s="933"/>
      <c r="AG14" s="933"/>
      <c r="AH14" s="933"/>
      <c r="AI14" s="933"/>
      <c r="AJ14" s="933"/>
      <c r="AK14" s="933"/>
      <c r="AL14" s="933"/>
      <c r="AM14" s="933"/>
      <c r="AN14" s="933"/>
      <c r="AO14" s="933"/>
      <c r="AP14" s="933"/>
      <c r="AQ14" s="1302"/>
      <c r="AR14" s="503"/>
    </row>
    <row r="15" spans="1:44" ht="21" customHeight="1" x14ac:dyDescent="0.2">
      <c r="A15" s="498"/>
      <c r="B15" s="1224" t="s">
        <v>304</v>
      </c>
      <c r="C15" s="1007"/>
      <c r="D15" s="1007"/>
      <c r="E15" s="1007"/>
      <c r="F15" s="1007"/>
      <c r="G15" s="1007"/>
      <c r="H15" s="1007"/>
      <c r="I15" s="1232"/>
      <c r="J15" s="1224"/>
      <c r="K15" s="1007"/>
      <c r="L15" s="1007"/>
      <c r="M15" s="521"/>
      <c r="N15" s="1007" t="s">
        <v>507</v>
      </c>
      <c r="O15" s="1007"/>
      <c r="P15" s="1007"/>
      <c r="Q15" s="1307" t="s">
        <v>129</v>
      </c>
      <c r="R15" s="1307"/>
      <c r="S15" s="1251" t="str">
        <f>IF(入力シート!H142="","",入力シート!H142)</f>
        <v/>
      </c>
      <c r="T15" s="1251"/>
      <c r="U15" s="1251"/>
      <c r="V15" s="1251"/>
      <c r="W15" s="1251"/>
      <c r="X15" s="1007" t="s">
        <v>508</v>
      </c>
      <c r="Y15" s="1007"/>
      <c r="Z15" s="1008"/>
      <c r="AA15" s="1224"/>
      <c r="AB15" s="1007"/>
      <c r="AC15" s="1007"/>
      <c r="AD15" s="521"/>
      <c r="AE15" s="1007" t="s">
        <v>509</v>
      </c>
      <c r="AF15" s="1007"/>
      <c r="AG15" s="1007"/>
      <c r="AH15" s="1307" t="s">
        <v>570</v>
      </c>
      <c r="AI15" s="1307"/>
      <c r="AJ15" s="1251" t="str">
        <f>IF(入力シート!H141="","",入力シート!H141)</f>
        <v/>
      </c>
      <c r="AK15" s="1251"/>
      <c r="AL15" s="1251"/>
      <c r="AM15" s="1251"/>
      <c r="AN15" s="1251"/>
      <c r="AO15" s="1230" t="s">
        <v>305</v>
      </c>
      <c r="AP15" s="1230"/>
      <c r="AQ15" s="1231"/>
      <c r="AR15" s="503"/>
    </row>
    <row r="16" spans="1:44" ht="21" customHeight="1" x14ac:dyDescent="0.2">
      <c r="A16" s="498"/>
      <c r="B16" s="1224" t="s">
        <v>306</v>
      </c>
      <c r="C16" s="1007"/>
      <c r="D16" s="1007"/>
      <c r="E16" s="1007"/>
      <c r="F16" s="1007"/>
      <c r="G16" s="1007"/>
      <c r="H16" s="1007"/>
      <c r="I16" s="1232"/>
      <c r="J16" s="1224"/>
      <c r="K16" s="1007"/>
      <c r="L16" s="1007"/>
      <c r="M16" s="521"/>
      <c r="N16" s="1007" t="s">
        <v>507</v>
      </c>
      <c r="O16" s="1007"/>
      <c r="P16" s="1007"/>
      <c r="Q16" s="1307" t="s">
        <v>129</v>
      </c>
      <c r="R16" s="1307"/>
      <c r="S16" s="1251" t="str">
        <f>IF(入力シート!H138="","",入力シート!H138)</f>
        <v/>
      </c>
      <c r="T16" s="1251"/>
      <c r="U16" s="1251"/>
      <c r="V16" s="1251"/>
      <c r="W16" s="1251"/>
      <c r="X16" s="1267" t="s">
        <v>344</v>
      </c>
      <c r="Y16" s="1267"/>
      <c r="Z16" s="1268"/>
      <c r="AA16" s="1224"/>
      <c r="AB16" s="1007"/>
      <c r="AC16" s="1007"/>
      <c r="AD16" s="521"/>
      <c r="AE16" s="1007" t="s">
        <v>509</v>
      </c>
      <c r="AF16" s="1007"/>
      <c r="AG16" s="1007"/>
      <c r="AH16" s="1307" t="s">
        <v>570</v>
      </c>
      <c r="AI16" s="1307"/>
      <c r="AJ16" s="1308" t="str">
        <f>IF(入力シート!H137="","",入力シート!H137)</f>
        <v/>
      </c>
      <c r="AK16" s="1308"/>
      <c r="AL16" s="1308"/>
      <c r="AM16" s="1308"/>
      <c r="AN16" s="1308"/>
      <c r="AO16" s="1230" t="s">
        <v>307</v>
      </c>
      <c r="AP16" s="1230"/>
      <c r="AQ16" s="1231"/>
      <c r="AR16" s="503"/>
    </row>
    <row r="17" spans="1:55" ht="21" customHeight="1" x14ac:dyDescent="0.2">
      <c r="A17" s="498"/>
      <c r="B17" s="1224" t="s">
        <v>308</v>
      </c>
      <c r="C17" s="1007"/>
      <c r="D17" s="1007"/>
      <c r="E17" s="1007"/>
      <c r="F17" s="1007"/>
      <c r="G17" s="1007"/>
      <c r="H17" s="1007"/>
      <c r="I17" s="1232"/>
      <c r="J17" s="1063"/>
      <c r="K17" s="1166"/>
      <c r="L17" s="1166"/>
      <c r="M17" s="1166"/>
      <c r="N17" s="1166"/>
      <c r="O17" s="1166"/>
      <c r="P17" s="1166"/>
      <c r="Q17" s="1166"/>
      <c r="R17" s="1166"/>
      <c r="S17" s="1166"/>
      <c r="T17" s="1166"/>
      <c r="U17" s="1166"/>
      <c r="V17" s="1166"/>
      <c r="W17" s="1166"/>
      <c r="X17" s="1230" t="s">
        <v>309</v>
      </c>
      <c r="Y17" s="1230"/>
      <c r="Z17" s="1231"/>
      <c r="AA17" s="1166"/>
      <c r="AB17" s="1166"/>
      <c r="AC17" s="1166"/>
      <c r="AD17" s="1166"/>
      <c r="AE17" s="1166"/>
      <c r="AF17" s="1166"/>
      <c r="AG17" s="1166"/>
      <c r="AH17" s="1166"/>
      <c r="AI17" s="1166"/>
      <c r="AJ17" s="1166"/>
      <c r="AK17" s="1166"/>
      <c r="AL17" s="1166"/>
      <c r="AM17" s="1166"/>
      <c r="AN17" s="1166"/>
      <c r="AO17" s="1230" t="s">
        <v>307</v>
      </c>
      <c r="AP17" s="1230"/>
      <c r="AQ17" s="1231"/>
      <c r="AR17" s="503"/>
    </row>
    <row r="18" spans="1:55" ht="21" customHeight="1" x14ac:dyDescent="0.2">
      <c r="A18" s="498"/>
      <c r="B18" s="1224" t="s">
        <v>310</v>
      </c>
      <c r="C18" s="1007"/>
      <c r="D18" s="1007"/>
      <c r="E18" s="1007"/>
      <c r="F18" s="1007"/>
      <c r="G18" s="1007"/>
      <c r="H18" s="1007"/>
      <c r="I18" s="1232"/>
      <c r="J18" s="1063"/>
      <c r="K18" s="1166"/>
      <c r="L18" s="1166"/>
      <c r="M18" s="1166"/>
      <c r="N18" s="1166"/>
      <c r="O18" s="1166"/>
      <c r="P18" s="1166"/>
      <c r="Q18" s="1166"/>
      <c r="R18" s="1166"/>
      <c r="S18" s="1166"/>
      <c r="T18" s="1166"/>
      <c r="U18" s="1166"/>
      <c r="V18" s="1166"/>
      <c r="W18" s="1166"/>
      <c r="X18" s="1166"/>
      <c r="Y18" s="1166"/>
      <c r="Z18" s="1166"/>
      <c r="AA18" s="1166"/>
      <c r="AB18" s="1166"/>
      <c r="AC18" s="1166"/>
      <c r="AD18" s="1166"/>
      <c r="AE18" s="1166"/>
      <c r="AF18" s="1166"/>
      <c r="AG18" s="1166"/>
      <c r="AH18" s="1166"/>
      <c r="AI18" s="1166"/>
      <c r="AJ18" s="1166"/>
      <c r="AK18" s="1166"/>
      <c r="AL18" s="1166"/>
      <c r="AM18" s="1166"/>
      <c r="AN18" s="1166"/>
      <c r="AO18" s="1230" t="s">
        <v>311</v>
      </c>
      <c r="AP18" s="1230"/>
      <c r="AQ18" s="1231"/>
      <c r="AR18" s="503"/>
    </row>
    <row r="19" spans="1:55" ht="21" customHeight="1" x14ac:dyDescent="0.2">
      <c r="A19" s="498"/>
      <c r="B19" s="1224" t="s">
        <v>312</v>
      </c>
      <c r="C19" s="1007"/>
      <c r="D19" s="1007"/>
      <c r="E19" s="1007"/>
      <c r="F19" s="1007"/>
      <c r="G19" s="1007"/>
      <c r="H19" s="1007"/>
      <c r="I19" s="1007"/>
      <c r="J19" s="1007"/>
      <c r="K19" s="1007"/>
      <c r="L19" s="1007"/>
      <c r="M19" s="1007"/>
      <c r="N19" s="1007"/>
      <c r="O19" s="1007"/>
      <c r="P19" s="1007"/>
      <c r="Q19" s="1007"/>
      <c r="R19" s="1007"/>
      <c r="S19" s="1007"/>
      <c r="T19" s="1007"/>
      <c r="U19" s="1008"/>
      <c r="V19" s="1074" t="str">
        <f>IF(入力シート!E143="","",入力シート!E143)</f>
        <v/>
      </c>
      <c r="W19" s="1251"/>
      <c r="X19" s="1251"/>
      <c r="Y19" s="1251"/>
      <c r="Z19" s="1251"/>
      <c r="AA19" s="1072"/>
      <c r="AB19" s="1251"/>
      <c r="AC19" s="1251"/>
      <c r="AD19" s="1251"/>
      <c r="AE19" s="1251"/>
      <c r="AF19" s="1251"/>
      <c r="AG19" s="1251"/>
      <c r="AH19" s="1251"/>
      <c r="AI19" s="1251"/>
      <c r="AJ19" s="1251"/>
      <c r="AK19" s="1251"/>
      <c r="AL19" s="1251"/>
      <c r="AM19" s="1251"/>
      <c r="AN19" s="1251"/>
      <c r="AO19" s="1230" t="s">
        <v>313</v>
      </c>
      <c r="AP19" s="1230"/>
      <c r="AQ19" s="1231"/>
      <c r="AR19" s="503"/>
    </row>
    <row r="20" spans="1:55" ht="21" customHeight="1" x14ac:dyDescent="0.2">
      <c r="A20" s="498"/>
      <c r="B20" s="1224" t="s">
        <v>314</v>
      </c>
      <c r="C20" s="1007"/>
      <c r="D20" s="1007"/>
      <c r="E20" s="1007"/>
      <c r="F20" s="1007"/>
      <c r="G20" s="1007"/>
      <c r="H20" s="1007"/>
      <c r="I20" s="1007"/>
      <c r="J20" s="1007"/>
      <c r="K20" s="1007"/>
      <c r="L20" s="1007"/>
      <c r="M20" s="1007"/>
      <c r="N20" s="1007"/>
      <c r="O20" s="1007"/>
      <c r="P20" s="1007"/>
      <c r="Q20" s="1007"/>
      <c r="R20" s="1007"/>
      <c r="S20" s="1007"/>
      <c r="T20" s="1007"/>
      <c r="U20" s="1008"/>
      <c r="V20" s="477"/>
      <c r="W20" s="533"/>
      <c r="X20" s="1283" t="str">
        <f>IF(入力シート!E144="","",入力シート!E144)</f>
        <v/>
      </c>
      <c r="Y20" s="1283"/>
      <c r="Z20" s="1283"/>
      <c r="AA20" s="1283"/>
      <c r="AB20" s="1283"/>
      <c r="AC20" s="533" t="s">
        <v>117</v>
      </c>
      <c r="AD20" s="1230" t="s">
        <v>118</v>
      </c>
      <c r="AE20" s="1230"/>
      <c r="AF20" s="1230"/>
      <c r="AG20" s="533"/>
      <c r="AH20" s="533"/>
      <c r="AI20" s="533"/>
      <c r="AJ20" s="533"/>
      <c r="AK20" s="1284" t="str">
        <f>IF(入力シート!H144="","",入力シート!H144)</f>
        <v/>
      </c>
      <c r="AL20" s="1284"/>
      <c r="AM20" s="1284"/>
      <c r="AN20" s="1284"/>
      <c r="AO20" s="1230" t="s">
        <v>313</v>
      </c>
      <c r="AP20" s="1230"/>
      <c r="AQ20" s="1231"/>
      <c r="AR20" s="503"/>
    </row>
    <row r="21" spans="1:55" ht="21" customHeight="1" x14ac:dyDescent="0.2">
      <c r="A21" s="498"/>
      <c r="B21" s="1224" t="s">
        <v>315</v>
      </c>
      <c r="C21" s="1007"/>
      <c r="D21" s="1007"/>
      <c r="E21" s="1007"/>
      <c r="F21" s="1007"/>
      <c r="G21" s="1007"/>
      <c r="H21" s="1007"/>
      <c r="I21" s="1007"/>
      <c r="J21" s="1007"/>
      <c r="K21" s="1007"/>
      <c r="L21" s="1007"/>
      <c r="M21" s="1007"/>
      <c r="N21" s="1007"/>
      <c r="O21" s="1007"/>
      <c r="P21" s="1007"/>
      <c r="Q21" s="1007"/>
      <c r="R21" s="1007"/>
      <c r="S21" s="1007"/>
      <c r="T21" s="1007"/>
      <c r="U21" s="1008"/>
      <c r="V21" s="1114"/>
      <c r="W21" s="1115"/>
      <c r="X21" s="1115"/>
      <c r="Y21" s="1115"/>
      <c r="Z21" s="1115"/>
      <c r="AA21" s="1115"/>
      <c r="AB21" s="1115"/>
      <c r="AC21" s="1115"/>
      <c r="AD21" s="1115"/>
      <c r="AE21" s="1115"/>
      <c r="AF21" s="1115"/>
      <c r="AG21" s="1115"/>
      <c r="AH21" s="1115"/>
      <c r="AI21" s="1115"/>
      <c r="AJ21" s="1115"/>
      <c r="AK21" s="1115"/>
      <c r="AL21" s="1115"/>
      <c r="AM21" s="1115"/>
      <c r="AN21" s="1115"/>
      <c r="AO21" s="985" t="s">
        <v>316</v>
      </c>
      <c r="AP21" s="985"/>
      <c r="AQ21" s="1181"/>
      <c r="AR21" s="503"/>
    </row>
    <row r="22" spans="1:55" ht="21" customHeight="1" x14ac:dyDescent="0.2">
      <c r="A22" s="498"/>
      <c r="B22" s="976" t="s">
        <v>317</v>
      </c>
      <c r="C22" s="977"/>
      <c r="D22" s="977"/>
      <c r="E22" s="977"/>
      <c r="F22" s="977"/>
      <c r="G22" s="977"/>
      <c r="H22" s="977"/>
      <c r="I22" s="977"/>
      <c r="J22" s="1000" t="str">
        <f>IF(入力シート!E146="","",入力シート!E146)</f>
        <v/>
      </c>
      <c r="K22" s="1151"/>
      <c r="L22" s="1151"/>
      <c r="M22" s="985" t="s">
        <v>318</v>
      </c>
      <c r="N22" s="985"/>
      <c r="O22" s="985"/>
      <c r="P22" s="985"/>
      <c r="Q22" s="1151" t="str">
        <f>IF(入力シート!H146="","",入力シート!H146)</f>
        <v/>
      </c>
      <c r="R22" s="1151"/>
      <c r="S22" s="1151"/>
      <c r="T22" s="1100" t="s">
        <v>316</v>
      </c>
      <c r="U22" s="1101"/>
      <c r="V22" s="984" t="s">
        <v>319</v>
      </c>
      <c r="W22" s="985"/>
      <c r="X22" s="985"/>
      <c r="Y22" s="985"/>
      <c r="Z22" s="985"/>
      <c r="AA22" s="985"/>
      <c r="AB22" s="985"/>
      <c r="AC22" s="1181"/>
      <c r="AD22" s="1000" t="str">
        <f>IF(入力シート!E145="","",入力シート!E145)</f>
        <v/>
      </c>
      <c r="AE22" s="1151"/>
      <c r="AF22" s="1151"/>
      <c r="AG22" s="985" t="s">
        <v>320</v>
      </c>
      <c r="AH22" s="985"/>
      <c r="AI22" s="985"/>
      <c r="AJ22" s="985"/>
      <c r="AK22" s="985"/>
      <c r="AL22" s="1151" t="str">
        <f>IF(入力シート!H145="","",入力シート!H145)</f>
        <v/>
      </c>
      <c r="AM22" s="1151"/>
      <c r="AN22" s="1151"/>
      <c r="AO22" s="985" t="s">
        <v>316</v>
      </c>
      <c r="AP22" s="985"/>
      <c r="AQ22" s="1181"/>
      <c r="AR22" s="503"/>
    </row>
    <row r="23" spans="1:55" ht="21" customHeight="1" x14ac:dyDescent="0.2">
      <c r="A23" s="498"/>
      <c r="B23" s="1225" t="s">
        <v>321</v>
      </c>
      <c r="C23" s="1226"/>
      <c r="D23" s="1226"/>
      <c r="E23" s="1226"/>
      <c r="F23" s="1226"/>
      <c r="G23" s="1226"/>
      <c r="H23" s="1226"/>
      <c r="I23" s="1226"/>
      <c r="J23" s="1281" t="s">
        <v>322</v>
      </c>
      <c r="K23" s="1281"/>
      <c r="L23" s="1281"/>
      <c r="M23" s="1281"/>
      <c r="N23" s="1281"/>
      <c r="O23" s="1281"/>
      <c r="P23" s="1281"/>
      <c r="Q23" s="1281"/>
      <c r="R23" s="1281"/>
      <c r="S23" s="1281"/>
      <c r="T23" s="1281"/>
      <c r="U23" s="1281"/>
      <c r="V23" s="1277" t="str">
        <f>IF(入力シート!E147="","",入力シート!E147)</f>
        <v/>
      </c>
      <c r="W23" s="1278"/>
      <c r="X23" s="1278"/>
      <c r="Y23" s="1278"/>
      <c r="Z23" s="1278"/>
      <c r="AA23" s="1278"/>
      <c r="AB23" s="1278"/>
      <c r="AC23" s="1278"/>
      <c r="AD23" s="1278"/>
      <c r="AE23" s="1278"/>
      <c r="AF23" s="1278"/>
      <c r="AG23" s="1278"/>
      <c r="AH23" s="1278"/>
      <c r="AI23" s="1278"/>
      <c r="AJ23" s="1278"/>
      <c r="AK23" s="1278"/>
      <c r="AL23" s="1278"/>
      <c r="AM23" s="1278"/>
      <c r="AN23" s="1278"/>
      <c r="AO23" s="985" t="s">
        <v>323</v>
      </c>
      <c r="AP23" s="985"/>
      <c r="AQ23" s="1181"/>
      <c r="AR23" s="503"/>
      <c r="AT23"/>
      <c r="BC23" s="615"/>
    </row>
    <row r="24" spans="1:55" ht="21" customHeight="1" x14ac:dyDescent="0.2">
      <c r="A24" s="498"/>
      <c r="B24" s="1227"/>
      <c r="C24" s="1228"/>
      <c r="D24" s="1228"/>
      <c r="E24" s="1228"/>
      <c r="F24" s="1228"/>
      <c r="G24" s="1228"/>
      <c r="H24" s="1228"/>
      <c r="I24" s="1229"/>
      <c r="J24" s="1275" t="s">
        <v>324</v>
      </c>
      <c r="K24" s="1276"/>
      <c r="L24" s="1276"/>
      <c r="M24" s="1276"/>
      <c r="N24" s="1276"/>
      <c r="O24" s="1276"/>
      <c r="P24" s="1276"/>
      <c r="Q24" s="1276"/>
      <c r="R24" s="1276"/>
      <c r="S24" s="1276"/>
      <c r="T24" s="1276"/>
      <c r="U24" s="1276"/>
      <c r="V24" s="1277" t="str">
        <f>IF(入力シート!E148="","",入力シート!E148)</f>
        <v/>
      </c>
      <c r="W24" s="1278"/>
      <c r="X24" s="1278"/>
      <c r="Y24" s="1278"/>
      <c r="Z24" s="1278"/>
      <c r="AA24" s="1278"/>
      <c r="AB24" s="1278"/>
      <c r="AC24" s="1278"/>
      <c r="AD24" s="1278"/>
      <c r="AE24" s="1278"/>
      <c r="AF24" s="1278"/>
      <c r="AG24" s="1278"/>
      <c r="AH24" s="1278"/>
      <c r="AI24" s="1278"/>
      <c r="AJ24" s="1278"/>
      <c r="AK24" s="1278"/>
      <c r="AL24" s="1278"/>
      <c r="AM24" s="1278"/>
      <c r="AN24" s="1278"/>
      <c r="AO24" s="985" t="s">
        <v>323</v>
      </c>
      <c r="AP24" s="985"/>
      <c r="AQ24" s="1181"/>
      <c r="AR24" s="503"/>
    </row>
    <row r="25" spans="1:55" ht="33" customHeight="1" x14ac:dyDescent="0.2">
      <c r="A25" s="498"/>
      <c r="B25" s="1224" t="s">
        <v>325</v>
      </c>
      <c r="C25" s="1007"/>
      <c r="D25" s="1007"/>
      <c r="E25" s="1007"/>
      <c r="F25" s="1007"/>
      <c r="G25" s="1007"/>
      <c r="H25" s="1007"/>
      <c r="I25" s="1007"/>
      <c r="J25" s="1007"/>
      <c r="K25" s="1007"/>
      <c r="L25" s="1007"/>
      <c r="M25" s="1007"/>
      <c r="N25" s="1007"/>
      <c r="O25" s="1007"/>
      <c r="P25" s="1007"/>
      <c r="Q25" s="1007"/>
      <c r="R25" s="1007"/>
      <c r="S25" s="1007"/>
      <c r="T25" s="1007"/>
      <c r="U25" s="1008"/>
      <c r="V25" s="1286"/>
      <c r="W25" s="1287"/>
      <c r="X25" s="1287"/>
      <c r="Y25" s="1287"/>
      <c r="Z25" s="1287"/>
      <c r="AA25" s="1287"/>
      <c r="AB25" s="1287"/>
      <c r="AC25" s="1288"/>
      <c r="AD25" s="1288"/>
      <c r="AE25" s="1288"/>
      <c r="AF25" s="1288"/>
      <c r="AG25" s="1288"/>
      <c r="AH25" s="1288"/>
      <c r="AI25" s="1288"/>
      <c r="AJ25" s="1288"/>
      <c r="AK25" s="1288"/>
      <c r="AL25" s="1288"/>
      <c r="AM25" s="1288"/>
      <c r="AN25" s="1288"/>
      <c r="AO25" s="1288"/>
      <c r="AP25" s="1288"/>
      <c r="AQ25" s="1288"/>
      <c r="AR25" s="503"/>
    </row>
    <row r="26" spans="1:55" ht="21" customHeight="1" x14ac:dyDescent="0.2">
      <c r="A26" s="498"/>
      <c r="B26" s="1266" t="s">
        <v>353</v>
      </c>
      <c r="C26" s="1267"/>
      <c r="D26" s="1267"/>
      <c r="E26" s="1267"/>
      <c r="F26" s="1267"/>
      <c r="G26" s="1267"/>
      <c r="H26" s="1267"/>
      <c r="I26" s="1267"/>
      <c r="J26" s="1267"/>
      <c r="K26" s="1267"/>
      <c r="L26" s="1267"/>
      <c r="M26" s="1267"/>
      <c r="N26" s="1267"/>
      <c r="O26" s="1267"/>
      <c r="P26" s="1267"/>
      <c r="Q26" s="1267"/>
      <c r="R26" s="1267"/>
      <c r="S26" s="1267"/>
      <c r="T26" s="1267"/>
      <c r="U26" s="1268"/>
      <c r="V26" s="1260"/>
      <c r="W26" s="1261"/>
      <c r="X26" s="1261"/>
      <c r="Y26" s="1261"/>
      <c r="Z26" s="1261"/>
      <c r="AA26" s="1261"/>
      <c r="AB26" s="1261"/>
      <c r="AC26" s="1261"/>
      <c r="AD26" s="1261"/>
      <c r="AE26" s="1261"/>
      <c r="AF26" s="1261"/>
      <c r="AG26" s="1261"/>
      <c r="AH26" s="1261"/>
      <c r="AI26" s="1261"/>
      <c r="AJ26" s="1261"/>
      <c r="AK26" s="1261"/>
      <c r="AL26" s="1261"/>
      <c r="AM26" s="1261"/>
      <c r="AN26" s="1261"/>
      <c r="AO26" s="1261"/>
      <c r="AP26" s="1261"/>
      <c r="AQ26" s="1262"/>
      <c r="AR26" s="503"/>
    </row>
    <row r="27" spans="1:55" ht="21" customHeight="1" x14ac:dyDescent="0.2">
      <c r="A27" s="498"/>
      <c r="B27" s="1224" t="s">
        <v>327</v>
      </c>
      <c r="C27" s="1007"/>
      <c r="D27" s="1007"/>
      <c r="E27" s="1007"/>
      <c r="F27" s="1007"/>
      <c r="G27" s="1007"/>
      <c r="H27" s="1007"/>
      <c r="I27" s="1007"/>
      <c r="J27" s="1007"/>
      <c r="K27" s="1007"/>
      <c r="L27" s="1007"/>
      <c r="M27" s="1007"/>
      <c r="N27" s="1007"/>
      <c r="O27" s="1007"/>
      <c r="P27" s="1007"/>
      <c r="Q27" s="1007"/>
      <c r="R27" s="1007"/>
      <c r="S27" s="1007"/>
      <c r="T27" s="1007"/>
      <c r="U27" s="1008"/>
      <c r="V27" s="1056" t="s">
        <v>328</v>
      </c>
      <c r="W27" s="1056"/>
      <c r="X27" s="1056"/>
      <c r="Y27" s="1056"/>
      <c r="Z27" s="1056"/>
      <c r="AA27" s="1056"/>
      <c r="AB27" s="1056"/>
      <c r="AC27" s="1056"/>
      <c r="AD27" s="1056"/>
      <c r="AE27" s="1056"/>
      <c r="AF27" s="1056"/>
      <c r="AG27" s="1056"/>
      <c r="AH27" s="1056"/>
      <c r="AI27" s="1056"/>
      <c r="AJ27" s="1056"/>
      <c r="AK27" s="1056"/>
      <c r="AL27" s="1056"/>
      <c r="AM27" s="1056"/>
      <c r="AN27" s="1056"/>
      <c r="AO27" s="1056"/>
      <c r="AP27" s="1056"/>
      <c r="AQ27" s="1056"/>
      <c r="AR27" s="503"/>
    </row>
    <row r="28" spans="1:55" ht="21" customHeight="1" x14ac:dyDescent="0.2">
      <c r="A28" s="498"/>
      <c r="B28" s="1266" t="s">
        <v>329</v>
      </c>
      <c r="C28" s="1267"/>
      <c r="D28" s="1267"/>
      <c r="E28" s="1267"/>
      <c r="F28" s="1267"/>
      <c r="G28" s="1267"/>
      <c r="H28" s="1267"/>
      <c r="I28" s="1267"/>
      <c r="J28" s="1267"/>
      <c r="K28" s="1267"/>
      <c r="L28" s="1267"/>
      <c r="M28" s="1267"/>
      <c r="N28" s="1267"/>
      <c r="O28" s="1267"/>
      <c r="P28" s="1267"/>
      <c r="Q28" s="1267"/>
      <c r="R28" s="1267"/>
      <c r="S28" s="1267"/>
      <c r="T28" s="1267"/>
      <c r="U28" s="1268"/>
      <c r="V28" s="1238"/>
      <c r="W28" s="1239"/>
      <c r="X28" s="1239"/>
      <c r="Y28" s="1239"/>
      <c r="Z28" s="1239"/>
      <c r="AA28" s="1239"/>
      <c r="AB28" s="1239"/>
      <c r="AC28" s="1239"/>
      <c r="AD28" s="1239"/>
      <c r="AE28" s="1239"/>
      <c r="AF28" s="1239"/>
      <c r="AG28" s="1239"/>
      <c r="AH28" s="1239"/>
      <c r="AI28" s="1239"/>
      <c r="AJ28" s="1239"/>
      <c r="AK28" s="1239"/>
      <c r="AL28" s="1239"/>
      <c r="AM28" s="1239"/>
      <c r="AN28" s="1239"/>
      <c r="AO28" s="1258" t="s">
        <v>313</v>
      </c>
      <c r="AP28" s="1258"/>
      <c r="AQ28" s="1259"/>
      <c r="AR28" s="503"/>
    </row>
    <row r="29" spans="1:55" ht="21" customHeight="1" x14ac:dyDescent="0.2">
      <c r="A29" s="498"/>
      <c r="B29" s="1269"/>
      <c r="C29" s="1270"/>
      <c r="D29" s="1270"/>
      <c r="E29" s="1270"/>
      <c r="F29" s="1270"/>
      <c r="G29" s="1270"/>
      <c r="H29" s="1270"/>
      <c r="I29" s="1270"/>
      <c r="J29" s="1270"/>
      <c r="K29" s="1270"/>
      <c r="L29" s="1270"/>
      <c r="M29" s="1270"/>
      <c r="N29" s="1270"/>
      <c r="O29" s="1270"/>
      <c r="P29" s="1270"/>
      <c r="Q29" s="1270"/>
      <c r="R29" s="1270"/>
      <c r="S29" s="1270"/>
      <c r="T29" s="1270"/>
      <c r="U29" s="1271"/>
      <c r="V29" s="1272"/>
      <c r="W29" s="1265"/>
      <c r="X29" s="1265"/>
      <c r="Y29" s="1265"/>
      <c r="Z29" s="1265"/>
      <c r="AA29" s="1265"/>
      <c r="AB29" s="1265"/>
      <c r="AC29" s="1265"/>
      <c r="AD29" s="1265"/>
      <c r="AE29" s="1265"/>
      <c r="AF29" s="1265"/>
      <c r="AG29" s="1265"/>
      <c r="AH29" s="1265"/>
      <c r="AI29" s="1265"/>
      <c r="AJ29" s="1265"/>
      <c r="AK29" s="1265"/>
      <c r="AL29" s="1265"/>
      <c r="AM29" s="1265"/>
      <c r="AN29" s="1265"/>
      <c r="AO29" s="1252" t="s">
        <v>330</v>
      </c>
      <c r="AP29" s="1252"/>
      <c r="AQ29" s="1253"/>
      <c r="AR29" s="503"/>
    </row>
    <row r="30" spans="1:55" ht="21" customHeight="1" x14ac:dyDescent="0.2">
      <c r="A30" s="498"/>
      <c r="B30" s="1266" t="s">
        <v>331</v>
      </c>
      <c r="C30" s="1267"/>
      <c r="D30" s="1267"/>
      <c r="E30" s="1267"/>
      <c r="F30" s="1267"/>
      <c r="G30" s="1267"/>
      <c r="H30" s="1267"/>
      <c r="I30" s="1267"/>
      <c r="J30" s="1267"/>
      <c r="K30" s="1267"/>
      <c r="L30" s="1267"/>
      <c r="M30" s="1267"/>
      <c r="N30" s="1267"/>
      <c r="O30" s="1267"/>
      <c r="P30" s="1267"/>
      <c r="Q30" s="1267"/>
      <c r="R30" s="1267"/>
      <c r="S30" s="1267"/>
      <c r="T30" s="1267"/>
      <c r="U30" s="1268"/>
      <c r="V30" s="1034" t="str">
        <f>IF(入力シート!E149="","",IF(入力シート!E149="選択してください","",入力シート!E149))</f>
        <v/>
      </c>
      <c r="W30" s="1035"/>
      <c r="X30" s="1035"/>
      <c r="Y30" s="1035"/>
      <c r="Z30" s="1035"/>
      <c r="AA30" s="1035"/>
      <c r="AB30" s="1035"/>
      <c r="AC30" s="1035"/>
      <c r="AD30" s="1035"/>
      <c r="AE30" s="1035"/>
      <c r="AF30" s="1035"/>
      <c r="AG30" s="1035"/>
      <c r="AH30" s="1035"/>
      <c r="AI30" s="1035"/>
      <c r="AJ30" s="1035"/>
      <c r="AK30" s="1035"/>
      <c r="AL30" s="1035"/>
      <c r="AM30" s="1035"/>
      <c r="AN30" s="1035"/>
      <c r="AO30" s="1078"/>
      <c r="AP30" s="1078"/>
      <c r="AQ30" s="1254"/>
      <c r="AR30" s="503"/>
    </row>
    <row r="31" spans="1:55" ht="21" customHeight="1" x14ac:dyDescent="0.2">
      <c r="A31" s="498"/>
      <c r="B31" s="1269"/>
      <c r="C31" s="1270"/>
      <c r="D31" s="1270"/>
      <c r="E31" s="1270"/>
      <c r="F31" s="1270"/>
      <c r="G31" s="1270"/>
      <c r="H31" s="1270"/>
      <c r="I31" s="1270"/>
      <c r="J31" s="1270"/>
      <c r="K31" s="1270"/>
      <c r="L31" s="1270"/>
      <c r="M31" s="1270"/>
      <c r="N31" s="1270"/>
      <c r="O31" s="1270"/>
      <c r="P31" s="1270"/>
      <c r="Q31" s="1270"/>
      <c r="R31" s="1270"/>
      <c r="S31" s="1270"/>
      <c r="T31" s="1270"/>
      <c r="U31" s="1271"/>
      <c r="V31" s="1255"/>
      <c r="W31" s="1256"/>
      <c r="X31" s="1256"/>
      <c r="Y31" s="1256"/>
      <c r="Z31" s="1256"/>
      <c r="AA31" s="1256"/>
      <c r="AB31" s="1256"/>
      <c r="AC31" s="1256"/>
      <c r="AD31" s="1256"/>
      <c r="AE31" s="1256"/>
      <c r="AF31" s="1256"/>
      <c r="AG31" s="1256"/>
      <c r="AH31" s="1256"/>
      <c r="AI31" s="1256"/>
      <c r="AJ31" s="1256"/>
      <c r="AK31" s="1256"/>
      <c r="AL31" s="1256"/>
      <c r="AM31" s="1256"/>
      <c r="AN31" s="1256"/>
      <c r="AO31" s="1256"/>
      <c r="AP31" s="1256"/>
      <c r="AQ31" s="1257"/>
      <c r="AR31" s="503"/>
    </row>
    <row r="32" spans="1:55" ht="21" customHeight="1" x14ac:dyDescent="0.2">
      <c r="A32" s="498"/>
      <c r="B32" s="1224" t="s">
        <v>332</v>
      </c>
      <c r="C32" s="1007"/>
      <c r="D32" s="1007"/>
      <c r="E32" s="1007"/>
      <c r="F32" s="1007"/>
      <c r="G32" s="1007"/>
      <c r="H32" s="1007"/>
      <c r="I32" s="1007"/>
      <c r="J32" s="1007"/>
      <c r="K32" s="1007"/>
      <c r="L32" s="1007"/>
      <c r="M32" s="1007"/>
      <c r="N32" s="1007"/>
      <c r="O32" s="1007"/>
      <c r="P32" s="1007"/>
      <c r="Q32" s="1007"/>
      <c r="R32" s="1007"/>
      <c r="S32" s="1007"/>
      <c r="T32" s="1007"/>
      <c r="U32" s="1008"/>
      <c r="V32" s="1303"/>
      <c r="W32" s="1303"/>
      <c r="X32" s="1303"/>
      <c r="Y32" s="1303"/>
      <c r="Z32" s="1303"/>
      <c r="AA32" s="1303"/>
      <c r="AB32" s="1303"/>
      <c r="AC32" s="1303"/>
      <c r="AD32" s="1303"/>
      <c r="AE32" s="1303"/>
      <c r="AF32" s="1303"/>
      <c r="AG32" s="1303"/>
      <c r="AH32" s="1303"/>
      <c r="AI32" s="1303"/>
      <c r="AJ32" s="1303"/>
      <c r="AK32" s="1303"/>
      <c r="AL32" s="1303"/>
      <c r="AM32" s="1303"/>
      <c r="AN32" s="1303"/>
      <c r="AO32" s="1303"/>
      <c r="AP32" s="1303"/>
      <c r="AQ32" s="1303"/>
      <c r="AR32" s="503"/>
    </row>
    <row r="33" spans="1:44" ht="21" customHeight="1" x14ac:dyDescent="0.2">
      <c r="A33" s="498"/>
      <c r="B33" s="1224" t="s">
        <v>333</v>
      </c>
      <c r="C33" s="1007"/>
      <c r="D33" s="1007"/>
      <c r="E33" s="1007"/>
      <c r="F33" s="1007"/>
      <c r="G33" s="1007"/>
      <c r="H33" s="1007"/>
      <c r="I33" s="1007"/>
      <c r="J33" s="1007"/>
      <c r="K33" s="1007"/>
      <c r="L33" s="1007"/>
      <c r="M33" s="1007"/>
      <c r="N33" s="1007"/>
      <c r="O33" s="1007"/>
      <c r="P33" s="1007"/>
      <c r="Q33" s="1007"/>
      <c r="R33" s="1007"/>
      <c r="S33" s="1007"/>
      <c r="T33" s="1007"/>
      <c r="U33" s="1008"/>
      <c r="V33" s="1056" t="str">
        <f>IF(入力シート!E150="","",IF(入力シート!E150="選択してください","",入力シート!E150))</f>
        <v/>
      </c>
      <c r="W33" s="1056"/>
      <c r="X33" s="1056"/>
      <c r="Y33" s="1056"/>
      <c r="Z33" s="1056"/>
      <c r="AA33" s="1056"/>
      <c r="AB33" s="1056"/>
      <c r="AC33" s="1056"/>
      <c r="AD33" s="1056"/>
      <c r="AE33" s="1056"/>
      <c r="AF33" s="1056"/>
      <c r="AG33" s="1056"/>
      <c r="AH33" s="1056"/>
      <c r="AI33" s="1056"/>
      <c r="AJ33" s="1056"/>
      <c r="AK33" s="1056"/>
      <c r="AL33" s="1056"/>
      <c r="AM33" s="1056"/>
      <c r="AN33" s="1056"/>
      <c r="AO33" s="1056"/>
      <c r="AP33" s="1056"/>
      <c r="AQ33" s="1056"/>
      <c r="AR33" s="503"/>
    </row>
    <row r="34" spans="1:44" ht="21" customHeight="1" x14ac:dyDescent="0.2">
      <c r="A34" s="498"/>
      <c r="B34" s="989" t="s">
        <v>334</v>
      </c>
      <c r="C34" s="989"/>
      <c r="D34" s="989"/>
      <c r="E34" s="989"/>
      <c r="F34" s="989"/>
      <c r="G34" s="989"/>
      <c r="H34" s="989"/>
      <c r="I34" s="989"/>
      <c r="J34" s="989"/>
      <c r="K34" s="989"/>
      <c r="L34" s="989"/>
      <c r="M34" s="989"/>
      <c r="N34" s="989"/>
      <c r="O34" s="989"/>
      <c r="P34" s="989"/>
      <c r="Q34" s="989"/>
      <c r="R34" s="989"/>
      <c r="S34" s="989"/>
      <c r="T34" s="989"/>
      <c r="U34" s="989"/>
      <c r="V34" s="1292" t="s">
        <v>335</v>
      </c>
      <c r="W34" s="1293"/>
      <c r="X34" s="1293"/>
      <c r="Y34" s="1294"/>
      <c r="Z34" s="1238"/>
      <c r="AA34" s="1239"/>
      <c r="AB34" s="1239"/>
      <c r="AC34" s="1239"/>
      <c r="AD34" s="1239"/>
      <c r="AE34" s="1239"/>
      <c r="AF34" s="1239"/>
      <c r="AG34" s="1239"/>
      <c r="AH34" s="1239"/>
      <c r="AI34" s="1239"/>
      <c r="AJ34" s="1239"/>
      <c r="AK34" s="1239"/>
      <c r="AL34" s="1239"/>
      <c r="AM34" s="1239"/>
      <c r="AN34" s="1239"/>
      <c r="AO34" s="1258" t="s">
        <v>313</v>
      </c>
      <c r="AP34" s="1258"/>
      <c r="AQ34" s="1259"/>
      <c r="AR34" s="503"/>
    </row>
    <row r="35" spans="1:44" ht="21" customHeight="1" x14ac:dyDescent="0.2">
      <c r="A35" s="498"/>
      <c r="B35" s="989"/>
      <c r="C35" s="989"/>
      <c r="D35" s="989"/>
      <c r="E35" s="989"/>
      <c r="F35" s="989"/>
      <c r="G35" s="989"/>
      <c r="H35" s="989"/>
      <c r="I35" s="989"/>
      <c r="J35" s="989"/>
      <c r="K35" s="989"/>
      <c r="L35" s="989"/>
      <c r="M35" s="989"/>
      <c r="N35" s="989"/>
      <c r="O35" s="989"/>
      <c r="P35" s="989"/>
      <c r="Q35" s="989"/>
      <c r="R35" s="989"/>
      <c r="S35" s="989"/>
      <c r="T35" s="989"/>
      <c r="U35" s="989"/>
      <c r="V35" s="1289" t="s">
        <v>336</v>
      </c>
      <c r="W35" s="1290"/>
      <c r="X35" s="1290"/>
      <c r="Y35" s="1291"/>
      <c r="Z35" s="1263" t="s">
        <v>289</v>
      </c>
      <c r="AA35" s="1264"/>
      <c r="AB35" s="1264"/>
      <c r="AC35" s="1264"/>
      <c r="AD35" s="1265"/>
      <c r="AE35" s="1265"/>
      <c r="AF35" s="1265"/>
      <c r="AG35" s="1265"/>
      <c r="AH35" s="1265"/>
      <c r="AI35" s="612" t="s">
        <v>337</v>
      </c>
      <c r="AJ35" s="1265"/>
      <c r="AK35" s="1265"/>
      <c r="AL35" s="1265"/>
      <c r="AM35" s="1265"/>
      <c r="AN35" s="1265"/>
      <c r="AO35" s="1279" t="s">
        <v>313</v>
      </c>
      <c r="AP35" s="1279"/>
      <c r="AQ35" s="1280"/>
      <c r="AR35" s="503"/>
    </row>
    <row r="36" spans="1:44" ht="21" customHeight="1" x14ac:dyDescent="0.2">
      <c r="A36" s="498"/>
      <c r="B36" s="989" t="s">
        <v>338</v>
      </c>
      <c r="C36" s="989"/>
      <c r="D36" s="989"/>
      <c r="E36" s="989"/>
      <c r="F36" s="989"/>
      <c r="G36" s="989"/>
      <c r="H36" s="989"/>
      <c r="I36" s="989"/>
      <c r="J36" s="989"/>
      <c r="K36" s="989"/>
      <c r="L36" s="989"/>
      <c r="M36" s="989"/>
      <c r="N36" s="989"/>
      <c r="O36" s="989"/>
      <c r="P36" s="989"/>
      <c r="Q36" s="989"/>
      <c r="R36" s="989"/>
      <c r="S36" s="989"/>
      <c r="T36" s="989"/>
      <c r="U36" s="989"/>
      <c r="V36" s="1321"/>
      <c r="W36" s="1322"/>
      <c r="X36" s="1322"/>
      <c r="Y36" s="1322"/>
      <c r="Z36" s="1322"/>
      <c r="AA36" s="1322"/>
      <c r="AB36" s="1322"/>
      <c r="AC36" s="1322"/>
      <c r="AD36" s="1322"/>
      <c r="AE36" s="1322"/>
      <c r="AF36" s="1322"/>
      <c r="AG36" s="1322"/>
      <c r="AH36" s="1322"/>
      <c r="AI36" s="1322"/>
      <c r="AJ36" s="1322"/>
      <c r="AK36" s="1322"/>
      <c r="AL36" s="1322"/>
      <c r="AM36" s="1322"/>
      <c r="AN36" s="1322"/>
      <c r="AO36" s="1323"/>
      <c r="AP36" s="1323"/>
      <c r="AQ36" s="1324"/>
      <c r="AR36" s="503"/>
    </row>
    <row r="37" spans="1:44" ht="21" customHeight="1" x14ac:dyDescent="0.2">
      <c r="A37" s="498"/>
      <c r="B37" s="989" t="s">
        <v>339</v>
      </c>
      <c r="C37" s="989"/>
      <c r="D37" s="989"/>
      <c r="E37" s="989"/>
      <c r="F37" s="989"/>
      <c r="G37" s="989"/>
      <c r="H37" s="989"/>
      <c r="I37" s="989"/>
      <c r="J37" s="989"/>
      <c r="K37" s="989"/>
      <c r="L37" s="989"/>
      <c r="M37" s="989"/>
      <c r="N37" s="989"/>
      <c r="O37" s="989"/>
      <c r="P37" s="989"/>
      <c r="Q37" s="989"/>
      <c r="R37" s="989"/>
      <c r="S37" s="989"/>
      <c r="T37" s="989"/>
      <c r="U37" s="989"/>
      <c r="V37" s="1246"/>
      <c r="W37" s="1247"/>
      <c r="X37" s="1247"/>
      <c r="Y37" s="1247"/>
      <c r="Z37" s="1247"/>
      <c r="AA37" s="1247"/>
      <c r="AB37" s="1247"/>
      <c r="AC37" s="1247"/>
      <c r="AD37" s="1247"/>
      <c r="AE37" s="1247"/>
      <c r="AF37" s="1247"/>
      <c r="AG37" s="1247"/>
      <c r="AH37" s="1247"/>
      <c r="AI37" s="1247"/>
      <c r="AJ37" s="1247"/>
      <c r="AK37" s="1247"/>
      <c r="AL37" s="1247"/>
      <c r="AM37" s="1247"/>
      <c r="AN37" s="1247"/>
      <c r="AO37" s="1247"/>
      <c r="AP37" s="1247"/>
      <c r="AQ37" s="1248"/>
      <c r="AR37" s="503"/>
    </row>
    <row r="38" spans="1:44" ht="21" customHeight="1" x14ac:dyDescent="0.2">
      <c r="A38" s="498"/>
      <c r="B38" s="978" t="s">
        <v>340</v>
      </c>
      <c r="C38" s="979"/>
      <c r="D38" s="979"/>
      <c r="E38" s="979"/>
      <c r="F38" s="979"/>
      <c r="G38" s="979"/>
      <c r="H38" s="979"/>
      <c r="I38" s="1249"/>
      <c r="J38" s="1249"/>
      <c r="K38" s="1249"/>
      <c r="L38" s="1249"/>
      <c r="M38" s="1249"/>
      <c r="N38" s="1249"/>
      <c r="O38" s="1249"/>
      <c r="P38" s="1249"/>
      <c r="Q38" s="1249"/>
      <c r="R38" s="1249"/>
      <c r="S38" s="1249"/>
      <c r="T38" s="1249"/>
      <c r="U38" s="1250"/>
      <c r="V38" s="1242"/>
      <c r="W38" s="1243"/>
      <c r="X38" s="1243"/>
      <c r="Y38" s="1243"/>
      <c r="Z38" s="1243"/>
      <c r="AA38" s="1243"/>
      <c r="AB38" s="1243"/>
      <c r="AC38" s="1244"/>
      <c r="AD38" s="1244"/>
      <c r="AE38" s="1244"/>
      <c r="AF38" s="1244"/>
      <c r="AG38" s="1244"/>
      <c r="AH38" s="1244"/>
      <c r="AI38" s="1244"/>
      <c r="AJ38" s="1244"/>
      <c r="AK38" s="1244"/>
      <c r="AL38" s="1244"/>
      <c r="AM38" s="1244"/>
      <c r="AN38" s="1244"/>
      <c r="AO38" s="1244"/>
      <c r="AP38" s="1244"/>
      <c r="AQ38" s="1245"/>
      <c r="AR38" s="503"/>
    </row>
    <row r="39" spans="1:44" ht="21" customHeight="1" x14ac:dyDescent="0.2">
      <c r="A39" s="498"/>
      <c r="B39" s="978" t="s">
        <v>341</v>
      </c>
      <c r="C39" s="979"/>
      <c r="D39" s="979"/>
      <c r="E39" s="979"/>
      <c r="F39" s="979"/>
      <c r="G39" s="979"/>
      <c r="H39" s="979"/>
      <c r="I39" s="1249"/>
      <c r="J39" s="1249"/>
      <c r="K39" s="1249"/>
      <c r="L39" s="1249"/>
      <c r="M39" s="1249"/>
      <c r="N39" s="1249"/>
      <c r="O39" s="1249"/>
      <c r="P39" s="1249"/>
      <c r="Q39" s="1249"/>
      <c r="R39" s="1249"/>
      <c r="S39" s="1249"/>
      <c r="T39" s="1249"/>
      <c r="U39" s="1250"/>
      <c r="V39" s="1242"/>
      <c r="W39" s="1243"/>
      <c r="X39" s="1243"/>
      <c r="Y39" s="1243"/>
      <c r="Z39" s="1243"/>
      <c r="AA39" s="1243"/>
      <c r="AB39" s="1243"/>
      <c r="AC39" s="1244"/>
      <c r="AD39" s="1244"/>
      <c r="AE39" s="1244"/>
      <c r="AF39" s="1244"/>
      <c r="AG39" s="1244"/>
      <c r="AH39" s="1244"/>
      <c r="AI39" s="1244"/>
      <c r="AJ39" s="1244"/>
      <c r="AK39" s="1244"/>
      <c r="AL39" s="1244"/>
      <c r="AM39" s="1244"/>
      <c r="AN39" s="1244"/>
      <c r="AO39" s="1244"/>
      <c r="AP39" s="1244"/>
      <c r="AQ39" s="1245"/>
      <c r="AR39" s="503"/>
    </row>
    <row r="40" spans="1:44" ht="21" customHeight="1" x14ac:dyDescent="0.2">
      <c r="A40" s="498"/>
      <c r="B40" s="1282" t="s">
        <v>342</v>
      </c>
      <c r="C40" s="1282"/>
      <c r="D40" s="1282"/>
      <c r="E40" s="1282"/>
      <c r="F40" s="1282"/>
      <c r="G40" s="1282"/>
      <c r="H40" s="1282"/>
      <c r="I40" s="1282"/>
      <c r="J40" s="1282"/>
      <c r="K40" s="1282"/>
      <c r="L40" s="1282"/>
      <c r="M40" s="1282"/>
      <c r="N40" s="1282"/>
      <c r="O40" s="1282"/>
      <c r="P40" s="1282"/>
      <c r="Q40" s="1282"/>
      <c r="R40" s="1282"/>
      <c r="S40" s="1282"/>
      <c r="T40" s="1282"/>
      <c r="U40" s="1282"/>
      <c r="V40" s="1224" t="s">
        <v>343</v>
      </c>
      <c r="W40" s="1007"/>
      <c r="X40" s="1007"/>
      <c r="Y40" s="1251" t="str">
        <f>IF(入力シート!H137="","",入力シート!H137)</f>
        <v/>
      </c>
      <c r="Z40" s="1251"/>
      <c r="AA40" s="1251"/>
      <c r="AB40" s="1251"/>
      <c r="AC40" s="1251"/>
      <c r="AD40" s="1285" t="s">
        <v>344</v>
      </c>
      <c r="AE40" s="1285"/>
      <c r="AF40" s="1285"/>
      <c r="AG40" s="1224" t="s">
        <v>345</v>
      </c>
      <c r="AH40" s="1007"/>
      <c r="AI40" s="1007"/>
      <c r="AJ40" s="1309" t="str">
        <f>IF(OR(入力シート!E160="",入力シート!E139="",入力シート!H137=""),"",ROUNDDOWN(入力シート!E160/(入力シート!E139*入力シート!H137),0))</f>
        <v/>
      </c>
      <c r="AK40" s="1309"/>
      <c r="AL40" s="1309"/>
      <c r="AM40" s="1309"/>
      <c r="AN40" s="1309"/>
      <c r="AO40" s="1017" t="s">
        <v>346</v>
      </c>
      <c r="AP40" s="1017"/>
      <c r="AQ40" s="1018"/>
      <c r="AR40" s="503"/>
    </row>
    <row r="41" spans="1:44" ht="21" customHeight="1" x14ac:dyDescent="0.2">
      <c r="A41" s="498"/>
      <c r="B41" s="472" t="s">
        <v>347</v>
      </c>
      <c r="C41" s="472"/>
      <c r="D41" s="472"/>
      <c r="E41" s="472"/>
      <c r="F41" s="472"/>
      <c r="G41" s="472"/>
      <c r="H41" s="472"/>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459"/>
      <c r="AO41" s="459"/>
      <c r="AP41" s="459"/>
      <c r="AQ41" s="459"/>
      <c r="AR41" s="503"/>
    </row>
    <row r="42" spans="1:44" ht="27" customHeight="1" x14ac:dyDescent="0.2">
      <c r="A42" s="498"/>
      <c r="B42" s="1241" t="s">
        <v>348</v>
      </c>
      <c r="C42" s="1241"/>
      <c r="D42" s="1241"/>
      <c r="E42" s="1241"/>
      <c r="F42" s="1241"/>
      <c r="G42" s="1241"/>
      <c r="H42" s="1241"/>
      <c r="I42" s="1241"/>
      <c r="J42" s="1241"/>
      <c r="K42" s="1241"/>
      <c r="L42" s="1241"/>
      <c r="M42" s="1241"/>
      <c r="N42" s="1241"/>
      <c r="O42" s="1241"/>
      <c r="P42" s="1241"/>
      <c r="Q42" s="1241"/>
      <c r="R42" s="1241"/>
      <c r="S42" s="1241"/>
      <c r="T42" s="1241"/>
      <c r="U42" s="1241"/>
      <c r="V42" s="1241"/>
      <c r="W42" s="1241"/>
      <c r="X42" s="1241"/>
      <c r="Y42" s="1241"/>
      <c r="Z42" s="1241"/>
      <c r="AA42" s="1241"/>
      <c r="AB42" s="1241"/>
      <c r="AC42" s="1241"/>
      <c r="AD42" s="1241"/>
      <c r="AE42" s="1241"/>
      <c r="AF42" s="1241"/>
      <c r="AG42" s="1241"/>
      <c r="AH42" s="1241"/>
      <c r="AI42" s="1241"/>
      <c r="AJ42" s="1241"/>
      <c r="AK42" s="1241"/>
      <c r="AL42" s="1241"/>
      <c r="AM42" s="1241"/>
      <c r="AN42" s="1241"/>
      <c r="AO42" s="1241"/>
      <c r="AP42" s="1241"/>
      <c r="AQ42" s="1241"/>
      <c r="AR42" s="503"/>
    </row>
    <row r="43" spans="1:44" ht="13" customHeight="1" x14ac:dyDescent="0.2">
      <c r="A43" s="498"/>
      <c r="B43" s="1241"/>
      <c r="C43" s="1241"/>
      <c r="D43" s="1241"/>
      <c r="E43" s="1241"/>
      <c r="F43" s="1241"/>
      <c r="G43" s="1241"/>
      <c r="H43" s="1241"/>
      <c r="I43" s="1241"/>
      <c r="J43" s="1241"/>
      <c r="K43" s="1241"/>
      <c r="L43" s="1241"/>
      <c r="M43" s="1241"/>
      <c r="N43" s="1241"/>
      <c r="O43" s="1241"/>
      <c r="P43" s="1241"/>
      <c r="Q43" s="1241"/>
      <c r="R43" s="1241"/>
      <c r="S43" s="1241"/>
      <c r="T43" s="1241"/>
      <c r="U43" s="1241"/>
      <c r="V43" s="1241"/>
      <c r="W43" s="1241"/>
      <c r="X43" s="1241"/>
      <c r="Y43" s="1241"/>
      <c r="Z43" s="1241"/>
      <c r="AA43" s="1241"/>
      <c r="AB43" s="1241"/>
      <c r="AC43" s="1241"/>
      <c r="AD43" s="1241"/>
      <c r="AE43" s="1241"/>
      <c r="AF43" s="1241"/>
      <c r="AG43" s="1241"/>
      <c r="AH43" s="1241"/>
      <c r="AI43" s="1241"/>
      <c r="AJ43" s="1241"/>
      <c r="AK43" s="1241"/>
      <c r="AL43" s="1241"/>
      <c r="AM43" s="1241"/>
      <c r="AN43" s="1241"/>
      <c r="AO43" s="1241"/>
      <c r="AP43" s="1241"/>
      <c r="AQ43" s="1241"/>
      <c r="AR43" s="503"/>
    </row>
    <row r="44" spans="1:44" x14ac:dyDescent="0.2">
      <c r="A44" s="498" t="s">
        <v>349</v>
      </c>
      <c r="B44" s="459"/>
      <c r="C44" s="459"/>
      <c r="D44" s="459"/>
      <c r="E44" s="459"/>
      <c r="F44" s="459"/>
      <c r="G44" s="459"/>
      <c r="H44" s="459"/>
      <c r="I44" s="517"/>
      <c r="J44" s="517"/>
      <c r="K44" s="517"/>
      <c r="L44" s="517"/>
      <c r="M44" s="517"/>
      <c r="N44" s="457"/>
      <c r="O44" s="457"/>
      <c r="P44" s="457"/>
      <c r="Q44" s="457"/>
      <c r="R44" s="457"/>
      <c r="S44" s="457"/>
      <c r="T44" s="457"/>
      <c r="U44" s="465"/>
      <c r="V44" s="465"/>
      <c r="W44" s="465"/>
      <c r="X44" s="465"/>
      <c r="Y44" s="465"/>
      <c r="Z44" s="465"/>
      <c r="AA44" s="465"/>
      <c r="AB44" s="465"/>
      <c r="AC44" s="465"/>
      <c r="AD44" s="465"/>
      <c r="AE44" s="465"/>
      <c r="AF44" s="465"/>
      <c r="AG44" s="465"/>
      <c r="AH44" s="465"/>
      <c r="AI44" s="465"/>
      <c r="AJ44" s="465"/>
      <c r="AK44" s="465"/>
      <c r="AL44" s="465"/>
      <c r="AM44" s="465"/>
      <c r="AN44" s="465"/>
      <c r="AO44" s="465"/>
      <c r="AP44" s="465"/>
      <c r="AQ44" s="465"/>
      <c r="AR44" s="503"/>
    </row>
    <row r="45" spans="1:44" ht="13" customHeight="1" x14ac:dyDescent="0.2">
      <c r="A45" s="498"/>
      <c r="B45" s="595" t="s">
        <v>350</v>
      </c>
      <c r="C45" s="1183" t="s">
        <v>351</v>
      </c>
      <c r="D45" s="1183"/>
      <c r="E45" s="1183"/>
      <c r="F45" s="1183"/>
      <c r="G45" s="1183"/>
      <c r="H45" s="1183"/>
      <c r="I45" s="1183"/>
      <c r="J45" s="1183"/>
      <c r="K45" s="1183"/>
      <c r="L45" s="1183"/>
      <c r="M45" s="1183"/>
      <c r="N45" s="1183"/>
      <c r="O45" s="1183"/>
      <c r="P45" s="1183"/>
      <c r="Q45" s="1183"/>
      <c r="R45" s="1183"/>
      <c r="S45" s="1183"/>
      <c r="T45" s="1183"/>
      <c r="U45" s="1183"/>
      <c r="V45" s="1183"/>
      <c r="W45" s="1183"/>
      <c r="X45" s="1183"/>
      <c r="Y45" s="1183"/>
      <c r="Z45" s="1183"/>
      <c r="AA45" s="1183"/>
      <c r="AB45" s="1183"/>
      <c r="AC45" s="459"/>
      <c r="AD45" s="459"/>
      <c r="AE45" s="459"/>
      <c r="AF45" s="459"/>
      <c r="AG45" s="459"/>
      <c r="AH45" s="459"/>
      <c r="AI45" s="459"/>
      <c r="AJ45" s="459"/>
      <c r="AK45" s="459"/>
      <c r="AL45" s="459"/>
      <c r="AM45" s="459"/>
      <c r="AN45" s="459"/>
      <c r="AO45" s="459"/>
      <c r="AP45" s="459"/>
      <c r="AQ45" s="459"/>
      <c r="AR45" s="503"/>
    </row>
    <row r="46" spans="1:44" ht="13" customHeight="1" x14ac:dyDescent="0.2">
      <c r="A46" s="498"/>
      <c r="B46" s="595" t="s">
        <v>350</v>
      </c>
      <c r="C46" s="1183" t="s">
        <v>352</v>
      </c>
      <c r="D46" s="1183"/>
      <c r="E46" s="1183"/>
      <c r="F46" s="1183"/>
      <c r="G46" s="1183"/>
      <c r="H46" s="1183"/>
      <c r="I46" s="1183"/>
      <c r="J46" s="1183"/>
      <c r="K46" s="1183"/>
      <c r="L46" s="1183"/>
      <c r="M46" s="1183"/>
      <c r="N46" s="1183"/>
      <c r="O46" s="1183"/>
      <c r="P46" s="1183"/>
      <c r="Q46" s="1183"/>
      <c r="R46" s="1183"/>
      <c r="S46" s="1183"/>
      <c r="T46" s="1183"/>
      <c r="U46" s="1183"/>
      <c r="V46" s="1183"/>
      <c r="W46" s="1183"/>
      <c r="X46" s="1183"/>
      <c r="Y46" s="1183"/>
      <c r="Z46" s="1183"/>
      <c r="AA46" s="1183"/>
      <c r="AB46" s="459"/>
      <c r="AC46" s="459"/>
      <c r="AD46" s="459"/>
      <c r="AE46" s="459"/>
      <c r="AF46" s="459"/>
      <c r="AG46" s="459"/>
      <c r="AH46" s="459"/>
      <c r="AI46" s="459"/>
      <c r="AJ46" s="459"/>
      <c r="AK46" s="459"/>
      <c r="AL46" s="459"/>
      <c r="AM46" s="459"/>
      <c r="AN46" s="459"/>
      <c r="AO46" s="459"/>
      <c r="AP46" s="459"/>
      <c r="AQ46" s="459"/>
      <c r="AR46" s="503"/>
    </row>
    <row r="47" spans="1:44" ht="13.5" thickBot="1" x14ac:dyDescent="0.25">
      <c r="A47" s="613"/>
      <c r="B47" s="481"/>
      <c r="C47" s="481"/>
      <c r="D47" s="481"/>
      <c r="E47" s="481"/>
      <c r="F47" s="481"/>
      <c r="G47" s="481"/>
      <c r="H47" s="481"/>
      <c r="I47" s="481"/>
      <c r="J47" s="481"/>
      <c r="K47" s="481"/>
      <c r="L47" s="481"/>
      <c r="M47" s="481"/>
      <c r="N47" s="481"/>
      <c r="O47" s="481"/>
      <c r="P47" s="481"/>
      <c r="Q47" s="481"/>
      <c r="R47" s="481"/>
      <c r="S47" s="481"/>
      <c r="T47" s="481"/>
      <c r="U47" s="481"/>
      <c r="V47" s="481"/>
      <c r="W47" s="481"/>
      <c r="X47" s="481"/>
      <c r="Y47" s="481"/>
      <c r="Z47" s="481"/>
      <c r="AA47" s="481"/>
      <c r="AB47" s="481"/>
      <c r="AC47" s="481"/>
      <c r="AD47" s="481"/>
      <c r="AE47" s="481"/>
      <c r="AF47" s="481"/>
      <c r="AG47" s="481"/>
      <c r="AH47" s="481"/>
      <c r="AI47" s="481"/>
      <c r="AJ47" s="481"/>
      <c r="AK47" s="481"/>
      <c r="AL47" s="481"/>
      <c r="AM47" s="481"/>
      <c r="AN47" s="481"/>
      <c r="AO47" s="481"/>
      <c r="AP47" s="481"/>
      <c r="AQ47" s="481"/>
      <c r="AR47" s="614"/>
    </row>
  </sheetData>
  <sheetProtection algorithmName="SHA-512" hashValue="64Ham6DekFHgTAVQTqD87N9xecYeOoGFEr9wbmjW7J1vfQoJItXLTyS5o+3AA0CGke73CrtIfYWb4WCOwYY8nA==" saltValue="8XvofYPhK7wIbi6K3Pfylw==" spinCount="100000" sheet="1" objects="1" scenarios="1"/>
  <mergeCells count="126">
    <mergeCell ref="AH16:AI16"/>
    <mergeCell ref="X16:Z16"/>
    <mergeCell ref="AA16:AC16"/>
    <mergeCell ref="A5:AQ5"/>
    <mergeCell ref="AI6:AQ6"/>
    <mergeCell ref="AB7:AC7"/>
    <mergeCell ref="AE7:AF7"/>
    <mergeCell ref="AL7:AQ7"/>
    <mergeCell ref="B16:I16"/>
    <mergeCell ref="AO16:AQ16"/>
    <mergeCell ref="J16:L16"/>
    <mergeCell ref="S15:W15"/>
    <mergeCell ref="S16:W16"/>
    <mergeCell ref="AJ15:AN15"/>
    <mergeCell ref="AJ16:AN16"/>
    <mergeCell ref="Q15:R15"/>
    <mergeCell ref="Q16:R16"/>
    <mergeCell ref="AH15:AI15"/>
    <mergeCell ref="N16:P16"/>
    <mergeCell ref="AE15:AG15"/>
    <mergeCell ref="AE16:AG16"/>
    <mergeCell ref="AN1:AR1"/>
    <mergeCell ref="AH4:AI4"/>
    <mergeCell ref="AG7:AK7"/>
    <mergeCell ref="A1:E1"/>
    <mergeCell ref="AJ4:AR4"/>
    <mergeCell ref="F1:L1"/>
    <mergeCell ref="B14:I14"/>
    <mergeCell ref="J14:AQ14"/>
    <mergeCell ref="B15:I15"/>
    <mergeCell ref="AO15:AQ15"/>
    <mergeCell ref="B9:Z9"/>
    <mergeCell ref="AA9:AQ9"/>
    <mergeCell ref="B10:Z10"/>
    <mergeCell ref="AA10:AN10"/>
    <mergeCell ref="AO10:AQ10"/>
    <mergeCell ref="B13:I13"/>
    <mergeCell ref="J13:M13"/>
    <mergeCell ref="N13:Z13"/>
    <mergeCell ref="AA13:AD13"/>
    <mergeCell ref="AE13:AQ13"/>
    <mergeCell ref="J15:L15"/>
    <mergeCell ref="X15:Z15"/>
    <mergeCell ref="AA15:AC15"/>
    <mergeCell ref="N15:P15"/>
    <mergeCell ref="B19:U19"/>
    <mergeCell ref="V19:AN19"/>
    <mergeCell ref="AO19:AQ19"/>
    <mergeCell ref="B20:U20"/>
    <mergeCell ref="AD20:AF20"/>
    <mergeCell ref="AO20:AQ20"/>
    <mergeCell ref="B17:I17"/>
    <mergeCell ref="J17:W17"/>
    <mergeCell ref="X17:Z17"/>
    <mergeCell ref="AA17:AN17"/>
    <mergeCell ref="AO17:AQ17"/>
    <mergeCell ref="B18:I18"/>
    <mergeCell ref="J18:AN18"/>
    <mergeCell ref="AO18:AQ18"/>
    <mergeCell ref="AK20:AN20"/>
    <mergeCell ref="X20:AB20"/>
    <mergeCell ref="B21:U21"/>
    <mergeCell ref="V21:AN21"/>
    <mergeCell ref="AO21:AQ21"/>
    <mergeCell ref="B22:I22"/>
    <mergeCell ref="T22:U22"/>
    <mergeCell ref="V22:AC22"/>
    <mergeCell ref="AD22:AF22"/>
    <mergeCell ref="AG22:AK22"/>
    <mergeCell ref="AL22:AN22"/>
    <mergeCell ref="AO22:AQ22"/>
    <mergeCell ref="J22:L22"/>
    <mergeCell ref="Q22:S22"/>
    <mergeCell ref="M22:P22"/>
    <mergeCell ref="B30:U31"/>
    <mergeCell ref="V30:AQ31"/>
    <mergeCell ref="B25:U25"/>
    <mergeCell ref="V25:AQ25"/>
    <mergeCell ref="V26:AQ26"/>
    <mergeCell ref="B27:U27"/>
    <mergeCell ref="V27:AQ27"/>
    <mergeCell ref="B26:U26"/>
    <mergeCell ref="B23:I24"/>
    <mergeCell ref="J23:U23"/>
    <mergeCell ref="V23:AN23"/>
    <mergeCell ref="AO23:AQ23"/>
    <mergeCell ref="J24:U24"/>
    <mergeCell ref="V24:AN24"/>
    <mergeCell ref="AO24:AQ24"/>
    <mergeCell ref="B28:U29"/>
    <mergeCell ref="V28:AN28"/>
    <mergeCell ref="AO28:AQ28"/>
    <mergeCell ref="V29:AN29"/>
    <mergeCell ref="AO29:AQ29"/>
    <mergeCell ref="AD35:AH35"/>
    <mergeCell ref="AJ35:AN35"/>
    <mergeCell ref="AO35:AQ35"/>
    <mergeCell ref="B36:U36"/>
    <mergeCell ref="V36:AQ36"/>
    <mergeCell ref="B37:U37"/>
    <mergeCell ref="V37:AQ37"/>
    <mergeCell ref="B32:U32"/>
    <mergeCell ref="V32:AQ32"/>
    <mergeCell ref="B33:U33"/>
    <mergeCell ref="V33:AQ33"/>
    <mergeCell ref="B34:U35"/>
    <mergeCell ref="V34:Y34"/>
    <mergeCell ref="Z34:AN34"/>
    <mergeCell ref="AO34:AQ34"/>
    <mergeCell ref="V35:Y35"/>
    <mergeCell ref="Z35:AC35"/>
    <mergeCell ref="AO40:AQ40"/>
    <mergeCell ref="B42:AQ42"/>
    <mergeCell ref="B43:AQ43"/>
    <mergeCell ref="C45:AB45"/>
    <mergeCell ref="C46:AA46"/>
    <mergeCell ref="B38:U38"/>
    <mergeCell ref="V38:AQ38"/>
    <mergeCell ref="B39:U39"/>
    <mergeCell ref="V39:AQ39"/>
    <mergeCell ref="B40:U40"/>
    <mergeCell ref="V40:X40"/>
    <mergeCell ref="Y40:AC40"/>
    <mergeCell ref="AD40:AF40"/>
    <mergeCell ref="AG40:AI40"/>
    <mergeCell ref="AJ40:AN40"/>
  </mergeCells>
  <phoneticPr fontId="2"/>
  <conditionalFormatting sqref="AA17 J17:J18 V21 V25:V26 V28:V29 V32 Z34 AD35 AJ35 Y40 AJ40">
    <cfRule type="expression" dxfId="75" priority="4">
      <formula>J17=""</formula>
    </cfRule>
  </conditionalFormatting>
  <dataValidations count="4">
    <dataValidation type="custom" errorStyle="information" allowBlank="1" showInputMessage="1" showErrorMessage="1" error="（４）定格出力が（３）定格容量を上回らないよう修正願います。" sqref="X16:Y16" xr:uid="{2A1D1416-28D0-4CA8-A44C-B4F0C0305A71}">
      <formula1>X16&lt;X15</formula1>
    </dataValidation>
    <dataValidation type="list" allowBlank="1" showInputMessage="1" sqref="V32:AQ32" xr:uid="{BCF0157B-CF70-4181-A540-6CE995FAD413}">
      <formula1>"電圧制御方式,電流制御方式,その他(    )"</formula1>
    </dataValidation>
    <dataValidation type="list" allowBlank="1" showInputMessage="1" sqref="V25:AQ25" xr:uid="{8FBC72D1-E598-4246-8257-80DE0808942C}">
      <formula1>"無効電力制御機能,出力制御機能,その他(    )"</formula1>
    </dataValidation>
    <dataValidation type="list" allowBlank="1" showInputMessage="1" showErrorMessage="1" sqref="V26:AQ26" xr:uid="{064D3B3A-C471-4147-B2A0-9590EFCCC339}">
      <formula1>"有,無"</formula1>
    </dataValidation>
  </dataValidations>
  <hyperlinks>
    <hyperlink ref="A1" location="はじめに!A1" display="＜はじめにへ" xr:uid="{C60FB664-8904-4D3F-BD8C-64A45F17681A}"/>
    <hyperlink ref="A1:E1" location="入力シート!Print_Area" display="＜入力シートへ" xr:uid="{CB91F723-B3D8-4046-B277-B2E65AC3EF55}"/>
    <hyperlink ref="AN1:AR1" location="おわりに!Print_Area" display="おわりに＞" xr:uid="{2A12CCF9-2992-4E61-BD99-F665A041F02B}"/>
  </hyperlinks>
  <pageMargins left="0.64" right="0.3" top="0.65" bottom="0.6" header="0.51200000000000001" footer="0.51200000000000001"/>
  <pageSetup paperSize="9" scale="82"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 id="{4E9750F6-44D9-4071-9DAF-95906218A1D9}">
            <xm:f>入力シート!$E$64&lt;3</xm:f>
            <x14:dxf>
              <fill>
                <patternFill>
                  <bgColor theme="0" tint="-0.24994659260841701"/>
                </patternFill>
              </fill>
            </x14:dxf>
          </x14:cfRule>
          <xm:sqref>A2:AR19 A20:X20 AC20:AK20 AO20:AR20 A21:AR47</xm:sqref>
        </x14:conditionalFormatting>
        <x14:conditionalFormatting xmlns:xm="http://schemas.microsoft.com/office/excel/2006/main">
          <x14:cfRule type="expression" priority="1" id="{307AC53D-F25A-4349-8E23-98D3101A71DB}">
            <xm:f>'はじめに '!$AV$46&lt;&gt;"はい"</xm:f>
            <x14:dxf>
              <fill>
                <patternFill>
                  <bgColor theme="0" tint="-0.24994659260841701"/>
                </patternFill>
              </fill>
            </x14:dxf>
          </x14:cfRule>
          <xm:sqref>A2:AR47</xm:sqref>
        </x14:conditionalFormatting>
        <x14:conditionalFormatting xmlns:xm="http://schemas.microsoft.com/office/excel/2006/main">
          <x14:cfRule type="expression" priority="3" id="{F76B8502-4242-4146-B7FC-B0306719ED27}">
            <xm:f>入力シート!$E$64=1</xm:f>
            <x14:dxf>
              <fill>
                <patternFill>
                  <bgColor theme="0" tint="-0.24994659260841701"/>
                </patternFill>
              </fill>
            </x14:dxf>
          </x14:cfRule>
          <xm:sqref>M1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CB78"/>
  <sheetViews>
    <sheetView showGridLines="0" view="pageBreakPreview" zoomScale="80" zoomScaleNormal="100" zoomScaleSheetLayoutView="80" workbookViewId="0">
      <pane ySplit="1" topLeftCell="A2" activePane="bottomLeft" state="frozen"/>
      <selection activeCell="U1" sqref="U1:V1"/>
      <selection pane="bottomLeft" sqref="A1:E1"/>
    </sheetView>
  </sheetViews>
  <sheetFormatPr defaultColWidth="2.6328125" defaultRowHeight="14.25" customHeight="1" x14ac:dyDescent="0.2"/>
  <cols>
    <col min="1" max="13" width="2.6328125" style="30"/>
    <col min="14" max="14" width="10.08984375" style="30" customWidth="1"/>
    <col min="15" max="18" width="3.6328125" style="30" customWidth="1"/>
    <col min="19" max="19" width="2.6328125" style="30"/>
    <col min="20" max="20" width="12" style="30" bestFit="1" customWidth="1"/>
    <col min="21" max="27" width="2.6328125" style="30"/>
    <col min="28" max="28" width="3.36328125" style="30" bestFit="1" customWidth="1"/>
    <col min="29" max="48" width="2.6328125" style="30"/>
    <col min="49" max="55" width="2.6328125" style="30" hidden="1" customWidth="1"/>
    <col min="56" max="62" width="2.6328125" style="30"/>
    <col min="63" max="80" width="2.6328125" style="30" customWidth="1"/>
    <col min="81" max="16384" width="2.6328125" style="30"/>
  </cols>
  <sheetData>
    <row r="1" spans="1:80" ht="20.149999999999999" customHeight="1" thickBot="1" x14ac:dyDescent="0.25">
      <c r="A1" s="881" t="s">
        <v>152</v>
      </c>
      <c r="B1" s="881"/>
      <c r="C1" s="881"/>
      <c r="D1" s="881"/>
      <c r="E1" s="881"/>
      <c r="F1" s="1331"/>
      <c r="G1" s="1331"/>
      <c r="H1" s="1331"/>
      <c r="I1" s="1331"/>
      <c r="J1" s="1331"/>
      <c r="K1" s="1331"/>
      <c r="L1" s="1331"/>
      <c r="M1" s="786"/>
      <c r="N1" s="786"/>
      <c r="O1" s="786"/>
      <c r="P1" s="786"/>
      <c r="Q1" s="786"/>
      <c r="R1" s="182"/>
      <c r="S1" s="616" t="s">
        <v>493</v>
      </c>
      <c r="T1" s="617">
        <f>IF(AND('はじめに '!AV57="はい",'はじめに '!AV59="はい"),SUM(AY:AY,BC:BC),IF('はじめに '!AV57="はい",SUM(AY:AY),IF('はじめに '!AV59="はい",SUM(BC:BC),0)))</f>
        <v>0</v>
      </c>
      <c r="U1" s="165" t="s">
        <v>1</v>
      </c>
      <c r="V1" s="490"/>
      <c r="W1" s="786"/>
      <c r="X1" s="143"/>
      <c r="Y1" s="786"/>
      <c r="Z1" s="786"/>
      <c r="AA1" s="786"/>
      <c r="AB1" s="786"/>
      <c r="AC1" s="786"/>
      <c r="AD1" s="786"/>
      <c r="AE1" s="786"/>
      <c r="AF1" s="143"/>
      <c r="AG1" s="143"/>
      <c r="AH1" s="143"/>
      <c r="AI1" s="143"/>
      <c r="AJ1" s="143"/>
      <c r="AK1" s="143"/>
      <c r="AL1" s="143"/>
      <c r="AM1" s="143"/>
      <c r="AN1" s="143"/>
      <c r="AO1" s="1316" t="s">
        <v>154</v>
      </c>
      <c r="AP1" s="1316"/>
      <c r="AQ1" s="1316"/>
      <c r="AR1" s="1316"/>
      <c r="AS1" s="1316"/>
    </row>
    <row r="2" spans="1:80" ht="14.25" customHeight="1" thickTop="1" x14ac:dyDescent="0.2">
      <c r="A2" s="31"/>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3" t="s">
        <v>233</v>
      </c>
      <c r="AS2" s="32"/>
      <c r="AT2" s="34"/>
      <c r="AU2" s="34"/>
    </row>
    <row r="3" spans="1:80" ht="14.25" customHeight="1" thickBot="1" x14ac:dyDescent="0.25">
      <c r="A3" s="31"/>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3"/>
      <c r="AS3" s="32"/>
      <c r="AT3" s="34"/>
      <c r="AU3" s="34"/>
    </row>
    <row r="4" spans="1:80" ht="14.25" customHeight="1" x14ac:dyDescent="0.2">
      <c r="A4" s="3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7"/>
      <c r="AI4" s="37"/>
      <c r="AJ4" s="1169" t="str">
        <f>IF(入力シート!E12="","",入力シート!E12)</f>
        <v/>
      </c>
      <c r="AK4" s="1169"/>
      <c r="AL4" s="1169"/>
      <c r="AM4" s="1169"/>
      <c r="AN4" s="1169"/>
      <c r="AO4" s="1169"/>
      <c r="AP4" s="1169"/>
      <c r="AQ4" s="1169"/>
      <c r="AR4" s="1170"/>
      <c r="AS4" s="32"/>
      <c r="AT4" s="34"/>
      <c r="AU4" s="34"/>
    </row>
    <row r="5" spans="1:80" ht="14.25" customHeight="1" x14ac:dyDescent="0.2">
      <c r="A5" s="38"/>
      <c r="B5" s="1465"/>
      <c r="C5" s="1465"/>
      <c r="D5" s="1465"/>
      <c r="E5" s="1465"/>
      <c r="F5" s="1465"/>
      <c r="G5" s="1465"/>
      <c r="H5" s="1465"/>
      <c r="I5" s="1465"/>
      <c r="J5" s="1465"/>
      <c r="K5" s="1465"/>
      <c r="L5" s="1465"/>
      <c r="M5" s="1465"/>
      <c r="N5" s="1465"/>
      <c r="O5" s="1465"/>
      <c r="P5" s="1465"/>
      <c r="Q5" s="1465"/>
      <c r="R5" s="1465"/>
      <c r="S5" s="1465"/>
      <c r="T5" s="1465"/>
      <c r="U5" s="1465"/>
      <c r="V5" s="1465"/>
      <c r="W5" s="1465"/>
      <c r="X5" s="1465"/>
      <c r="Y5" s="1465"/>
      <c r="Z5" s="32"/>
      <c r="AA5" s="32"/>
      <c r="AB5" s="32"/>
      <c r="AC5" s="32"/>
      <c r="AD5" s="32"/>
      <c r="AE5" s="32"/>
      <c r="AF5" s="32"/>
      <c r="AG5" s="32"/>
      <c r="AH5" s="39"/>
      <c r="AI5" s="32"/>
      <c r="AJ5" s="32"/>
      <c r="AK5" s="39"/>
      <c r="AL5" s="32"/>
      <c r="AM5" s="32"/>
      <c r="AN5" s="32"/>
      <c r="AO5" s="32"/>
      <c r="AP5" s="32"/>
      <c r="AQ5" s="32"/>
      <c r="AR5" s="40"/>
      <c r="AS5" s="32"/>
      <c r="AT5" s="34"/>
      <c r="AU5" s="34"/>
    </row>
    <row r="6" spans="1:80" ht="14.25" customHeight="1" x14ac:dyDescent="0.2">
      <c r="A6" s="38"/>
      <c r="B6" s="1465"/>
      <c r="C6" s="1465"/>
      <c r="D6" s="1465"/>
      <c r="E6" s="1465"/>
      <c r="F6" s="1465"/>
      <c r="G6" s="1465"/>
      <c r="H6" s="1465"/>
      <c r="I6" s="1465"/>
      <c r="J6" s="1465"/>
      <c r="K6" s="1465"/>
      <c r="L6" s="1465"/>
      <c r="M6" s="1465"/>
      <c r="N6" s="1465"/>
      <c r="O6" s="1465"/>
      <c r="P6" s="1465"/>
      <c r="Q6" s="1465"/>
      <c r="R6" s="1465"/>
      <c r="S6" s="1465"/>
      <c r="T6" s="1465"/>
      <c r="U6" s="1465"/>
      <c r="V6" s="1465"/>
      <c r="W6" s="1465"/>
      <c r="X6" s="1465"/>
      <c r="Y6" s="1465"/>
      <c r="Z6" s="32"/>
      <c r="AA6" s="32"/>
      <c r="AB6" s="32"/>
      <c r="AC6" s="32"/>
      <c r="AD6" s="32"/>
      <c r="AE6" s="32"/>
      <c r="AF6" s="32"/>
      <c r="AG6" s="32"/>
      <c r="AH6" s="39"/>
      <c r="AI6" s="32"/>
      <c r="AJ6" s="32"/>
      <c r="AK6" s="39"/>
      <c r="AL6" s="32"/>
      <c r="AM6" s="32"/>
      <c r="AN6" s="32"/>
      <c r="AO6" s="32"/>
      <c r="AP6" s="32"/>
      <c r="AQ6" s="32"/>
      <c r="AR6" s="40"/>
      <c r="AS6" s="32"/>
      <c r="AT6" s="34"/>
      <c r="AU6" s="34"/>
    </row>
    <row r="7" spans="1:80" ht="22.5" customHeight="1" x14ac:dyDescent="0.2">
      <c r="A7" s="38"/>
      <c r="B7" s="1465"/>
      <c r="C7" s="1465"/>
      <c r="D7" s="1465"/>
      <c r="E7" s="1465"/>
      <c r="F7" s="1465"/>
      <c r="G7" s="1465"/>
      <c r="H7" s="1465"/>
      <c r="I7" s="1465"/>
      <c r="J7" s="1465"/>
      <c r="K7" s="1465"/>
      <c r="L7" s="1465"/>
      <c r="M7" s="1465"/>
      <c r="N7" s="1465"/>
      <c r="O7" s="1465"/>
      <c r="P7" s="1465"/>
      <c r="Q7" s="1465"/>
      <c r="R7" s="1465"/>
      <c r="S7" s="1465"/>
      <c r="T7" s="1465"/>
      <c r="U7" s="1465"/>
      <c r="V7" s="1465"/>
      <c r="W7" s="1465"/>
      <c r="X7" s="1465"/>
      <c r="Y7" s="1465"/>
      <c r="Z7" s="32"/>
      <c r="AA7" s="32"/>
      <c r="AB7" s="29" t="s">
        <v>294</v>
      </c>
      <c r="AC7" s="41"/>
      <c r="AD7" s="41"/>
      <c r="AE7" s="41"/>
      <c r="AF7" s="41"/>
      <c r="AG7" s="41"/>
      <c r="AH7" s="1464" t="str">
        <f>IF(入力シート!E20="","",入力シート!E20)</f>
        <v/>
      </c>
      <c r="AI7" s="1464"/>
      <c r="AJ7" s="1464"/>
      <c r="AK7" s="1464"/>
      <c r="AL7" s="1464"/>
      <c r="AM7" s="1464"/>
      <c r="AN7" s="1464"/>
      <c r="AO7" s="1464"/>
      <c r="AP7" s="1464"/>
      <c r="AQ7" s="1464"/>
      <c r="AR7" s="40"/>
      <c r="AS7" s="32"/>
      <c r="AT7" s="34"/>
      <c r="AU7" s="34"/>
    </row>
    <row r="8" spans="1:80" ht="14.25" customHeight="1" x14ac:dyDescent="0.2">
      <c r="A8" s="42" t="s">
        <v>354</v>
      </c>
      <c r="B8" s="31"/>
      <c r="C8" s="41"/>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3"/>
      <c r="AS8" s="32"/>
      <c r="AT8" s="34"/>
      <c r="AU8" s="34"/>
    </row>
    <row r="9" spans="1:80" ht="14.25" customHeight="1" x14ac:dyDescent="0.2">
      <c r="A9" s="38"/>
      <c r="B9" s="44"/>
      <c r="C9" s="45"/>
      <c r="D9" s="45"/>
      <c r="E9" s="45"/>
      <c r="F9" s="46"/>
      <c r="G9" s="1366" t="s">
        <v>355</v>
      </c>
      <c r="H9" s="1366"/>
      <c r="I9" s="1366"/>
      <c r="J9" s="1366"/>
      <c r="K9" s="1366"/>
      <c r="L9" s="1367"/>
      <c r="M9" s="1358" t="s">
        <v>356</v>
      </c>
      <c r="N9" s="1346"/>
      <c r="O9" s="1358" t="s">
        <v>357</v>
      </c>
      <c r="P9" s="1333"/>
      <c r="Q9" s="1333"/>
      <c r="R9" s="1346"/>
      <c r="S9" s="1358" t="s">
        <v>358</v>
      </c>
      <c r="T9" s="1333"/>
      <c r="U9" s="1333"/>
      <c r="V9" s="1346"/>
      <c r="W9" s="1358" t="s">
        <v>359</v>
      </c>
      <c r="X9" s="1333"/>
      <c r="Y9" s="1333"/>
      <c r="Z9" s="1333"/>
      <c r="AA9" s="1333"/>
      <c r="AB9" s="1346"/>
      <c r="AC9" s="1358" t="s">
        <v>360</v>
      </c>
      <c r="AD9" s="1333"/>
      <c r="AE9" s="1333"/>
      <c r="AF9" s="1333"/>
      <c r="AG9" s="1346"/>
      <c r="AH9" s="1358" t="s">
        <v>361</v>
      </c>
      <c r="AI9" s="1333"/>
      <c r="AJ9" s="1333"/>
      <c r="AK9" s="1333"/>
      <c r="AL9" s="1333"/>
      <c r="AM9" s="1354" t="s">
        <v>362</v>
      </c>
      <c r="AN9" s="1354"/>
      <c r="AO9" s="1354"/>
      <c r="AP9" s="1354"/>
      <c r="AQ9" s="1354"/>
      <c r="AR9" s="52"/>
      <c r="AS9" s="31"/>
      <c r="AW9" s="53" t="s">
        <v>756</v>
      </c>
      <c r="BA9" s="53" t="s">
        <v>757</v>
      </c>
      <c r="BK9" s="1332"/>
      <c r="BL9" s="1332"/>
      <c r="BM9" s="1332"/>
      <c r="BN9" s="1332"/>
      <c r="BO9" s="1332"/>
      <c r="BP9" s="1332"/>
      <c r="BQ9" s="1332"/>
      <c r="BR9" s="1351"/>
      <c r="BS9" s="1351"/>
      <c r="BT9" s="1351"/>
      <c r="BU9" s="1351"/>
      <c r="BV9" s="1351"/>
      <c r="BW9" s="1332"/>
      <c r="BX9" s="1351"/>
      <c r="BY9" s="1351"/>
      <c r="BZ9" s="1351"/>
      <c r="CA9" s="1351"/>
      <c r="CB9" s="1351"/>
    </row>
    <row r="10" spans="1:80" ht="14.25" customHeight="1" x14ac:dyDescent="0.2">
      <c r="A10" s="38"/>
      <c r="B10" s="54"/>
      <c r="C10" s="55"/>
      <c r="D10" s="55"/>
      <c r="E10" s="55"/>
      <c r="F10" s="56"/>
      <c r="G10" s="1451" t="s">
        <v>363</v>
      </c>
      <c r="H10" s="1452"/>
      <c r="I10" s="1453"/>
      <c r="J10" s="1453"/>
      <c r="K10" s="1453"/>
      <c r="L10" s="1454"/>
      <c r="M10" s="1393"/>
      <c r="N10" s="1394"/>
      <c r="O10" s="1446"/>
      <c r="P10" s="1447"/>
      <c r="Q10" s="1447"/>
      <c r="R10" s="1434"/>
      <c r="S10" s="1448"/>
      <c r="T10" s="1449"/>
      <c r="U10" s="1449"/>
      <c r="V10" s="1450"/>
      <c r="W10" s="1359"/>
      <c r="X10" s="1360"/>
      <c r="Y10" s="47" t="s">
        <v>254</v>
      </c>
      <c r="Z10" s="1359"/>
      <c r="AA10" s="1360"/>
      <c r="AB10" s="48" t="s">
        <v>277</v>
      </c>
      <c r="AC10" s="1359"/>
      <c r="AD10" s="1360"/>
      <c r="AE10" s="1360"/>
      <c r="AF10" s="1360"/>
      <c r="AG10" s="48" t="s">
        <v>277</v>
      </c>
      <c r="AH10" s="1359"/>
      <c r="AI10" s="1360"/>
      <c r="AJ10" s="1360"/>
      <c r="AK10" s="1361" t="s">
        <v>364</v>
      </c>
      <c r="AL10" s="1362"/>
      <c r="AM10" s="1355"/>
      <c r="AN10" s="1356"/>
      <c r="AO10" s="1356"/>
      <c r="AP10" s="1356"/>
      <c r="AQ10" s="1357"/>
      <c r="AR10" s="52"/>
      <c r="AS10" s="31"/>
      <c r="AW10" s="30">
        <v>1</v>
      </c>
      <c r="AX10" s="30">
        <f>COUNTA(H10)</f>
        <v>0</v>
      </c>
      <c r="AY10" s="30">
        <f t="shared" ref="AY10:AY29" si="0">AW10-AX10</f>
        <v>1</v>
      </c>
      <c r="BA10" s="30">
        <v>1</v>
      </c>
      <c r="BB10" s="30">
        <f>COUNTA(O22)</f>
        <v>0</v>
      </c>
      <c r="BC10" s="30">
        <f t="shared" ref="BC10:BC17" si="1">BA10-BB10</f>
        <v>1</v>
      </c>
      <c r="BK10" s="1351"/>
      <c r="BL10" s="1351"/>
      <c r="BM10" s="1351"/>
      <c r="BN10" s="1351"/>
      <c r="BO10" s="1351"/>
      <c r="BP10" s="1351"/>
      <c r="BQ10" s="1332"/>
      <c r="BR10" s="1332"/>
      <c r="BS10" s="1332"/>
      <c r="BT10" s="1332"/>
      <c r="BU10" s="1332"/>
      <c r="BV10" s="1332"/>
    </row>
    <row r="11" spans="1:80" ht="14.25" customHeight="1" x14ac:dyDescent="0.2">
      <c r="A11" s="38"/>
      <c r="B11" s="54"/>
      <c r="C11" s="55"/>
      <c r="D11" s="55"/>
      <c r="E11" s="55"/>
      <c r="F11" s="56"/>
      <c r="G11" s="1451"/>
      <c r="H11" s="1455"/>
      <c r="I11" s="1455"/>
      <c r="J11" s="1455"/>
      <c r="K11" s="1455"/>
      <c r="L11" s="1455"/>
      <c r="M11" s="1397"/>
      <c r="N11" s="1398"/>
      <c r="O11" s="1446"/>
      <c r="P11" s="1447"/>
      <c r="Q11" s="1447"/>
      <c r="R11" s="1434"/>
      <c r="S11" s="1448"/>
      <c r="T11" s="1449"/>
      <c r="U11" s="1449"/>
      <c r="V11" s="1450"/>
      <c r="W11" s="1359"/>
      <c r="X11" s="1360"/>
      <c r="Y11" s="47" t="s">
        <v>254</v>
      </c>
      <c r="Z11" s="1359"/>
      <c r="AA11" s="1360"/>
      <c r="AB11" s="48" t="s">
        <v>277</v>
      </c>
      <c r="AC11" s="1359"/>
      <c r="AD11" s="1360"/>
      <c r="AE11" s="1360"/>
      <c r="AF11" s="1360"/>
      <c r="AG11" s="48" t="s">
        <v>277</v>
      </c>
      <c r="AH11" s="1359"/>
      <c r="AI11" s="1360"/>
      <c r="AJ11" s="1360"/>
      <c r="AK11" s="1361" t="s">
        <v>364</v>
      </c>
      <c r="AL11" s="1362"/>
      <c r="AM11" s="1355"/>
      <c r="AN11" s="1356"/>
      <c r="AO11" s="1356"/>
      <c r="AP11" s="1356"/>
      <c r="AQ11" s="1357"/>
      <c r="AR11" s="52"/>
      <c r="AS11" s="31"/>
      <c r="AW11" s="30">
        <v>1</v>
      </c>
      <c r="AX11" s="30">
        <f>COUNTA(M10)</f>
        <v>0</v>
      </c>
      <c r="AY11" s="30">
        <f t="shared" si="0"/>
        <v>1</v>
      </c>
      <c r="BA11" s="30">
        <v>1</v>
      </c>
      <c r="BB11" s="30">
        <f>COUNTA(S22)</f>
        <v>0</v>
      </c>
      <c r="BC11" s="30">
        <f t="shared" si="1"/>
        <v>1</v>
      </c>
      <c r="BK11" s="1332"/>
      <c r="BL11" s="1332"/>
      <c r="BM11" s="1332"/>
      <c r="BN11" s="1332"/>
      <c r="BO11" s="1332"/>
      <c r="BP11" s="1332"/>
      <c r="BQ11" s="1332"/>
      <c r="BR11" s="1332"/>
      <c r="BS11" s="1332"/>
      <c r="BT11" s="1332"/>
      <c r="BU11" s="1332"/>
      <c r="BV11" s="1332"/>
      <c r="BW11" s="53"/>
      <c r="BX11" s="53"/>
      <c r="BY11" s="53"/>
      <c r="CB11" s="53"/>
    </row>
    <row r="12" spans="1:80" ht="14.25" customHeight="1" x14ac:dyDescent="0.2">
      <c r="A12" s="38"/>
      <c r="B12" s="54" t="s">
        <v>365</v>
      </c>
      <c r="C12" s="55"/>
      <c r="D12" s="55"/>
      <c r="E12" s="55"/>
      <c r="F12" s="56"/>
      <c r="G12" s="1358" t="s">
        <v>366</v>
      </c>
      <c r="H12" s="1333"/>
      <c r="I12" s="1333"/>
      <c r="J12" s="1333"/>
      <c r="K12" s="1333"/>
      <c r="L12" s="1346"/>
      <c r="M12" s="1393" t="s">
        <v>390</v>
      </c>
      <c r="N12" s="1394"/>
      <c r="O12" s="1446"/>
      <c r="P12" s="1447"/>
      <c r="Q12" s="1447"/>
      <c r="R12" s="1434"/>
      <c r="S12" s="1448"/>
      <c r="T12" s="1449"/>
      <c r="U12" s="1449"/>
      <c r="V12" s="1450"/>
      <c r="W12" s="1359"/>
      <c r="X12" s="1360"/>
      <c r="Y12" s="47" t="s">
        <v>367</v>
      </c>
      <c r="Z12" s="1359"/>
      <c r="AA12" s="1360"/>
      <c r="AB12" s="49" t="s">
        <v>254</v>
      </c>
      <c r="AC12" s="1359"/>
      <c r="AD12" s="1360"/>
      <c r="AE12" s="50" t="s">
        <v>368</v>
      </c>
      <c r="AF12" s="1360"/>
      <c r="AG12" s="1368"/>
      <c r="AH12" s="1372" t="s">
        <v>369</v>
      </c>
      <c r="AI12" s="1367"/>
      <c r="AJ12" s="1359"/>
      <c r="AK12" s="1360"/>
      <c r="AL12" s="1360"/>
      <c r="AM12" s="1360"/>
      <c r="AN12" s="1360"/>
      <c r="AO12" s="1360"/>
      <c r="AP12" s="1366" t="s">
        <v>370</v>
      </c>
      <c r="AQ12" s="1367"/>
      <c r="AR12" s="52"/>
      <c r="AS12" s="31"/>
      <c r="AW12" s="30">
        <v>1</v>
      </c>
      <c r="AX12" s="30">
        <f>COUNTA(O10)</f>
        <v>0</v>
      </c>
      <c r="AY12" s="30">
        <f t="shared" si="0"/>
        <v>1</v>
      </c>
      <c r="BA12" s="30">
        <v>1</v>
      </c>
      <c r="BB12" s="30">
        <f>COUNTA(W22)</f>
        <v>0</v>
      </c>
      <c r="BC12" s="30">
        <f t="shared" si="1"/>
        <v>1</v>
      </c>
      <c r="BJ12" s="53"/>
      <c r="BK12" s="1351"/>
      <c r="BL12" s="1351"/>
      <c r="BM12" s="1351"/>
      <c r="BN12" s="1351"/>
      <c r="BO12" s="1351"/>
      <c r="BP12" s="1351"/>
      <c r="BQ12" s="1332"/>
      <c r="BR12" s="1332"/>
      <c r="BS12" s="1332"/>
      <c r="BT12" s="1332"/>
      <c r="BU12" s="1332"/>
      <c r="BV12" s="1332"/>
      <c r="BW12" s="53"/>
      <c r="BX12" s="53"/>
      <c r="BY12" s="53"/>
      <c r="CB12" s="53"/>
    </row>
    <row r="13" spans="1:80" ht="14.25" customHeight="1" x14ac:dyDescent="0.2">
      <c r="A13" s="38"/>
      <c r="B13" s="54" t="s">
        <v>371</v>
      </c>
      <c r="C13" s="55"/>
      <c r="D13" s="55"/>
      <c r="E13" s="55"/>
      <c r="F13" s="56"/>
      <c r="G13" s="1363"/>
      <c r="H13" s="1334"/>
      <c r="I13" s="1334"/>
      <c r="J13" s="1334"/>
      <c r="K13" s="1334"/>
      <c r="L13" s="1347"/>
      <c r="M13" s="1397"/>
      <c r="N13" s="1398"/>
      <c r="O13" s="1446"/>
      <c r="P13" s="1447"/>
      <c r="Q13" s="1447"/>
      <c r="R13" s="1434"/>
      <c r="S13" s="1448"/>
      <c r="T13" s="1449"/>
      <c r="U13" s="1449"/>
      <c r="V13" s="1450"/>
      <c r="W13" s="1359"/>
      <c r="X13" s="1360"/>
      <c r="Y13" s="47" t="s">
        <v>367</v>
      </c>
      <c r="Z13" s="1359"/>
      <c r="AA13" s="1360"/>
      <c r="AB13" s="48" t="s">
        <v>254</v>
      </c>
      <c r="AC13" s="1359"/>
      <c r="AD13" s="1360"/>
      <c r="AE13" s="47" t="s">
        <v>368</v>
      </c>
      <c r="AF13" s="1360"/>
      <c r="AG13" s="1368"/>
      <c r="AH13" s="1372" t="s">
        <v>369</v>
      </c>
      <c r="AI13" s="1367"/>
      <c r="AJ13" s="1359"/>
      <c r="AK13" s="1360"/>
      <c r="AL13" s="1360"/>
      <c r="AM13" s="1360"/>
      <c r="AN13" s="1360"/>
      <c r="AO13" s="1360"/>
      <c r="AP13" s="1366" t="s">
        <v>370</v>
      </c>
      <c r="AQ13" s="1367"/>
      <c r="AR13" s="52"/>
      <c r="AS13" s="31"/>
      <c r="AW13" s="30">
        <v>1</v>
      </c>
      <c r="AX13" s="30">
        <f>COUNTA(S10)</f>
        <v>0</v>
      </c>
      <c r="AY13" s="30">
        <f t="shared" si="0"/>
        <v>1</v>
      </c>
      <c r="BA13" s="30">
        <v>1</v>
      </c>
      <c r="BB13" s="30">
        <f>COUNTA(O24)</f>
        <v>0</v>
      </c>
      <c r="BC13" s="30">
        <f t="shared" si="1"/>
        <v>1</v>
      </c>
      <c r="BK13" s="1332"/>
      <c r="BL13" s="1332"/>
      <c r="BM13" s="1332"/>
      <c r="BN13" s="1332"/>
      <c r="BO13" s="1332"/>
      <c r="BP13" s="1332"/>
      <c r="BQ13" s="1332"/>
      <c r="BR13" s="1332"/>
      <c r="BS13" s="1332"/>
      <c r="BT13" s="1332"/>
      <c r="BU13" s="1332"/>
      <c r="BV13" s="1332"/>
      <c r="BW13" s="53"/>
      <c r="BX13" s="53"/>
      <c r="BY13" s="53"/>
      <c r="CB13" s="53"/>
    </row>
    <row r="14" spans="1:80" ht="14.25" customHeight="1" x14ac:dyDescent="0.2">
      <c r="A14" s="38"/>
      <c r="B14" s="54"/>
      <c r="C14" s="55"/>
      <c r="D14" s="55"/>
      <c r="E14" s="55"/>
      <c r="F14" s="55"/>
      <c r="G14" s="1354" t="s">
        <v>372</v>
      </c>
      <c r="H14" s="1354"/>
      <c r="I14" s="1354"/>
      <c r="J14" s="1354"/>
      <c r="K14" s="1354"/>
      <c r="L14" s="1354"/>
      <c r="M14" s="1393"/>
      <c r="N14" s="1394"/>
      <c r="O14" s="1446"/>
      <c r="P14" s="1447"/>
      <c r="Q14" s="1447"/>
      <c r="R14" s="1434"/>
      <c r="S14" s="1448"/>
      <c r="T14" s="1449"/>
      <c r="U14" s="1449"/>
      <c r="V14" s="1450"/>
      <c r="W14" s="1364"/>
      <c r="X14" s="1335"/>
      <c r="Y14" s="1335"/>
      <c r="Z14" s="1335"/>
      <c r="AA14" s="1333" t="s">
        <v>373</v>
      </c>
      <c r="AB14" s="1346"/>
      <c r="AC14" s="1369" t="s">
        <v>374</v>
      </c>
      <c r="AD14" s="1370"/>
      <c r="AE14" s="1370"/>
      <c r="AF14" s="1370"/>
      <c r="AG14" s="1370"/>
      <c r="AH14" s="1371"/>
      <c r="AI14" s="1443"/>
      <c r="AJ14" s="1444"/>
      <c r="AK14" s="1444"/>
      <c r="AL14" s="1445"/>
      <c r="AM14" s="1441"/>
      <c r="AN14" s="1441"/>
      <c r="AO14" s="1441"/>
      <c r="AP14" s="1441"/>
      <c r="AQ14" s="1441"/>
      <c r="AR14" s="52"/>
      <c r="AS14" s="31"/>
      <c r="AW14" s="30">
        <v>1</v>
      </c>
      <c r="AX14" s="30">
        <f>IF(M10&lt;&gt;2,1,COUNTA(H11))</f>
        <v>1</v>
      </c>
      <c r="AY14" s="30">
        <f t="shared" si="0"/>
        <v>0</v>
      </c>
      <c r="BA14" s="30">
        <v>1</v>
      </c>
      <c r="BB14" s="30">
        <f>COUNTA(S24)</f>
        <v>0</v>
      </c>
      <c r="BC14" s="30">
        <f t="shared" si="1"/>
        <v>1</v>
      </c>
      <c r="BK14" s="1351"/>
      <c r="BL14" s="1351"/>
      <c r="BM14" s="1351"/>
      <c r="BN14" s="1351"/>
      <c r="BO14" s="1351"/>
      <c r="BP14" s="1351"/>
      <c r="BQ14" s="1332"/>
      <c r="BR14" s="1332"/>
      <c r="BS14" s="1332"/>
      <c r="BT14" s="1332"/>
      <c r="BU14" s="1332"/>
      <c r="BV14" s="1332"/>
      <c r="BW14" s="53"/>
      <c r="BX14" s="53"/>
      <c r="BY14" s="53"/>
      <c r="CB14" s="53"/>
    </row>
    <row r="15" spans="1:80" ht="14.25" customHeight="1" x14ac:dyDescent="0.2">
      <c r="A15" s="38"/>
      <c r="B15" s="54"/>
      <c r="C15" s="55"/>
      <c r="D15" s="55"/>
      <c r="E15" s="55"/>
      <c r="F15" s="56"/>
      <c r="G15" s="1354"/>
      <c r="H15" s="1354"/>
      <c r="I15" s="1354"/>
      <c r="J15" s="1354"/>
      <c r="K15" s="1354"/>
      <c r="L15" s="1354"/>
      <c r="M15" s="1395"/>
      <c r="N15" s="1396"/>
      <c r="O15" s="1400"/>
      <c r="P15" s="1401"/>
      <c r="Q15" s="1401"/>
      <c r="R15" s="1402"/>
      <c r="S15" s="1393"/>
      <c r="T15" s="1421"/>
      <c r="U15" s="1421"/>
      <c r="V15" s="1394"/>
      <c r="W15" s="1443"/>
      <c r="X15" s="1444"/>
      <c r="Y15" s="1444"/>
      <c r="Z15" s="1444"/>
      <c r="AA15" s="1391"/>
      <c r="AB15" s="1392"/>
      <c r="AC15" s="1369" t="s">
        <v>375</v>
      </c>
      <c r="AD15" s="1370"/>
      <c r="AE15" s="1370"/>
      <c r="AF15" s="1370"/>
      <c r="AG15" s="1370"/>
      <c r="AH15" s="1371"/>
      <c r="AI15" s="1364"/>
      <c r="AJ15" s="1335"/>
      <c r="AK15" s="1335"/>
      <c r="AL15" s="1423"/>
      <c r="AM15" s="1442"/>
      <c r="AN15" s="1442"/>
      <c r="AO15" s="1442"/>
      <c r="AP15" s="1442"/>
      <c r="AQ15" s="1442"/>
      <c r="AR15" s="52"/>
      <c r="AS15" s="31"/>
      <c r="AW15" s="30">
        <v>1</v>
      </c>
      <c r="AX15" s="30">
        <f>IF(M10&lt;&gt;2,1,COUNTA(O11))</f>
        <v>1</v>
      </c>
      <c r="AY15" s="30">
        <f t="shared" si="0"/>
        <v>0</v>
      </c>
      <c r="BA15" s="30">
        <v>1</v>
      </c>
      <c r="BB15" s="30">
        <f>COUNTA(W24)</f>
        <v>0</v>
      </c>
      <c r="BC15" s="30">
        <f t="shared" si="1"/>
        <v>1</v>
      </c>
      <c r="BK15" s="1332"/>
      <c r="BL15" s="1332"/>
      <c r="BM15" s="1332"/>
      <c r="BN15" s="1332"/>
      <c r="BO15" s="1332"/>
      <c r="BP15" s="1332"/>
      <c r="BQ15" s="1332"/>
      <c r="BR15" s="1332"/>
      <c r="BS15" s="1332"/>
      <c r="BT15" s="1332"/>
      <c r="BU15" s="1332"/>
      <c r="BV15" s="1332"/>
      <c r="BW15" s="53"/>
      <c r="BX15" s="53"/>
      <c r="BY15" s="53"/>
      <c r="CB15" s="53"/>
    </row>
    <row r="16" spans="1:80" ht="14.25" customHeight="1" x14ac:dyDescent="0.2">
      <c r="A16" s="38"/>
      <c r="B16" s="54"/>
      <c r="C16" s="55"/>
      <c r="D16" s="55"/>
      <c r="E16" s="55"/>
      <c r="F16" s="56"/>
      <c r="G16" s="1354"/>
      <c r="H16" s="1354"/>
      <c r="I16" s="1354"/>
      <c r="J16" s="1354"/>
      <c r="K16" s="1354"/>
      <c r="L16" s="1354"/>
      <c r="M16" s="1397"/>
      <c r="N16" s="1398"/>
      <c r="O16" s="1403"/>
      <c r="P16" s="1404"/>
      <c r="Q16" s="1404"/>
      <c r="R16" s="1405"/>
      <c r="S16" s="1397"/>
      <c r="T16" s="1422"/>
      <c r="U16" s="1422"/>
      <c r="V16" s="1398"/>
      <c r="W16" s="1365"/>
      <c r="X16" s="1336"/>
      <c r="Y16" s="1336"/>
      <c r="Z16" s="1336"/>
      <c r="AA16" s="1334"/>
      <c r="AB16" s="1347"/>
      <c r="AC16" s="1369" t="s">
        <v>376</v>
      </c>
      <c r="AD16" s="1370"/>
      <c r="AE16" s="1370"/>
      <c r="AF16" s="1370"/>
      <c r="AG16" s="1370"/>
      <c r="AH16" s="1371"/>
      <c r="AI16" s="1359"/>
      <c r="AJ16" s="1360"/>
      <c r="AK16" s="1360"/>
      <c r="AL16" s="1368"/>
      <c r="AM16" s="1442"/>
      <c r="AN16" s="1442"/>
      <c r="AO16" s="1442"/>
      <c r="AP16" s="1442"/>
      <c r="AQ16" s="1442"/>
      <c r="AR16" s="52"/>
      <c r="AS16" s="31"/>
      <c r="AW16" s="30">
        <v>1</v>
      </c>
      <c r="AX16" s="30">
        <f>IF(M10&lt;&gt;2,1,COUNTA(S11))</f>
        <v>1</v>
      </c>
      <c r="AY16" s="30">
        <f t="shared" si="0"/>
        <v>0</v>
      </c>
      <c r="BA16" s="30">
        <v>1</v>
      </c>
      <c r="BB16" s="30">
        <f>COUNTA(M26)</f>
        <v>0</v>
      </c>
      <c r="BC16" s="30">
        <f t="shared" si="1"/>
        <v>1</v>
      </c>
      <c r="BK16" s="1332"/>
      <c r="BL16" s="1332"/>
      <c r="BM16" s="1332"/>
      <c r="BN16" s="1332"/>
      <c r="BO16" s="1332"/>
      <c r="BP16" s="1332"/>
      <c r="BQ16" s="1352"/>
      <c r="BR16" s="1352"/>
      <c r="BS16" s="1352"/>
      <c r="BT16" s="1352"/>
      <c r="BU16" s="1352"/>
      <c r="BV16" s="1352"/>
    </row>
    <row r="17" spans="1:80" ht="14.25" customHeight="1" x14ac:dyDescent="0.2">
      <c r="A17" s="38"/>
      <c r="B17" s="54"/>
      <c r="C17" s="55"/>
      <c r="D17" s="55"/>
      <c r="E17" s="55"/>
      <c r="F17" s="56"/>
      <c r="G17" s="1358" t="s">
        <v>377</v>
      </c>
      <c r="H17" s="1333"/>
      <c r="I17" s="1333"/>
      <c r="J17" s="1333"/>
      <c r="K17" s="1333"/>
      <c r="L17" s="1346"/>
      <c r="M17" s="1393" t="s">
        <v>821</v>
      </c>
      <c r="N17" s="1394"/>
      <c r="O17" s="1400"/>
      <c r="P17" s="1401"/>
      <c r="Q17" s="1401"/>
      <c r="R17" s="1402"/>
      <c r="S17" s="1393"/>
      <c r="T17" s="1421"/>
      <c r="U17" s="1421"/>
      <c r="V17" s="1394"/>
      <c r="W17" s="1364"/>
      <c r="X17" s="1335"/>
      <c r="Y17" s="1335"/>
      <c r="Z17" s="1335"/>
      <c r="AA17" s="1333" t="s">
        <v>378</v>
      </c>
      <c r="AB17" s="1346"/>
      <c r="AC17" s="1358" t="s">
        <v>379</v>
      </c>
      <c r="AD17" s="1333"/>
      <c r="AE17" s="1333"/>
      <c r="AF17" s="1333"/>
      <c r="AG17" s="1333"/>
      <c r="AH17" s="1333"/>
      <c r="AI17" s="1364"/>
      <c r="AJ17" s="1335"/>
      <c r="AK17" s="1335"/>
      <c r="AL17" s="1335"/>
      <c r="AM17" s="1333" t="s">
        <v>367</v>
      </c>
      <c r="AN17" s="1335"/>
      <c r="AO17" s="1335"/>
      <c r="AP17" s="1335"/>
      <c r="AQ17" s="1346" t="s">
        <v>254</v>
      </c>
      <c r="AR17" s="52"/>
      <c r="AS17" s="31"/>
      <c r="AW17" s="30">
        <v>1</v>
      </c>
      <c r="AX17" s="30">
        <f>COUNTA(O12)</f>
        <v>0</v>
      </c>
      <c r="AY17" s="30">
        <f t="shared" si="0"/>
        <v>1</v>
      </c>
      <c r="BA17" s="30">
        <v>1</v>
      </c>
      <c r="BB17" s="30">
        <f>COUNTA(O26)</f>
        <v>0</v>
      </c>
      <c r="BC17" s="30">
        <f t="shared" si="1"/>
        <v>1</v>
      </c>
      <c r="BK17" s="1332"/>
      <c r="BL17" s="1332"/>
      <c r="BM17" s="1332"/>
      <c r="BN17" s="1332"/>
      <c r="BO17" s="1332"/>
      <c r="BP17" s="1332"/>
      <c r="BQ17" s="1332"/>
      <c r="BR17" s="1332"/>
      <c r="BS17" s="1332"/>
      <c r="BT17" s="1332"/>
      <c r="BU17" s="1332"/>
      <c r="BV17" s="1332"/>
    </row>
    <row r="18" spans="1:80" ht="14.25" customHeight="1" x14ac:dyDescent="0.2">
      <c r="A18" s="38"/>
      <c r="B18" s="54"/>
      <c r="C18" s="55"/>
      <c r="D18" s="55"/>
      <c r="E18" s="55"/>
      <c r="F18" s="56"/>
      <c r="G18" s="1363"/>
      <c r="H18" s="1334"/>
      <c r="I18" s="1334"/>
      <c r="J18" s="1334"/>
      <c r="K18" s="1334"/>
      <c r="L18" s="1347"/>
      <c r="M18" s="1397"/>
      <c r="N18" s="1398"/>
      <c r="O18" s="1403"/>
      <c r="P18" s="1404"/>
      <c r="Q18" s="1404"/>
      <c r="R18" s="1405"/>
      <c r="S18" s="1397"/>
      <c r="T18" s="1422"/>
      <c r="U18" s="1422"/>
      <c r="V18" s="1398"/>
      <c r="W18" s="1365"/>
      <c r="X18" s="1336"/>
      <c r="Y18" s="1336"/>
      <c r="Z18" s="1336"/>
      <c r="AA18" s="1334"/>
      <c r="AB18" s="1347"/>
      <c r="AC18" s="1363"/>
      <c r="AD18" s="1334"/>
      <c r="AE18" s="1334"/>
      <c r="AF18" s="1334"/>
      <c r="AG18" s="1334"/>
      <c r="AH18" s="1334"/>
      <c r="AI18" s="1365"/>
      <c r="AJ18" s="1336"/>
      <c r="AK18" s="1336"/>
      <c r="AL18" s="1336"/>
      <c r="AM18" s="1334"/>
      <c r="AN18" s="1336"/>
      <c r="AO18" s="1336"/>
      <c r="AP18" s="1336"/>
      <c r="AQ18" s="1347"/>
      <c r="AR18" s="52"/>
      <c r="AS18" s="31"/>
      <c r="AW18" s="30">
        <v>1</v>
      </c>
      <c r="AX18" s="30">
        <f>COUNTA(S12)</f>
        <v>0</v>
      </c>
      <c r="AY18" s="30">
        <f t="shared" si="0"/>
        <v>1</v>
      </c>
      <c r="BA18" s="30">
        <v>1</v>
      </c>
      <c r="BB18" s="30">
        <f>COUNTA(S26)</f>
        <v>0</v>
      </c>
      <c r="BC18" s="30">
        <f t="shared" ref="BC18:BC78" si="2">BA18-BB18</f>
        <v>1</v>
      </c>
      <c r="BK18" s="1332"/>
      <c r="BL18" s="1332"/>
      <c r="BM18" s="1332"/>
      <c r="BN18" s="1332"/>
      <c r="BO18" s="1332"/>
      <c r="BP18" s="1332"/>
      <c r="BQ18" s="1332"/>
      <c r="BR18" s="1332"/>
      <c r="BS18" s="1332"/>
      <c r="BT18" s="1332"/>
      <c r="BU18" s="1332"/>
      <c r="BV18" s="1332"/>
    </row>
    <row r="19" spans="1:80" ht="14.25" customHeight="1" x14ac:dyDescent="0.2">
      <c r="A19" s="38"/>
      <c r="B19" s="54"/>
      <c r="C19" s="55"/>
      <c r="D19" s="55"/>
      <c r="E19" s="55"/>
      <c r="F19" s="56"/>
      <c r="G19" s="1358" t="s">
        <v>380</v>
      </c>
      <c r="H19" s="1333"/>
      <c r="I19" s="1333"/>
      <c r="J19" s="1333"/>
      <c r="K19" s="1333"/>
      <c r="L19" s="1346"/>
      <c r="M19" s="1393" t="s">
        <v>390</v>
      </c>
      <c r="N19" s="1394"/>
      <c r="O19" s="1400"/>
      <c r="P19" s="1401"/>
      <c r="Q19" s="1401"/>
      <c r="R19" s="1402"/>
      <c r="S19" s="1393"/>
      <c r="T19" s="1421"/>
      <c r="U19" s="1421"/>
      <c r="V19" s="1394"/>
      <c r="W19" s="1364"/>
      <c r="X19" s="1335"/>
      <c r="Y19" s="1335"/>
      <c r="Z19" s="1335"/>
      <c r="AA19" s="1333" t="s">
        <v>277</v>
      </c>
      <c r="AB19" s="1346"/>
      <c r="AC19" s="1364"/>
      <c r="AD19" s="1335"/>
      <c r="AE19" s="1335"/>
      <c r="AF19" s="1335"/>
      <c r="AG19" s="1335"/>
      <c r="AH19" s="1335"/>
      <c r="AI19" s="1335"/>
      <c r="AJ19" s="1335"/>
      <c r="AK19" s="1335"/>
      <c r="AL19" s="1423"/>
      <c r="AM19" s="1425"/>
      <c r="AN19" s="1425"/>
      <c r="AO19" s="1425"/>
      <c r="AP19" s="1425"/>
      <c r="AQ19" s="1426"/>
      <c r="AR19" s="52"/>
      <c r="AS19" s="31"/>
      <c r="AW19" s="30">
        <v>1</v>
      </c>
      <c r="AX19" s="30">
        <f>COUNTA(O13)</f>
        <v>0</v>
      </c>
      <c r="AY19" s="30">
        <f t="shared" si="0"/>
        <v>1</v>
      </c>
      <c r="BA19" s="30">
        <v>1</v>
      </c>
      <c r="BB19" s="30">
        <f>COUNTA(W26)</f>
        <v>0</v>
      </c>
      <c r="BC19" s="30">
        <f t="shared" si="2"/>
        <v>1</v>
      </c>
      <c r="BK19" s="1332"/>
      <c r="BL19" s="1332"/>
      <c r="BM19" s="1332"/>
      <c r="BN19" s="1332"/>
      <c r="BO19" s="1332"/>
      <c r="BP19" s="1332"/>
      <c r="BQ19" s="1332"/>
      <c r="BR19" s="1332"/>
      <c r="BS19" s="1332"/>
      <c r="BT19" s="1332"/>
      <c r="BU19" s="1332"/>
      <c r="BV19" s="1332"/>
    </row>
    <row r="20" spans="1:80" ht="14.25" customHeight="1" x14ac:dyDescent="0.2">
      <c r="A20" s="38"/>
      <c r="B20" s="60"/>
      <c r="C20" s="61"/>
      <c r="D20" s="61"/>
      <c r="E20" s="61"/>
      <c r="F20" s="62"/>
      <c r="G20" s="1363"/>
      <c r="H20" s="1334"/>
      <c r="I20" s="1334"/>
      <c r="J20" s="1334"/>
      <c r="K20" s="1334"/>
      <c r="L20" s="1347"/>
      <c r="M20" s="1397"/>
      <c r="N20" s="1398"/>
      <c r="O20" s="1403"/>
      <c r="P20" s="1404"/>
      <c r="Q20" s="1404"/>
      <c r="R20" s="1405"/>
      <c r="S20" s="1397"/>
      <c r="T20" s="1422"/>
      <c r="U20" s="1422"/>
      <c r="V20" s="1398"/>
      <c r="W20" s="1365"/>
      <c r="X20" s="1336"/>
      <c r="Y20" s="1336"/>
      <c r="Z20" s="1336"/>
      <c r="AA20" s="1334"/>
      <c r="AB20" s="1347"/>
      <c r="AC20" s="1365"/>
      <c r="AD20" s="1336"/>
      <c r="AE20" s="1336"/>
      <c r="AF20" s="1336"/>
      <c r="AG20" s="1336"/>
      <c r="AH20" s="1336"/>
      <c r="AI20" s="1336"/>
      <c r="AJ20" s="1336"/>
      <c r="AK20" s="1336"/>
      <c r="AL20" s="1424"/>
      <c r="AM20" s="1427"/>
      <c r="AN20" s="1427"/>
      <c r="AO20" s="1427"/>
      <c r="AP20" s="1427"/>
      <c r="AQ20" s="1428"/>
      <c r="AR20" s="52"/>
      <c r="AS20" s="31"/>
      <c r="AW20" s="30">
        <v>1</v>
      </c>
      <c r="AX20" s="30">
        <f>COUNTA(S13)</f>
        <v>0</v>
      </c>
      <c r="AY20" s="30">
        <f t="shared" si="0"/>
        <v>1</v>
      </c>
      <c r="BA20" s="30">
        <v>1</v>
      </c>
      <c r="BB20" s="30">
        <f>IF(M26&lt;&gt;2,1,COUNTA(O27))</f>
        <v>1</v>
      </c>
      <c r="BC20" s="30">
        <f t="shared" si="2"/>
        <v>0</v>
      </c>
      <c r="BK20" s="1332"/>
      <c r="BL20" s="1332"/>
      <c r="BM20" s="1332"/>
      <c r="BN20" s="1332"/>
      <c r="BO20" s="1332"/>
      <c r="BP20" s="1332"/>
      <c r="BQ20" s="1332"/>
      <c r="BR20" s="1332"/>
      <c r="BS20" s="1332"/>
      <c r="BT20" s="1332"/>
      <c r="BU20" s="1332"/>
      <c r="BV20" s="1332"/>
    </row>
    <row r="21" spans="1:80" ht="14.25" customHeight="1" x14ac:dyDescent="0.2">
      <c r="A21" s="38"/>
      <c r="B21" s="1384" t="s">
        <v>381</v>
      </c>
      <c r="C21" s="1372" t="s">
        <v>382</v>
      </c>
      <c r="D21" s="1366"/>
      <c r="E21" s="1366"/>
      <c r="F21" s="1367"/>
      <c r="G21" s="1333" t="s">
        <v>383</v>
      </c>
      <c r="H21" s="1333"/>
      <c r="I21" s="1333"/>
      <c r="J21" s="1333"/>
      <c r="K21" s="1333"/>
      <c r="L21" s="1346"/>
      <c r="M21" s="1390" t="s">
        <v>356</v>
      </c>
      <c r="N21" s="1392"/>
      <c r="O21" s="1390" t="s">
        <v>384</v>
      </c>
      <c r="P21" s="1391"/>
      <c r="Q21" s="1391"/>
      <c r="R21" s="1392"/>
      <c r="S21" s="1390" t="s">
        <v>385</v>
      </c>
      <c r="T21" s="1391"/>
      <c r="U21" s="1391"/>
      <c r="V21" s="1392"/>
      <c r="W21" s="1372" t="s">
        <v>386</v>
      </c>
      <c r="X21" s="1366"/>
      <c r="Y21" s="1367"/>
      <c r="Z21" s="1372" t="s">
        <v>387</v>
      </c>
      <c r="AA21" s="1366"/>
      <c r="AB21" s="1366"/>
      <c r="AC21" s="1366"/>
      <c r="AD21" s="1366"/>
      <c r="AE21" s="1366"/>
      <c r="AF21" s="1366"/>
      <c r="AG21" s="1366"/>
      <c r="AH21" s="1366"/>
      <c r="AI21" s="1366"/>
      <c r="AJ21" s="1366"/>
      <c r="AK21" s="1366"/>
      <c r="AL21" s="1366"/>
      <c r="AM21" s="1366"/>
      <c r="AN21" s="1366"/>
      <c r="AO21" s="1366"/>
      <c r="AP21" s="1366"/>
      <c r="AQ21" s="1367"/>
      <c r="AR21" s="52"/>
      <c r="AS21" s="31"/>
      <c r="AW21" s="30">
        <v>1</v>
      </c>
      <c r="AX21" s="30">
        <f>COUNTA(M14)</f>
        <v>0</v>
      </c>
      <c r="AY21" s="30">
        <f t="shared" si="0"/>
        <v>1</v>
      </c>
      <c r="BA21" s="30">
        <v>1</v>
      </c>
      <c r="BB21" s="30">
        <f>IF(M26&lt;&gt;2,1,COUNTA(S27))</f>
        <v>1</v>
      </c>
      <c r="BC21" s="30">
        <f t="shared" si="2"/>
        <v>0</v>
      </c>
      <c r="BK21" s="1332"/>
      <c r="BL21" s="1332"/>
      <c r="BM21" s="1332"/>
      <c r="BN21" s="1332"/>
      <c r="BO21" s="1332"/>
      <c r="BP21" s="1332"/>
      <c r="BQ21" s="1332"/>
      <c r="BR21" s="1332"/>
      <c r="BS21" s="1332"/>
      <c r="BT21" s="1332"/>
      <c r="BU21" s="1332"/>
      <c r="BV21" s="1332"/>
    </row>
    <row r="22" spans="1:80" ht="20.25" customHeight="1" x14ac:dyDescent="0.2">
      <c r="A22" s="38"/>
      <c r="B22" s="1384"/>
      <c r="C22" s="63" t="s">
        <v>388</v>
      </c>
      <c r="D22" s="50"/>
      <c r="E22" s="50"/>
      <c r="F22" s="49"/>
      <c r="G22" s="1358" t="s">
        <v>389</v>
      </c>
      <c r="H22" s="1333"/>
      <c r="I22" s="1333"/>
      <c r="J22" s="1333"/>
      <c r="K22" s="1333"/>
      <c r="L22" s="1346"/>
      <c r="M22" s="1466" t="s">
        <v>390</v>
      </c>
      <c r="N22" s="1472"/>
      <c r="O22" s="1400"/>
      <c r="P22" s="1401"/>
      <c r="Q22" s="1401"/>
      <c r="R22" s="1402"/>
      <c r="S22" s="1400"/>
      <c r="T22" s="1401"/>
      <c r="U22" s="1401"/>
      <c r="V22" s="1402"/>
      <c r="W22" s="1377"/>
      <c r="X22" s="1378"/>
      <c r="Y22" s="1470"/>
      <c r="Z22" s="1349" t="s">
        <v>391</v>
      </c>
      <c r="AA22" s="1350"/>
      <c r="AB22" s="1337"/>
      <c r="AC22" s="1338"/>
      <c r="AD22" s="1338"/>
      <c r="AE22" s="1338"/>
      <c r="AF22" s="1338"/>
      <c r="AG22" s="1338"/>
      <c r="AH22" s="1339"/>
      <c r="AI22" s="1349" t="s">
        <v>392</v>
      </c>
      <c r="AJ22" s="1350"/>
      <c r="AK22" s="1337"/>
      <c r="AL22" s="1338"/>
      <c r="AM22" s="1338"/>
      <c r="AN22" s="1338"/>
      <c r="AO22" s="1338"/>
      <c r="AP22" s="1338"/>
      <c r="AQ22" s="1339"/>
      <c r="AR22" s="52"/>
      <c r="AS22" s="31"/>
      <c r="AW22" s="30">
        <v>1</v>
      </c>
      <c r="AX22" s="30">
        <f>COUNTA(O14)</f>
        <v>0</v>
      </c>
      <c r="AY22" s="30">
        <f t="shared" si="0"/>
        <v>1</v>
      </c>
      <c r="BA22" s="30">
        <v>1</v>
      </c>
      <c r="BB22" s="30">
        <f>IF(M26&lt;&gt;2,1,COUNTA(W27))</f>
        <v>1</v>
      </c>
      <c r="BC22" s="30">
        <f t="shared" si="2"/>
        <v>0</v>
      </c>
      <c r="BK22" s="1332"/>
      <c r="BL22" s="1332"/>
      <c r="BM22" s="1332"/>
      <c r="BN22" s="1332"/>
      <c r="BO22" s="1332"/>
      <c r="BP22" s="1332"/>
      <c r="BQ22" s="1332"/>
      <c r="BR22" s="1332"/>
      <c r="BS22" s="1332"/>
      <c r="BT22" s="1332"/>
      <c r="BU22" s="1332"/>
      <c r="BV22" s="1332"/>
    </row>
    <row r="23" spans="1:80" ht="20.25" customHeight="1" x14ac:dyDescent="0.2">
      <c r="A23" s="38"/>
      <c r="B23" s="1384"/>
      <c r="C23" s="64" t="s">
        <v>393</v>
      </c>
      <c r="D23" s="57"/>
      <c r="E23" s="57"/>
      <c r="F23" s="58"/>
      <c r="G23" s="1363"/>
      <c r="H23" s="1334"/>
      <c r="I23" s="1334"/>
      <c r="J23" s="1334"/>
      <c r="K23" s="1334"/>
      <c r="L23" s="1347"/>
      <c r="M23" s="1468"/>
      <c r="N23" s="1473"/>
      <c r="O23" s="1403"/>
      <c r="P23" s="1404"/>
      <c r="Q23" s="1404"/>
      <c r="R23" s="1405"/>
      <c r="S23" s="1403"/>
      <c r="T23" s="1404"/>
      <c r="U23" s="1404"/>
      <c r="V23" s="1405"/>
      <c r="W23" s="1406"/>
      <c r="X23" s="1407"/>
      <c r="Y23" s="1471"/>
      <c r="Z23" s="1349" t="s">
        <v>394</v>
      </c>
      <c r="AA23" s="1350"/>
      <c r="AB23" s="1337"/>
      <c r="AC23" s="1338"/>
      <c r="AD23" s="1338"/>
      <c r="AE23" s="1338"/>
      <c r="AF23" s="1338"/>
      <c r="AG23" s="1338"/>
      <c r="AH23" s="1339"/>
      <c r="AI23" s="1340"/>
      <c r="AJ23" s="1341"/>
      <c r="AK23" s="1341"/>
      <c r="AL23" s="1341"/>
      <c r="AM23" s="1341"/>
      <c r="AN23" s="1341"/>
      <c r="AO23" s="1341"/>
      <c r="AP23" s="1341"/>
      <c r="AQ23" s="1342"/>
      <c r="AR23" s="52"/>
      <c r="AS23" s="31"/>
      <c r="AW23" s="30">
        <v>1</v>
      </c>
      <c r="AX23" s="30">
        <f>COUNTA(S14)</f>
        <v>0</v>
      </c>
      <c r="AY23" s="30">
        <f t="shared" si="0"/>
        <v>1</v>
      </c>
      <c r="BA23" s="30">
        <v>1</v>
      </c>
      <c r="BB23" s="30">
        <f>COUNTA(M29)</f>
        <v>0</v>
      </c>
      <c r="BC23" s="30">
        <f t="shared" si="2"/>
        <v>1</v>
      </c>
      <c r="BK23" s="1332"/>
      <c r="BL23" s="1332"/>
      <c r="BM23" s="1332"/>
      <c r="BN23" s="1332"/>
      <c r="BO23" s="1332"/>
      <c r="BP23" s="1332"/>
      <c r="BQ23" s="1332"/>
      <c r="BR23" s="1332"/>
      <c r="BS23" s="1332"/>
      <c r="BT23" s="1332"/>
      <c r="BU23" s="1332"/>
      <c r="BV23" s="1332"/>
    </row>
    <row r="24" spans="1:80" ht="20.25" customHeight="1" x14ac:dyDescent="0.2">
      <c r="A24" s="38"/>
      <c r="B24" s="1384"/>
      <c r="C24" s="63" t="s">
        <v>395</v>
      </c>
      <c r="D24" s="65"/>
      <c r="E24" s="65"/>
      <c r="F24" s="66"/>
      <c r="G24" s="1358" t="s">
        <v>396</v>
      </c>
      <c r="H24" s="1333"/>
      <c r="I24" s="1333"/>
      <c r="J24" s="1333"/>
      <c r="K24" s="1333"/>
      <c r="L24" s="1346"/>
      <c r="M24" s="1466" t="s">
        <v>390</v>
      </c>
      <c r="N24" s="1467"/>
      <c r="O24" s="1400"/>
      <c r="P24" s="1401"/>
      <c r="Q24" s="1401"/>
      <c r="R24" s="1402"/>
      <c r="S24" s="1400"/>
      <c r="T24" s="1401"/>
      <c r="U24" s="1401"/>
      <c r="V24" s="1402"/>
      <c r="W24" s="1377"/>
      <c r="X24" s="1378"/>
      <c r="Y24" s="1378"/>
      <c r="Z24" s="1349" t="s">
        <v>397</v>
      </c>
      <c r="AA24" s="1373"/>
      <c r="AB24" s="1337"/>
      <c r="AC24" s="1338"/>
      <c r="AD24" s="1338"/>
      <c r="AE24" s="1338"/>
      <c r="AF24" s="1338"/>
      <c r="AG24" s="1338"/>
      <c r="AH24" s="1339"/>
      <c r="AI24" s="1348" t="s">
        <v>397</v>
      </c>
      <c r="AJ24" s="1348"/>
      <c r="AK24" s="1337"/>
      <c r="AL24" s="1338"/>
      <c r="AM24" s="1338"/>
      <c r="AN24" s="1338"/>
      <c r="AO24" s="1338"/>
      <c r="AP24" s="1338"/>
      <c r="AQ24" s="1339"/>
      <c r="AR24" s="52"/>
      <c r="AS24" s="31"/>
      <c r="AW24" s="30">
        <v>1</v>
      </c>
      <c r="AX24" s="30">
        <f>IF(M14&lt;&gt;2,1,COUNTA(O15))</f>
        <v>1</v>
      </c>
      <c r="AY24" s="30">
        <f t="shared" si="0"/>
        <v>0</v>
      </c>
      <c r="BA24" s="30">
        <v>1</v>
      </c>
      <c r="BB24" s="30">
        <f>IF(AND(M29&lt;&gt;"主",M29&lt;&gt;2),1,COUNTA(O29))</f>
        <v>1</v>
      </c>
      <c r="BC24" s="30">
        <f t="shared" si="2"/>
        <v>0</v>
      </c>
      <c r="BK24" s="1332"/>
      <c r="BL24" s="1332"/>
      <c r="BM24" s="1332"/>
      <c r="BN24" s="1332"/>
      <c r="BO24" s="1332"/>
      <c r="BP24" s="1332"/>
      <c r="BQ24" s="1332"/>
      <c r="BR24" s="1332"/>
      <c r="BS24" s="1332"/>
      <c r="BT24" s="1332"/>
      <c r="BU24" s="1332"/>
      <c r="BV24" s="1332"/>
    </row>
    <row r="25" spans="1:80" ht="20.25" customHeight="1" x14ac:dyDescent="0.2">
      <c r="A25" s="38"/>
      <c r="B25" s="1384"/>
      <c r="C25" s="64" t="s">
        <v>398</v>
      </c>
      <c r="D25" s="67"/>
      <c r="E25" s="67"/>
      <c r="F25" s="68"/>
      <c r="G25" s="1363"/>
      <c r="H25" s="1334"/>
      <c r="I25" s="1334"/>
      <c r="J25" s="1334"/>
      <c r="K25" s="1334"/>
      <c r="L25" s="1347"/>
      <c r="M25" s="1468"/>
      <c r="N25" s="1469"/>
      <c r="O25" s="1403"/>
      <c r="P25" s="1404"/>
      <c r="Q25" s="1404"/>
      <c r="R25" s="1405"/>
      <c r="S25" s="1403"/>
      <c r="T25" s="1404"/>
      <c r="U25" s="1404"/>
      <c r="V25" s="1405"/>
      <c r="W25" s="1406"/>
      <c r="X25" s="1407"/>
      <c r="Y25" s="1407"/>
      <c r="Z25" s="1349" t="s">
        <v>397</v>
      </c>
      <c r="AA25" s="1373"/>
      <c r="AB25" s="1337"/>
      <c r="AC25" s="1338"/>
      <c r="AD25" s="1338"/>
      <c r="AE25" s="1338"/>
      <c r="AF25" s="1338"/>
      <c r="AG25" s="1338"/>
      <c r="AH25" s="1339"/>
      <c r="AI25" s="1340"/>
      <c r="AJ25" s="1341"/>
      <c r="AK25" s="1341"/>
      <c r="AL25" s="1341"/>
      <c r="AM25" s="1341"/>
      <c r="AN25" s="1341"/>
      <c r="AO25" s="1341"/>
      <c r="AP25" s="1341"/>
      <c r="AQ25" s="1342"/>
      <c r="AR25" s="52"/>
      <c r="AS25" s="31"/>
      <c r="AW25" s="30">
        <v>1</v>
      </c>
      <c r="AX25" s="30">
        <f>IF(M14&lt;&gt;2,1,COUNTA(S15))</f>
        <v>1</v>
      </c>
      <c r="AY25" s="30">
        <f t="shared" si="0"/>
        <v>0</v>
      </c>
      <c r="BA25" s="30">
        <v>1</v>
      </c>
      <c r="BB25" s="30">
        <f>IF(AND(M29&lt;&gt;"主",M29&lt;&gt;2),1,COUNTA(S29))</f>
        <v>1</v>
      </c>
      <c r="BC25" s="30">
        <f t="shared" si="2"/>
        <v>0</v>
      </c>
      <c r="BK25" s="1332"/>
      <c r="BL25" s="1332"/>
      <c r="BM25" s="1332"/>
      <c r="BN25" s="1332"/>
      <c r="BO25" s="1332"/>
      <c r="BP25" s="1332"/>
      <c r="BQ25" s="1332"/>
      <c r="BR25" s="1332"/>
      <c r="BS25" s="1332"/>
      <c r="BT25" s="1332"/>
      <c r="BU25" s="1332"/>
      <c r="BV25" s="1332"/>
    </row>
    <row r="26" spans="1:80" ht="20.25" customHeight="1" x14ac:dyDescent="0.2">
      <c r="A26" s="38"/>
      <c r="B26" s="1384"/>
      <c r="C26" s="63" t="s">
        <v>399</v>
      </c>
      <c r="D26" s="65"/>
      <c r="E26" s="65"/>
      <c r="F26" s="66"/>
      <c r="G26" s="1358" t="s">
        <v>400</v>
      </c>
      <c r="H26" s="1333"/>
      <c r="I26" s="1333"/>
      <c r="J26" s="1333"/>
      <c r="K26" s="1333"/>
      <c r="L26" s="1346"/>
      <c r="M26" s="1388"/>
      <c r="N26" s="1388"/>
      <c r="O26" s="1434"/>
      <c r="P26" s="1435"/>
      <c r="Q26" s="1435"/>
      <c r="R26" s="1435"/>
      <c r="S26" s="1388"/>
      <c r="T26" s="1388"/>
      <c r="U26" s="1388"/>
      <c r="V26" s="1388"/>
      <c r="W26" s="1440"/>
      <c r="X26" s="1440"/>
      <c r="Y26" s="1440"/>
      <c r="Z26" s="1349" t="s">
        <v>397</v>
      </c>
      <c r="AA26" s="1373"/>
      <c r="AB26" s="1337"/>
      <c r="AC26" s="1338"/>
      <c r="AD26" s="1338"/>
      <c r="AE26" s="1338"/>
      <c r="AF26" s="1338"/>
      <c r="AG26" s="1338"/>
      <c r="AH26" s="1339"/>
      <c r="AI26" s="1348" t="s">
        <v>394</v>
      </c>
      <c r="AJ26" s="1348"/>
      <c r="AK26" s="1337"/>
      <c r="AL26" s="1338"/>
      <c r="AM26" s="1338"/>
      <c r="AN26" s="1338"/>
      <c r="AO26" s="1338"/>
      <c r="AP26" s="1338"/>
      <c r="AQ26" s="1339"/>
      <c r="AR26" s="52"/>
      <c r="AS26" s="31"/>
      <c r="AW26" s="30">
        <v>1</v>
      </c>
      <c r="AX26" s="30">
        <f>COUNTA(O17)</f>
        <v>0</v>
      </c>
      <c r="AY26" s="30">
        <f t="shared" si="0"/>
        <v>1</v>
      </c>
      <c r="BA26" s="30">
        <v>1</v>
      </c>
      <c r="BB26" s="30">
        <f>IF(AND(M29&lt;&gt;"主",M29&lt;&gt;2),1,COUNTA(W29))</f>
        <v>1</v>
      </c>
      <c r="BC26" s="30">
        <f t="shared" si="2"/>
        <v>0</v>
      </c>
      <c r="BJ26" s="53"/>
      <c r="BK26" s="1332"/>
      <c r="BL26" s="1332"/>
      <c r="BM26" s="1332"/>
      <c r="BN26" s="1332"/>
      <c r="BO26" s="1332"/>
      <c r="BP26" s="1332"/>
      <c r="BQ26" s="1332"/>
      <c r="BR26" s="1332"/>
      <c r="BS26" s="1332"/>
      <c r="BT26" s="1332"/>
      <c r="BU26" s="1332"/>
      <c r="BV26" s="1332"/>
      <c r="BW26" s="53"/>
      <c r="BX26" s="53"/>
      <c r="BY26" s="53"/>
      <c r="CB26" s="53"/>
    </row>
    <row r="27" spans="1:80" ht="20.25" customHeight="1" x14ac:dyDescent="0.2">
      <c r="A27" s="38"/>
      <c r="B27" s="1384"/>
      <c r="C27" s="69" t="s">
        <v>401</v>
      </c>
      <c r="D27" s="70"/>
      <c r="E27" s="70"/>
      <c r="F27" s="71"/>
      <c r="G27" s="1390"/>
      <c r="H27" s="1391"/>
      <c r="I27" s="1391"/>
      <c r="J27" s="1391"/>
      <c r="K27" s="1391"/>
      <c r="L27" s="1392"/>
      <c r="M27" s="1388"/>
      <c r="N27" s="1388"/>
      <c r="O27" s="1434"/>
      <c r="P27" s="1435"/>
      <c r="Q27" s="1435"/>
      <c r="R27" s="1435"/>
      <c r="S27" s="1388"/>
      <c r="T27" s="1388"/>
      <c r="U27" s="1388"/>
      <c r="V27" s="1388"/>
      <c r="W27" s="1440"/>
      <c r="X27" s="1440"/>
      <c r="Y27" s="1440"/>
      <c r="Z27" s="1349" t="s">
        <v>397</v>
      </c>
      <c r="AA27" s="1373"/>
      <c r="AB27" s="1337"/>
      <c r="AC27" s="1338"/>
      <c r="AD27" s="1338"/>
      <c r="AE27" s="1338"/>
      <c r="AF27" s="1338"/>
      <c r="AG27" s="1338"/>
      <c r="AH27" s="1339"/>
      <c r="AI27" s="1432" t="s">
        <v>394</v>
      </c>
      <c r="AJ27" s="1433"/>
      <c r="AK27" s="1337"/>
      <c r="AL27" s="1338"/>
      <c r="AM27" s="1338"/>
      <c r="AN27" s="1338"/>
      <c r="AO27" s="1338"/>
      <c r="AP27" s="1338"/>
      <c r="AQ27" s="1339"/>
      <c r="AR27" s="52"/>
      <c r="AS27" s="31"/>
      <c r="AW27" s="30">
        <v>1</v>
      </c>
      <c r="AX27" s="30">
        <f>COUNTA(S17)</f>
        <v>0</v>
      </c>
      <c r="AY27" s="30">
        <f t="shared" si="0"/>
        <v>1</v>
      </c>
      <c r="BA27" s="30">
        <v>1</v>
      </c>
      <c r="BB27" s="30">
        <f>IF(AND(M29&lt;&gt;"主",M29&lt;&gt;2),1,COUNTA(O32))</f>
        <v>1</v>
      </c>
      <c r="BC27" s="30">
        <f t="shared" si="2"/>
        <v>0</v>
      </c>
      <c r="BK27" s="1332"/>
      <c r="BL27" s="1332"/>
      <c r="BM27" s="1332"/>
      <c r="BN27" s="1332"/>
      <c r="BO27" s="1332"/>
      <c r="BP27" s="1332"/>
      <c r="BQ27" s="1332"/>
      <c r="BR27" s="1332"/>
      <c r="BS27" s="1332"/>
      <c r="BT27" s="1332"/>
      <c r="BU27" s="1332"/>
      <c r="BV27" s="1332"/>
    </row>
    <row r="28" spans="1:80" ht="15" customHeight="1" x14ac:dyDescent="0.2">
      <c r="A28" s="38"/>
      <c r="B28" s="1384"/>
      <c r="C28" s="69"/>
      <c r="D28" s="70"/>
      <c r="E28" s="70"/>
      <c r="F28" s="71"/>
      <c r="G28" s="1363"/>
      <c r="H28" s="1334"/>
      <c r="I28" s="1334"/>
      <c r="J28" s="1334"/>
      <c r="K28" s="1334"/>
      <c r="L28" s="1347"/>
      <c r="M28" s="1388"/>
      <c r="N28" s="1388"/>
      <c r="O28" s="1429"/>
      <c r="P28" s="1429"/>
      <c r="Q28" s="1429"/>
      <c r="R28" s="1429"/>
      <c r="S28" s="1429"/>
      <c r="T28" s="1429"/>
      <c r="U28" s="1429"/>
      <c r="V28" s="1429"/>
      <c r="W28" s="1429"/>
      <c r="X28" s="1429"/>
      <c r="Y28" s="1430"/>
      <c r="Z28" s="1349" t="s">
        <v>65</v>
      </c>
      <c r="AA28" s="1350"/>
      <c r="AB28" s="1343"/>
      <c r="AC28" s="1344"/>
      <c r="AD28" s="1344"/>
      <c r="AE28" s="1344"/>
      <c r="AF28" s="1344"/>
      <c r="AG28" s="1344"/>
      <c r="AH28" s="1344"/>
      <c r="AI28" s="1344"/>
      <c r="AJ28" s="1344"/>
      <c r="AK28" s="1344"/>
      <c r="AL28" s="1344"/>
      <c r="AM28" s="1344"/>
      <c r="AN28" s="1344"/>
      <c r="AO28" s="1344"/>
      <c r="AP28" s="1344"/>
      <c r="AQ28" s="1345"/>
      <c r="AR28" s="52"/>
      <c r="AS28" s="31"/>
      <c r="AW28" s="30">
        <v>1</v>
      </c>
      <c r="AX28" s="30">
        <f>COUNTA(O19)</f>
        <v>0</v>
      </c>
      <c r="AY28" s="30">
        <f t="shared" si="0"/>
        <v>1</v>
      </c>
      <c r="BA28" s="30">
        <v>1</v>
      </c>
      <c r="BB28" s="30">
        <f>IF(AND(M29&lt;&gt;"主",M29&lt;&gt;2),1,COUNTA(S32))</f>
        <v>1</v>
      </c>
      <c r="BC28" s="30">
        <f t="shared" si="2"/>
        <v>0</v>
      </c>
      <c r="BK28" s="1332"/>
      <c r="BL28" s="1332"/>
      <c r="BM28" s="1332"/>
      <c r="BN28" s="1332"/>
      <c r="BO28" s="1332"/>
      <c r="BP28" s="1332"/>
      <c r="BQ28" s="1332"/>
      <c r="BR28" s="1332"/>
      <c r="BS28" s="1332"/>
      <c r="BT28" s="1332"/>
      <c r="BU28" s="1332"/>
      <c r="BV28" s="1332"/>
    </row>
    <row r="29" spans="1:80" ht="20.25" customHeight="1" x14ac:dyDescent="0.2">
      <c r="A29" s="38"/>
      <c r="B29" s="1384"/>
      <c r="C29" s="63" t="s">
        <v>402</v>
      </c>
      <c r="D29" s="65"/>
      <c r="E29" s="65"/>
      <c r="F29" s="66"/>
      <c r="G29" s="1358" t="s">
        <v>403</v>
      </c>
      <c r="H29" s="1333"/>
      <c r="I29" s="1333"/>
      <c r="J29" s="1333"/>
      <c r="K29" s="1333"/>
      <c r="L29" s="1346"/>
      <c r="M29" s="1393"/>
      <c r="N29" s="1394"/>
      <c r="O29" s="1400"/>
      <c r="P29" s="1401"/>
      <c r="Q29" s="1401"/>
      <c r="R29" s="1402"/>
      <c r="S29" s="1400"/>
      <c r="T29" s="1401"/>
      <c r="U29" s="1401"/>
      <c r="V29" s="1402"/>
      <c r="W29" s="1377"/>
      <c r="X29" s="1378"/>
      <c r="Y29" s="1378"/>
      <c r="Z29" s="1348" t="s">
        <v>391</v>
      </c>
      <c r="AA29" s="1348"/>
      <c r="AB29" s="1337"/>
      <c r="AC29" s="1338"/>
      <c r="AD29" s="1338"/>
      <c r="AE29" s="1338"/>
      <c r="AF29" s="1338"/>
      <c r="AG29" s="1338"/>
      <c r="AH29" s="1339"/>
      <c r="AI29" s="1348" t="s">
        <v>394</v>
      </c>
      <c r="AJ29" s="1348"/>
      <c r="AK29" s="1337"/>
      <c r="AL29" s="1338"/>
      <c r="AM29" s="1338"/>
      <c r="AN29" s="1338"/>
      <c r="AO29" s="1338"/>
      <c r="AP29" s="1338"/>
      <c r="AQ29" s="1339"/>
      <c r="AR29" s="52"/>
      <c r="AS29" s="31"/>
      <c r="AW29" s="30">
        <v>1</v>
      </c>
      <c r="AX29" s="30">
        <f>COUNTA(S19)</f>
        <v>0</v>
      </c>
      <c r="AY29" s="30">
        <f t="shared" si="0"/>
        <v>1</v>
      </c>
      <c r="BA29" s="30">
        <v>1</v>
      </c>
      <c r="BB29" s="30">
        <f>IF(AND(M29&lt;&gt;"主",M29&lt;&gt;2),1,COUNTA(W32))</f>
        <v>1</v>
      </c>
      <c r="BC29" s="30">
        <f t="shared" si="2"/>
        <v>0</v>
      </c>
      <c r="BK29" s="1332"/>
      <c r="BL29" s="1332"/>
      <c r="BM29" s="1332"/>
      <c r="BN29" s="1332"/>
      <c r="BO29" s="1332"/>
      <c r="BP29" s="1332"/>
      <c r="BQ29" s="1332"/>
      <c r="BR29" s="1332"/>
      <c r="BS29" s="1332"/>
      <c r="BT29" s="1332"/>
      <c r="BU29" s="1332"/>
      <c r="BV29" s="1332"/>
    </row>
    <row r="30" spans="1:80" ht="20.25" customHeight="1" x14ac:dyDescent="0.2">
      <c r="A30" s="38"/>
      <c r="B30" s="1384"/>
      <c r="C30" s="69"/>
      <c r="D30" s="70"/>
      <c r="E30" s="70"/>
      <c r="F30" s="71"/>
      <c r="G30" s="1390"/>
      <c r="H30" s="1391"/>
      <c r="I30" s="1391"/>
      <c r="J30" s="1391"/>
      <c r="K30" s="1391"/>
      <c r="L30" s="1392"/>
      <c r="M30" s="1395"/>
      <c r="N30" s="1396"/>
      <c r="O30" s="1403"/>
      <c r="P30" s="1404"/>
      <c r="Q30" s="1404"/>
      <c r="R30" s="1405"/>
      <c r="S30" s="1403"/>
      <c r="T30" s="1404"/>
      <c r="U30" s="1404"/>
      <c r="V30" s="1405"/>
      <c r="W30" s="1406"/>
      <c r="X30" s="1407"/>
      <c r="Y30" s="1407"/>
      <c r="Z30" s="1348" t="s">
        <v>397</v>
      </c>
      <c r="AA30" s="1348"/>
      <c r="AB30" s="1337"/>
      <c r="AC30" s="1338"/>
      <c r="AD30" s="1338"/>
      <c r="AE30" s="1338"/>
      <c r="AF30" s="1338"/>
      <c r="AG30" s="1338"/>
      <c r="AH30" s="1339"/>
      <c r="AI30" s="1431"/>
      <c r="AJ30" s="1361"/>
      <c r="AK30" s="1361"/>
      <c r="AL30" s="1361"/>
      <c r="AM30" s="1361"/>
      <c r="AN30" s="1361"/>
      <c r="AO30" s="1361"/>
      <c r="AP30" s="1361"/>
      <c r="AQ30" s="1362"/>
      <c r="AR30" s="52"/>
      <c r="AS30" s="31"/>
      <c r="BA30" s="30">
        <v>1</v>
      </c>
      <c r="BB30" s="30">
        <f>COUNTA(M35)</f>
        <v>0</v>
      </c>
      <c r="BC30" s="30">
        <f t="shared" si="2"/>
        <v>1</v>
      </c>
    </row>
    <row r="31" spans="1:80" ht="15" customHeight="1" x14ac:dyDescent="0.2">
      <c r="A31" s="38"/>
      <c r="B31" s="1384"/>
      <c r="C31" s="69"/>
      <c r="D31" s="70"/>
      <c r="E31" s="70"/>
      <c r="F31" s="71"/>
      <c r="G31" s="1390"/>
      <c r="H31" s="1391"/>
      <c r="I31" s="1391"/>
      <c r="J31" s="1391"/>
      <c r="K31" s="1391"/>
      <c r="L31" s="1392"/>
      <c r="M31" s="1395"/>
      <c r="N31" s="1396"/>
      <c r="O31" s="1415"/>
      <c r="P31" s="1416"/>
      <c r="Q31" s="1416"/>
      <c r="R31" s="1416"/>
      <c r="S31" s="1416"/>
      <c r="T31" s="1416"/>
      <c r="U31" s="1416"/>
      <c r="V31" s="1416"/>
      <c r="W31" s="1416"/>
      <c r="X31" s="1416"/>
      <c r="Y31" s="1417"/>
      <c r="Z31" s="1349" t="s">
        <v>65</v>
      </c>
      <c r="AA31" s="1350"/>
      <c r="AB31" s="1343"/>
      <c r="AC31" s="1344"/>
      <c r="AD31" s="1344"/>
      <c r="AE31" s="1344"/>
      <c r="AF31" s="1344"/>
      <c r="AG31" s="1344"/>
      <c r="AH31" s="1344"/>
      <c r="AI31" s="1458"/>
      <c r="AJ31" s="1458"/>
      <c r="AK31" s="1344"/>
      <c r="AL31" s="1344"/>
      <c r="AM31" s="1344"/>
      <c r="AN31" s="1344"/>
      <c r="AO31" s="1344"/>
      <c r="AP31" s="1344"/>
      <c r="AQ31" s="1345"/>
      <c r="AR31" s="52"/>
      <c r="AS31" s="31"/>
      <c r="BA31" s="30">
        <v>1</v>
      </c>
      <c r="BB31" s="30">
        <f>IF(AND(M35&lt;&gt;"主",M35&lt;&gt;2),1,COUNTA(O35))</f>
        <v>1</v>
      </c>
      <c r="BC31" s="30">
        <f t="shared" si="2"/>
        <v>0</v>
      </c>
    </row>
    <row r="32" spans="1:80" ht="20.25" customHeight="1" x14ac:dyDescent="0.2">
      <c r="A32" s="38"/>
      <c r="B32" s="1384"/>
      <c r="C32" s="69" t="s">
        <v>404</v>
      </c>
      <c r="D32" s="70"/>
      <c r="E32" s="70"/>
      <c r="F32" s="71"/>
      <c r="G32" s="1390"/>
      <c r="H32" s="1391"/>
      <c r="I32" s="1391"/>
      <c r="J32" s="1391"/>
      <c r="K32" s="1391"/>
      <c r="L32" s="1392"/>
      <c r="M32" s="1395"/>
      <c r="N32" s="1396"/>
      <c r="O32" s="1400"/>
      <c r="P32" s="1401"/>
      <c r="Q32" s="1401"/>
      <c r="R32" s="1402"/>
      <c r="S32" s="1400"/>
      <c r="T32" s="1401"/>
      <c r="U32" s="1401"/>
      <c r="V32" s="1402"/>
      <c r="W32" s="1377"/>
      <c r="X32" s="1378"/>
      <c r="Y32" s="1378"/>
      <c r="Z32" s="1348" t="s">
        <v>391</v>
      </c>
      <c r="AA32" s="1348"/>
      <c r="AB32" s="1337"/>
      <c r="AC32" s="1338"/>
      <c r="AD32" s="1338"/>
      <c r="AE32" s="1338"/>
      <c r="AF32" s="1338"/>
      <c r="AG32" s="1338"/>
      <c r="AH32" s="1339"/>
      <c r="AI32" s="1348" t="s">
        <v>394</v>
      </c>
      <c r="AJ32" s="1348"/>
      <c r="AK32" s="1337"/>
      <c r="AL32" s="1338"/>
      <c r="AM32" s="1338"/>
      <c r="AN32" s="1338"/>
      <c r="AO32" s="1338"/>
      <c r="AP32" s="1338"/>
      <c r="AQ32" s="1339"/>
      <c r="AR32" s="52"/>
      <c r="AS32" s="31"/>
      <c r="BA32" s="30">
        <v>1</v>
      </c>
      <c r="BB32" s="30">
        <f>IF(AND(M35&lt;&gt;"主",M35&lt;&gt;2),1,COUNTA(S35))</f>
        <v>1</v>
      </c>
      <c r="BC32" s="30">
        <f t="shared" si="2"/>
        <v>0</v>
      </c>
      <c r="BJ32" s="53"/>
      <c r="BK32" s="1332"/>
      <c r="BL32" s="1332"/>
      <c r="BM32" s="1332"/>
      <c r="BN32" s="1332"/>
      <c r="BO32" s="1332"/>
      <c r="BP32" s="1332"/>
      <c r="BQ32" s="1332"/>
      <c r="BR32" s="1332"/>
      <c r="BS32" s="1332"/>
      <c r="BT32" s="1332"/>
      <c r="BU32" s="1332"/>
      <c r="BV32" s="1332"/>
    </row>
    <row r="33" spans="1:78" ht="20.25" customHeight="1" x14ac:dyDescent="0.2">
      <c r="A33" s="38"/>
      <c r="B33" s="1384"/>
      <c r="C33" s="69"/>
      <c r="D33" s="70"/>
      <c r="E33" s="70"/>
      <c r="F33" s="71"/>
      <c r="G33" s="1390"/>
      <c r="H33" s="1391"/>
      <c r="I33" s="1391"/>
      <c r="J33" s="1391"/>
      <c r="K33" s="1391"/>
      <c r="L33" s="1392"/>
      <c r="M33" s="1395"/>
      <c r="N33" s="1396"/>
      <c r="O33" s="1403"/>
      <c r="P33" s="1404"/>
      <c r="Q33" s="1404"/>
      <c r="R33" s="1405"/>
      <c r="S33" s="1403"/>
      <c r="T33" s="1404"/>
      <c r="U33" s="1404"/>
      <c r="V33" s="1405"/>
      <c r="W33" s="1406"/>
      <c r="X33" s="1407"/>
      <c r="Y33" s="1407"/>
      <c r="Z33" s="1348" t="s">
        <v>397</v>
      </c>
      <c r="AA33" s="1348"/>
      <c r="AB33" s="1337"/>
      <c r="AC33" s="1338"/>
      <c r="AD33" s="1338"/>
      <c r="AE33" s="1338"/>
      <c r="AF33" s="1338"/>
      <c r="AG33" s="1338"/>
      <c r="AH33" s="1339"/>
      <c r="AI33" s="1438"/>
      <c r="AJ33" s="1439"/>
      <c r="AK33" s="1361"/>
      <c r="AL33" s="1361"/>
      <c r="AM33" s="1361"/>
      <c r="AN33" s="1361"/>
      <c r="AO33" s="1361"/>
      <c r="AP33" s="1361"/>
      <c r="AQ33" s="1362"/>
      <c r="AR33" s="52"/>
      <c r="AS33" s="31"/>
      <c r="BA33" s="30">
        <v>1</v>
      </c>
      <c r="BB33" s="30">
        <f>IF(AND(M35&lt;&gt;"主",M35&lt;&gt;2),1,COUNTA(W35))</f>
        <v>1</v>
      </c>
      <c r="BC33" s="30">
        <f t="shared" si="2"/>
        <v>0</v>
      </c>
      <c r="BK33" s="1332"/>
      <c r="BL33" s="1332"/>
      <c r="BM33" s="1332"/>
      <c r="BN33" s="1332"/>
      <c r="BO33" s="1332"/>
      <c r="BP33" s="1332"/>
      <c r="BQ33" s="1332"/>
      <c r="BR33" s="1332"/>
      <c r="BS33" s="1332"/>
      <c r="BT33" s="1332"/>
      <c r="BU33" s="1332"/>
      <c r="BV33" s="1332"/>
    </row>
    <row r="34" spans="1:78" ht="15" customHeight="1" x14ac:dyDescent="0.2">
      <c r="A34" s="38"/>
      <c r="B34" s="1384"/>
      <c r="C34" s="70"/>
      <c r="D34" s="70"/>
      <c r="E34" s="70"/>
      <c r="F34" s="71"/>
      <c r="G34" s="1363"/>
      <c r="H34" s="1334"/>
      <c r="I34" s="1334"/>
      <c r="J34" s="1334"/>
      <c r="K34" s="1334"/>
      <c r="L34" s="1347"/>
      <c r="M34" s="1397"/>
      <c r="N34" s="1398"/>
      <c r="O34" s="1415"/>
      <c r="P34" s="1416"/>
      <c r="Q34" s="1416"/>
      <c r="R34" s="1416"/>
      <c r="S34" s="1416"/>
      <c r="T34" s="1416"/>
      <c r="U34" s="1416"/>
      <c r="V34" s="1416"/>
      <c r="W34" s="1416"/>
      <c r="X34" s="1416"/>
      <c r="Y34" s="1417"/>
      <c r="Z34" s="1349" t="s">
        <v>65</v>
      </c>
      <c r="AA34" s="1350"/>
      <c r="AB34" s="1343"/>
      <c r="AC34" s="1344"/>
      <c r="AD34" s="1344"/>
      <c r="AE34" s="1344"/>
      <c r="AF34" s="1344"/>
      <c r="AG34" s="1344"/>
      <c r="AH34" s="1344"/>
      <c r="AI34" s="1344"/>
      <c r="AJ34" s="1344"/>
      <c r="AK34" s="1344"/>
      <c r="AL34" s="1344"/>
      <c r="AM34" s="1344"/>
      <c r="AN34" s="1344"/>
      <c r="AO34" s="1344"/>
      <c r="AP34" s="1344"/>
      <c r="AQ34" s="1345"/>
      <c r="AR34" s="52"/>
      <c r="AS34" s="31"/>
      <c r="BA34" s="30">
        <v>1</v>
      </c>
      <c r="BB34" s="30">
        <f>IF(AND(M35&lt;&gt;"主",M35&lt;&gt;2),1,COUNTA(O36))</f>
        <v>1</v>
      </c>
      <c r="BC34" s="30">
        <f t="shared" si="2"/>
        <v>0</v>
      </c>
      <c r="BK34" s="1332"/>
      <c r="BL34" s="1332"/>
      <c r="BM34" s="1332"/>
      <c r="BN34" s="1332"/>
      <c r="BO34" s="1332"/>
      <c r="BP34" s="1332"/>
      <c r="BQ34" s="1332"/>
      <c r="BR34" s="1332"/>
      <c r="BS34" s="1332"/>
      <c r="BT34" s="1332"/>
      <c r="BU34" s="1332"/>
      <c r="BV34" s="1332"/>
    </row>
    <row r="35" spans="1:78" ht="20.25" customHeight="1" x14ac:dyDescent="0.2">
      <c r="A35" s="38"/>
      <c r="B35" s="1384"/>
      <c r="C35" s="65" t="s">
        <v>405</v>
      </c>
      <c r="D35" s="65"/>
      <c r="E35" s="65"/>
      <c r="F35" s="66"/>
      <c r="G35" s="1358" t="s">
        <v>406</v>
      </c>
      <c r="H35" s="1333"/>
      <c r="I35" s="1333"/>
      <c r="J35" s="1333"/>
      <c r="K35" s="1333"/>
      <c r="L35" s="1346"/>
      <c r="M35" s="1393"/>
      <c r="N35" s="1394"/>
      <c r="O35" s="1412"/>
      <c r="P35" s="1413"/>
      <c r="Q35" s="1413"/>
      <c r="R35" s="1414"/>
      <c r="S35" s="1418"/>
      <c r="T35" s="1419"/>
      <c r="U35" s="1419"/>
      <c r="V35" s="1420"/>
      <c r="W35" s="1164"/>
      <c r="X35" s="1165"/>
      <c r="Y35" s="1165"/>
      <c r="Z35" s="1375" t="s">
        <v>397</v>
      </c>
      <c r="AA35" s="1389"/>
      <c r="AB35" s="1379"/>
      <c r="AC35" s="1380"/>
      <c r="AD35" s="1380"/>
      <c r="AE35" s="1380"/>
      <c r="AF35" s="1380"/>
      <c r="AG35" s="1380"/>
      <c r="AH35" s="1381"/>
      <c r="AI35" s="1375" t="s">
        <v>394</v>
      </c>
      <c r="AJ35" s="1389"/>
      <c r="AK35" s="1379"/>
      <c r="AL35" s="1380"/>
      <c r="AM35" s="1380"/>
      <c r="AN35" s="1380"/>
      <c r="AO35" s="1380"/>
      <c r="AP35" s="1380"/>
      <c r="AQ35" s="1381"/>
      <c r="AR35" s="52"/>
      <c r="AS35" s="31"/>
      <c r="BA35" s="30">
        <v>1</v>
      </c>
      <c r="BB35" s="30">
        <f>IF(AND(M35&lt;&gt;"主",M35&lt;&gt;2),1,COUNTA(S36))</f>
        <v>1</v>
      </c>
      <c r="BC35" s="30">
        <f t="shared" si="2"/>
        <v>0</v>
      </c>
      <c r="BK35" s="1332"/>
      <c r="BL35" s="1332"/>
      <c r="BM35" s="1332"/>
      <c r="BN35" s="1332"/>
      <c r="BO35" s="1332"/>
      <c r="BP35" s="1332"/>
      <c r="BQ35" s="1353"/>
      <c r="BR35" s="1332"/>
      <c r="BS35" s="1332"/>
      <c r="BT35" s="1332"/>
      <c r="BU35" s="1332"/>
      <c r="BV35" s="1332"/>
      <c r="BZ35" s="72"/>
    </row>
    <row r="36" spans="1:78" ht="20.25" customHeight="1" x14ac:dyDescent="0.2">
      <c r="A36" s="38"/>
      <c r="B36" s="1384"/>
      <c r="C36" s="70" t="s">
        <v>407</v>
      </c>
      <c r="D36" s="70"/>
      <c r="E36" s="70"/>
      <c r="F36" s="71"/>
      <c r="G36" s="1390"/>
      <c r="H36" s="1391"/>
      <c r="I36" s="1391"/>
      <c r="J36" s="1391"/>
      <c r="K36" s="1391"/>
      <c r="L36" s="1392"/>
      <c r="M36" s="1395"/>
      <c r="N36" s="1396"/>
      <c r="O36" s="1412"/>
      <c r="P36" s="1413"/>
      <c r="Q36" s="1413"/>
      <c r="R36" s="1414"/>
      <c r="S36" s="1418"/>
      <c r="T36" s="1419"/>
      <c r="U36" s="1419"/>
      <c r="V36" s="1420"/>
      <c r="W36" s="1164"/>
      <c r="X36" s="1165"/>
      <c r="Y36" s="1165"/>
      <c r="Z36" s="1375" t="s">
        <v>397</v>
      </c>
      <c r="AA36" s="1389"/>
      <c r="AB36" s="1379"/>
      <c r="AC36" s="1380"/>
      <c r="AD36" s="1380"/>
      <c r="AE36" s="1380"/>
      <c r="AF36" s="1380"/>
      <c r="AG36" s="1380"/>
      <c r="AH36" s="1381"/>
      <c r="AI36" s="1375" t="s">
        <v>394</v>
      </c>
      <c r="AJ36" s="1389"/>
      <c r="AK36" s="1379"/>
      <c r="AL36" s="1380"/>
      <c r="AM36" s="1380"/>
      <c r="AN36" s="1380"/>
      <c r="AO36" s="1380"/>
      <c r="AP36" s="1380"/>
      <c r="AQ36" s="1381"/>
      <c r="AR36" s="52"/>
      <c r="AS36" s="31"/>
      <c r="BA36" s="30">
        <v>1</v>
      </c>
      <c r="BB36" s="30">
        <f>IF(AND(M35&lt;&gt;"主",M35&lt;&gt;2),1,COUNTA(W36))</f>
        <v>1</v>
      </c>
      <c r="BC36" s="30">
        <f t="shared" si="2"/>
        <v>0</v>
      </c>
      <c r="BK36" s="1332"/>
      <c r="BL36" s="1332"/>
      <c r="BM36" s="1332"/>
      <c r="BN36" s="1332"/>
      <c r="BO36" s="1332"/>
      <c r="BP36" s="1332"/>
      <c r="BQ36" s="1332"/>
      <c r="BR36" s="1332"/>
      <c r="BS36" s="1332"/>
      <c r="BT36" s="1332"/>
      <c r="BU36" s="1332"/>
      <c r="BV36" s="1332"/>
      <c r="BZ36" s="72"/>
    </row>
    <row r="37" spans="1:78" ht="15" customHeight="1" x14ac:dyDescent="0.2">
      <c r="A37" s="38"/>
      <c r="B37" s="1384"/>
      <c r="C37" s="70"/>
      <c r="D37" s="70"/>
      <c r="E37" s="70"/>
      <c r="F37" s="71"/>
      <c r="G37" s="1363"/>
      <c r="H37" s="1334"/>
      <c r="I37" s="1334"/>
      <c r="J37" s="1334"/>
      <c r="K37" s="1334"/>
      <c r="L37" s="1347"/>
      <c r="M37" s="1397"/>
      <c r="N37" s="1398"/>
      <c r="O37" s="1415"/>
      <c r="P37" s="1416"/>
      <c r="Q37" s="1416"/>
      <c r="R37" s="1416"/>
      <c r="S37" s="1416"/>
      <c r="T37" s="1416"/>
      <c r="U37" s="1416"/>
      <c r="V37" s="1416"/>
      <c r="W37" s="1416"/>
      <c r="X37" s="1416"/>
      <c r="Y37" s="1417"/>
      <c r="Z37" s="1348" t="s">
        <v>65</v>
      </c>
      <c r="AA37" s="1348"/>
      <c r="AB37" s="1343"/>
      <c r="AC37" s="1344"/>
      <c r="AD37" s="1344"/>
      <c r="AE37" s="1344"/>
      <c r="AF37" s="1344"/>
      <c r="AG37" s="1344"/>
      <c r="AH37" s="1344"/>
      <c r="AI37" s="1344"/>
      <c r="AJ37" s="1344"/>
      <c r="AK37" s="1344"/>
      <c r="AL37" s="1344"/>
      <c r="AM37" s="1344"/>
      <c r="AN37" s="1344"/>
      <c r="AO37" s="1344"/>
      <c r="AP37" s="1344"/>
      <c r="AQ37" s="1345"/>
      <c r="AR37" s="52"/>
      <c r="AS37" s="31"/>
      <c r="BA37" s="30">
        <v>1</v>
      </c>
      <c r="BB37" s="30">
        <f>COUNTA(M38)</f>
        <v>0</v>
      </c>
      <c r="BC37" s="30">
        <f t="shared" si="2"/>
        <v>1</v>
      </c>
      <c r="BK37" s="1332"/>
      <c r="BL37" s="1332"/>
      <c r="BM37" s="1332"/>
      <c r="BN37" s="1332"/>
      <c r="BO37" s="1332"/>
      <c r="BP37" s="1332"/>
      <c r="BQ37" s="1332"/>
      <c r="BR37" s="1332"/>
      <c r="BS37" s="1332"/>
      <c r="BT37" s="1332"/>
      <c r="BU37" s="1332"/>
      <c r="BV37" s="1332"/>
      <c r="BZ37" s="72"/>
    </row>
    <row r="38" spans="1:78" ht="20.25" customHeight="1" x14ac:dyDescent="0.2">
      <c r="A38" s="38"/>
      <c r="B38" s="1384"/>
      <c r="C38" s="65" t="s">
        <v>408</v>
      </c>
      <c r="D38" s="65"/>
      <c r="E38" s="65"/>
      <c r="F38" s="66"/>
      <c r="G38" s="1358" t="s">
        <v>409</v>
      </c>
      <c r="H38" s="1333"/>
      <c r="I38" s="1333"/>
      <c r="J38" s="1333"/>
      <c r="K38" s="1333"/>
      <c r="L38" s="1346"/>
      <c r="M38" s="1393"/>
      <c r="N38" s="1394"/>
      <c r="O38" s="1418"/>
      <c r="P38" s="1419"/>
      <c r="Q38" s="1419"/>
      <c r="R38" s="1420"/>
      <c r="S38" s="1418"/>
      <c r="T38" s="1419"/>
      <c r="U38" s="1419"/>
      <c r="V38" s="1420"/>
      <c r="W38" s="1164"/>
      <c r="X38" s="1165"/>
      <c r="Y38" s="1165"/>
      <c r="Z38" s="1375" t="s">
        <v>397</v>
      </c>
      <c r="AA38" s="1376"/>
      <c r="AB38" s="1379"/>
      <c r="AC38" s="1380"/>
      <c r="AD38" s="1380"/>
      <c r="AE38" s="1380"/>
      <c r="AF38" s="1380"/>
      <c r="AG38" s="1380"/>
      <c r="AH38" s="1381"/>
      <c r="AI38" s="1375" t="s">
        <v>394</v>
      </c>
      <c r="AJ38" s="1376"/>
      <c r="AK38" s="1379"/>
      <c r="AL38" s="1380"/>
      <c r="AM38" s="1380"/>
      <c r="AN38" s="1380"/>
      <c r="AO38" s="1380"/>
      <c r="AP38" s="1380"/>
      <c r="AQ38" s="1381"/>
      <c r="AR38" s="52"/>
      <c r="AS38" s="31"/>
      <c r="BA38" s="30">
        <v>1</v>
      </c>
      <c r="BB38" s="30">
        <f>COUNTA(O38)</f>
        <v>0</v>
      </c>
      <c r="BC38" s="30">
        <f t="shared" si="2"/>
        <v>1</v>
      </c>
      <c r="BK38" s="1332"/>
      <c r="BL38" s="1332"/>
      <c r="BM38" s="1332"/>
      <c r="BN38" s="1332"/>
      <c r="BO38" s="1332"/>
      <c r="BP38" s="1332"/>
      <c r="BQ38" s="1353"/>
      <c r="BR38" s="1332"/>
      <c r="BS38" s="1332"/>
      <c r="BT38" s="1332"/>
      <c r="BU38" s="1332"/>
      <c r="BV38" s="1332"/>
      <c r="BZ38" s="72"/>
    </row>
    <row r="39" spans="1:78" ht="20.25" customHeight="1" x14ac:dyDescent="0.2">
      <c r="A39" s="38"/>
      <c r="B39" s="1384"/>
      <c r="C39" s="70" t="s">
        <v>410</v>
      </c>
      <c r="D39" s="70"/>
      <c r="E39" s="70"/>
      <c r="F39" s="71"/>
      <c r="G39" s="1390"/>
      <c r="H39" s="1391"/>
      <c r="I39" s="1391"/>
      <c r="J39" s="1391"/>
      <c r="K39" s="1391"/>
      <c r="L39" s="1392"/>
      <c r="M39" s="1395"/>
      <c r="N39" s="1396"/>
      <c r="O39" s="1418"/>
      <c r="P39" s="1419"/>
      <c r="Q39" s="1419"/>
      <c r="R39" s="1420"/>
      <c r="S39" s="1418"/>
      <c r="T39" s="1419"/>
      <c r="U39" s="1419"/>
      <c r="V39" s="1420"/>
      <c r="W39" s="1164"/>
      <c r="X39" s="1165"/>
      <c r="Y39" s="1165"/>
      <c r="Z39" s="1375" t="s">
        <v>397</v>
      </c>
      <c r="AA39" s="1376"/>
      <c r="AB39" s="1379"/>
      <c r="AC39" s="1380"/>
      <c r="AD39" s="1380"/>
      <c r="AE39" s="1380"/>
      <c r="AF39" s="1380"/>
      <c r="AG39" s="1380"/>
      <c r="AH39" s="1381"/>
      <c r="AI39" s="1375" t="s">
        <v>394</v>
      </c>
      <c r="AJ39" s="1376"/>
      <c r="AK39" s="1379"/>
      <c r="AL39" s="1380"/>
      <c r="AM39" s="1380"/>
      <c r="AN39" s="1380"/>
      <c r="AO39" s="1380"/>
      <c r="AP39" s="1380"/>
      <c r="AQ39" s="1381"/>
      <c r="AR39" s="52"/>
      <c r="AS39" s="31"/>
      <c r="BA39" s="30">
        <v>1</v>
      </c>
      <c r="BB39" s="30">
        <f>COUNTA(S38)</f>
        <v>0</v>
      </c>
      <c r="BC39" s="30">
        <f t="shared" si="2"/>
        <v>1</v>
      </c>
      <c r="BK39" s="1332"/>
      <c r="BL39" s="1332"/>
      <c r="BM39" s="1332"/>
      <c r="BN39" s="1332"/>
      <c r="BO39" s="1332"/>
      <c r="BP39" s="1332"/>
      <c r="BQ39" s="1332"/>
      <c r="BR39" s="1332"/>
      <c r="BS39" s="1332"/>
      <c r="BT39" s="1332"/>
      <c r="BU39" s="1332"/>
      <c r="BV39" s="1332"/>
      <c r="BZ39" s="72"/>
    </row>
    <row r="40" spans="1:78" ht="15" customHeight="1" x14ac:dyDescent="0.2">
      <c r="A40" s="38"/>
      <c r="B40" s="1384"/>
      <c r="C40" s="67"/>
      <c r="D40" s="67"/>
      <c r="E40" s="67"/>
      <c r="F40" s="68"/>
      <c r="G40" s="1363"/>
      <c r="H40" s="1334"/>
      <c r="I40" s="1334"/>
      <c r="J40" s="1334"/>
      <c r="K40" s="1334"/>
      <c r="L40" s="1347"/>
      <c r="M40" s="1395"/>
      <c r="N40" s="1396"/>
      <c r="O40" s="1456"/>
      <c r="P40" s="1069"/>
      <c r="Q40" s="1069"/>
      <c r="R40" s="1069"/>
      <c r="S40" s="1069"/>
      <c r="T40" s="1069"/>
      <c r="U40" s="1069"/>
      <c r="V40" s="1069"/>
      <c r="W40" s="1069"/>
      <c r="X40" s="1069"/>
      <c r="Y40" s="1457"/>
      <c r="Z40" s="1436" t="s">
        <v>65</v>
      </c>
      <c r="AA40" s="1436"/>
      <c r="AB40" s="1459"/>
      <c r="AC40" s="1460"/>
      <c r="AD40" s="1460"/>
      <c r="AE40" s="1460"/>
      <c r="AF40" s="1460"/>
      <c r="AG40" s="1460"/>
      <c r="AH40" s="1460"/>
      <c r="AI40" s="1460"/>
      <c r="AJ40" s="1460"/>
      <c r="AK40" s="1460"/>
      <c r="AL40" s="1460"/>
      <c r="AM40" s="1460"/>
      <c r="AN40" s="1460"/>
      <c r="AO40" s="1460"/>
      <c r="AP40" s="1460"/>
      <c r="AQ40" s="1461"/>
      <c r="AR40" s="52"/>
      <c r="AS40" s="31"/>
      <c r="BA40" s="30">
        <v>1</v>
      </c>
      <c r="BB40" s="30">
        <f>COUNTA(W38)</f>
        <v>0</v>
      </c>
      <c r="BC40" s="30">
        <f t="shared" si="2"/>
        <v>1</v>
      </c>
      <c r="BK40" s="1332"/>
      <c r="BL40" s="1332"/>
      <c r="BM40" s="1332"/>
      <c r="BN40" s="1332"/>
      <c r="BO40" s="1332"/>
      <c r="BP40" s="1332"/>
      <c r="BQ40" s="1332"/>
      <c r="BR40" s="1332"/>
      <c r="BS40" s="1332"/>
      <c r="BT40" s="1332"/>
      <c r="BU40" s="1332"/>
      <c r="BV40" s="1332"/>
      <c r="BZ40" s="72"/>
    </row>
    <row r="41" spans="1:78" ht="20.25" customHeight="1" x14ac:dyDescent="0.2">
      <c r="A41" s="38"/>
      <c r="B41" s="1384"/>
      <c r="C41" s="65" t="s">
        <v>411</v>
      </c>
      <c r="D41" s="65"/>
      <c r="E41" s="65"/>
      <c r="F41" s="66"/>
      <c r="G41" s="1358" t="s">
        <v>412</v>
      </c>
      <c r="H41" s="1333"/>
      <c r="I41" s="1333"/>
      <c r="J41" s="1333"/>
      <c r="K41" s="1333"/>
      <c r="L41" s="1346"/>
      <c r="M41" s="1393" t="s">
        <v>390</v>
      </c>
      <c r="N41" s="1394"/>
      <c r="O41" s="1400"/>
      <c r="P41" s="1401"/>
      <c r="Q41" s="1401"/>
      <c r="R41" s="1402"/>
      <c r="S41" s="1400"/>
      <c r="T41" s="1401"/>
      <c r="U41" s="1401"/>
      <c r="V41" s="1402"/>
      <c r="W41" s="1377"/>
      <c r="X41" s="1378"/>
      <c r="Y41" s="1378"/>
      <c r="Z41" s="1349" t="s">
        <v>397</v>
      </c>
      <c r="AA41" s="1373"/>
      <c r="AB41" s="1337"/>
      <c r="AC41" s="1338"/>
      <c r="AD41" s="1338"/>
      <c r="AE41" s="1338"/>
      <c r="AF41" s="1338"/>
      <c r="AG41" s="1338"/>
      <c r="AH41" s="1339"/>
      <c r="AI41" s="1349" t="s">
        <v>394</v>
      </c>
      <c r="AJ41" s="1373"/>
      <c r="AK41" s="1337"/>
      <c r="AL41" s="1338"/>
      <c r="AM41" s="1338"/>
      <c r="AN41" s="1338"/>
      <c r="AO41" s="1338"/>
      <c r="AP41" s="1338"/>
      <c r="AQ41" s="1339"/>
      <c r="AR41" s="52"/>
      <c r="AS41" s="31"/>
      <c r="BA41" s="30">
        <v>1</v>
      </c>
      <c r="BB41" s="30">
        <f>IF(M38&lt;&gt;2,1,COUNTA(O39))</f>
        <v>1</v>
      </c>
      <c r="BC41" s="30">
        <f t="shared" si="2"/>
        <v>0</v>
      </c>
      <c r="BK41" s="1332"/>
      <c r="BL41" s="1332"/>
      <c r="BM41" s="1332"/>
      <c r="BN41" s="1332"/>
      <c r="BO41" s="1332"/>
      <c r="BP41" s="1332"/>
      <c r="BQ41" s="1332"/>
      <c r="BR41" s="1332"/>
      <c r="BS41" s="1332"/>
      <c r="BT41" s="1332"/>
      <c r="BU41" s="1332"/>
      <c r="BV41" s="1332"/>
      <c r="BZ41" s="72"/>
    </row>
    <row r="42" spans="1:78" ht="15" customHeight="1" x14ac:dyDescent="0.2">
      <c r="A42" s="38"/>
      <c r="B42" s="1384"/>
      <c r="C42" s="67" t="s">
        <v>413</v>
      </c>
      <c r="D42" s="67"/>
      <c r="E42" s="67"/>
      <c r="F42" s="68"/>
      <c r="G42" s="1363"/>
      <c r="H42" s="1334"/>
      <c r="I42" s="1334"/>
      <c r="J42" s="1334"/>
      <c r="K42" s="1334"/>
      <c r="L42" s="1347"/>
      <c r="M42" s="1397"/>
      <c r="N42" s="1398"/>
      <c r="O42" s="1403"/>
      <c r="P42" s="1404"/>
      <c r="Q42" s="1404"/>
      <c r="R42" s="1405"/>
      <c r="S42" s="1403"/>
      <c r="T42" s="1404"/>
      <c r="U42" s="1404"/>
      <c r="V42" s="1405"/>
      <c r="W42" s="1406"/>
      <c r="X42" s="1407"/>
      <c r="Y42" s="1407"/>
      <c r="Z42" s="1348" t="s">
        <v>65</v>
      </c>
      <c r="AA42" s="1348"/>
      <c r="AB42" s="1343"/>
      <c r="AC42" s="1344"/>
      <c r="AD42" s="1344"/>
      <c r="AE42" s="1344"/>
      <c r="AF42" s="1344"/>
      <c r="AG42" s="1344"/>
      <c r="AH42" s="1344"/>
      <c r="AI42" s="1344"/>
      <c r="AJ42" s="1344"/>
      <c r="AK42" s="1344"/>
      <c r="AL42" s="1344"/>
      <c r="AM42" s="1344"/>
      <c r="AN42" s="1344"/>
      <c r="AO42" s="1344"/>
      <c r="AP42" s="1344"/>
      <c r="AQ42" s="1345"/>
      <c r="AR42" s="52"/>
      <c r="AS42" s="31"/>
      <c r="BA42" s="30">
        <v>1</v>
      </c>
      <c r="BB42" s="30">
        <f>IF(M38&lt;&gt;2,1,COUNTA(S39))</f>
        <v>1</v>
      </c>
      <c r="BC42" s="30">
        <f t="shared" si="2"/>
        <v>0</v>
      </c>
      <c r="BK42" s="1332"/>
      <c r="BL42" s="1332"/>
      <c r="BM42" s="1332"/>
      <c r="BN42" s="1332"/>
      <c r="BO42" s="1332"/>
      <c r="BP42" s="1332"/>
      <c r="BQ42" s="1332"/>
      <c r="BR42" s="1332"/>
      <c r="BS42" s="1332"/>
      <c r="BT42" s="1332"/>
      <c r="BU42" s="1332"/>
      <c r="BV42" s="1332"/>
      <c r="BZ42" s="72"/>
    </row>
    <row r="43" spans="1:78" ht="20.25" customHeight="1" x14ac:dyDescent="0.2">
      <c r="A43" s="38"/>
      <c r="B43" s="1384"/>
      <c r="C43" s="65"/>
      <c r="D43" s="65"/>
      <c r="E43" s="65"/>
      <c r="F43" s="66"/>
      <c r="G43" s="1358" t="s">
        <v>414</v>
      </c>
      <c r="H43" s="1333"/>
      <c r="I43" s="1333"/>
      <c r="J43" s="1333"/>
      <c r="K43" s="1333"/>
      <c r="L43" s="1346"/>
      <c r="M43" s="1393"/>
      <c r="N43" s="1394"/>
      <c r="O43" s="1400"/>
      <c r="P43" s="1401"/>
      <c r="Q43" s="1401"/>
      <c r="R43" s="1402"/>
      <c r="S43" s="1400"/>
      <c r="T43" s="1401"/>
      <c r="U43" s="1401"/>
      <c r="V43" s="1402"/>
      <c r="W43" s="1377"/>
      <c r="X43" s="1378"/>
      <c r="Y43" s="1378"/>
      <c r="Z43" s="1349" t="s">
        <v>397</v>
      </c>
      <c r="AA43" s="1373"/>
      <c r="AB43" s="1337"/>
      <c r="AC43" s="1338"/>
      <c r="AD43" s="1338"/>
      <c r="AE43" s="1338"/>
      <c r="AF43" s="1338"/>
      <c r="AG43" s="1338"/>
      <c r="AH43" s="1339"/>
      <c r="AI43" s="1349" t="s">
        <v>394</v>
      </c>
      <c r="AJ43" s="1373"/>
      <c r="AK43" s="1337"/>
      <c r="AL43" s="1338"/>
      <c r="AM43" s="1338"/>
      <c r="AN43" s="1338"/>
      <c r="AO43" s="1338"/>
      <c r="AP43" s="1338"/>
      <c r="AQ43" s="1339"/>
      <c r="AR43" s="52"/>
      <c r="AS43" s="31"/>
      <c r="BA43" s="30">
        <v>1</v>
      </c>
      <c r="BB43" s="30">
        <f>IF(M38&lt;&gt;2,1,COUNTA(W39))</f>
        <v>1</v>
      </c>
      <c r="BC43" s="30">
        <f t="shared" si="2"/>
        <v>0</v>
      </c>
      <c r="BK43" s="1332"/>
      <c r="BL43" s="1332"/>
      <c r="BM43" s="1332"/>
      <c r="BN43" s="1332"/>
      <c r="BO43" s="1332"/>
      <c r="BP43" s="1332"/>
      <c r="BQ43" s="1332"/>
      <c r="BR43" s="1332"/>
      <c r="BS43" s="1332"/>
      <c r="BT43" s="1332"/>
      <c r="BU43" s="1332"/>
      <c r="BV43" s="1332"/>
      <c r="BZ43" s="72"/>
    </row>
    <row r="44" spans="1:78" ht="15" customHeight="1" x14ac:dyDescent="0.2">
      <c r="A44" s="38"/>
      <c r="B44" s="1384"/>
      <c r="C44" s="70" t="s">
        <v>415</v>
      </c>
      <c r="D44" s="70"/>
      <c r="E44" s="70"/>
      <c r="F44" s="71"/>
      <c r="G44" s="1390"/>
      <c r="H44" s="1391"/>
      <c r="I44" s="1391"/>
      <c r="J44" s="1391"/>
      <c r="K44" s="1391"/>
      <c r="L44" s="1392"/>
      <c r="M44" s="1395"/>
      <c r="N44" s="1396"/>
      <c r="O44" s="1403"/>
      <c r="P44" s="1404"/>
      <c r="Q44" s="1404"/>
      <c r="R44" s="1405"/>
      <c r="S44" s="1403"/>
      <c r="T44" s="1404"/>
      <c r="U44" s="1404"/>
      <c r="V44" s="1405"/>
      <c r="W44" s="1406"/>
      <c r="X44" s="1407"/>
      <c r="Y44" s="1407"/>
      <c r="Z44" s="1348" t="s">
        <v>65</v>
      </c>
      <c r="AA44" s="1348"/>
      <c r="AB44" s="1343"/>
      <c r="AC44" s="1344"/>
      <c r="AD44" s="1344"/>
      <c r="AE44" s="1344"/>
      <c r="AF44" s="1344"/>
      <c r="AG44" s="1344"/>
      <c r="AH44" s="1344"/>
      <c r="AI44" s="1344"/>
      <c r="AJ44" s="1344"/>
      <c r="AK44" s="1344"/>
      <c r="AL44" s="1344"/>
      <c r="AM44" s="1344"/>
      <c r="AN44" s="1344"/>
      <c r="AO44" s="1344"/>
      <c r="AP44" s="1344"/>
      <c r="AQ44" s="1345"/>
      <c r="AR44" s="52"/>
      <c r="AS44" s="31"/>
      <c r="BA44" s="30">
        <v>1</v>
      </c>
      <c r="BB44" s="30">
        <f>COUNTA(M41)</f>
        <v>1</v>
      </c>
      <c r="BC44" s="30">
        <f t="shared" si="2"/>
        <v>0</v>
      </c>
      <c r="BK44" s="1332"/>
      <c r="BL44" s="1332"/>
      <c r="BM44" s="1332"/>
      <c r="BN44" s="1332"/>
      <c r="BO44" s="1332"/>
      <c r="BP44" s="1332"/>
      <c r="BQ44" s="1332"/>
      <c r="BR44" s="1332"/>
      <c r="BS44" s="1332"/>
      <c r="BT44" s="1332"/>
      <c r="BU44" s="1332"/>
      <c r="BV44" s="1332"/>
      <c r="BZ44" s="72"/>
    </row>
    <row r="45" spans="1:78" ht="20.25" customHeight="1" x14ac:dyDescent="0.2">
      <c r="A45" s="38"/>
      <c r="B45" s="1384"/>
      <c r="C45" s="70" t="s">
        <v>416</v>
      </c>
      <c r="D45" s="70"/>
      <c r="E45" s="70"/>
      <c r="F45" s="71"/>
      <c r="G45" s="1390"/>
      <c r="H45" s="1391"/>
      <c r="I45" s="1391"/>
      <c r="J45" s="1391"/>
      <c r="K45" s="1391"/>
      <c r="L45" s="1392"/>
      <c r="M45" s="1395"/>
      <c r="N45" s="1396"/>
      <c r="O45" s="1400"/>
      <c r="P45" s="1401"/>
      <c r="Q45" s="1401"/>
      <c r="R45" s="1402"/>
      <c r="S45" s="1400"/>
      <c r="T45" s="1401"/>
      <c r="U45" s="1401"/>
      <c r="V45" s="1402"/>
      <c r="W45" s="1377"/>
      <c r="X45" s="1378"/>
      <c r="Y45" s="1378"/>
      <c r="Z45" s="1349" t="s">
        <v>397</v>
      </c>
      <c r="AA45" s="1373"/>
      <c r="AB45" s="1337"/>
      <c r="AC45" s="1338"/>
      <c r="AD45" s="1338"/>
      <c r="AE45" s="1338"/>
      <c r="AF45" s="1338"/>
      <c r="AG45" s="1338"/>
      <c r="AH45" s="1339"/>
      <c r="AI45" s="1349" t="s">
        <v>394</v>
      </c>
      <c r="AJ45" s="1373"/>
      <c r="AK45" s="1337"/>
      <c r="AL45" s="1338"/>
      <c r="AM45" s="1338"/>
      <c r="AN45" s="1338"/>
      <c r="AO45" s="1338"/>
      <c r="AP45" s="1338"/>
      <c r="AQ45" s="1339"/>
      <c r="AR45" s="52"/>
      <c r="AS45" s="31"/>
      <c r="BA45" s="30">
        <v>1</v>
      </c>
      <c r="BB45" s="30">
        <f>COUNTA(O41)</f>
        <v>0</v>
      </c>
      <c r="BC45" s="30">
        <f t="shared" si="2"/>
        <v>1</v>
      </c>
      <c r="BK45" s="1332"/>
      <c r="BL45" s="1332"/>
      <c r="BM45" s="1332"/>
      <c r="BN45" s="1332"/>
      <c r="BO45" s="1332"/>
      <c r="BP45" s="1332"/>
      <c r="BQ45" s="1332"/>
      <c r="BR45" s="1332"/>
      <c r="BS45" s="1332"/>
      <c r="BT45" s="1332"/>
      <c r="BU45" s="1332"/>
      <c r="BV45" s="1332"/>
      <c r="BZ45" s="72"/>
    </row>
    <row r="46" spans="1:78" ht="15" customHeight="1" x14ac:dyDescent="0.2">
      <c r="A46" s="38"/>
      <c r="B46" s="1384"/>
      <c r="C46" s="67"/>
      <c r="D46" s="67"/>
      <c r="E46" s="67"/>
      <c r="F46" s="68"/>
      <c r="G46" s="1363"/>
      <c r="H46" s="1334"/>
      <c r="I46" s="1334"/>
      <c r="J46" s="1334"/>
      <c r="K46" s="1334"/>
      <c r="L46" s="1347"/>
      <c r="M46" s="1397"/>
      <c r="N46" s="1398"/>
      <c r="O46" s="1403"/>
      <c r="P46" s="1404"/>
      <c r="Q46" s="1404"/>
      <c r="R46" s="1405"/>
      <c r="S46" s="1403"/>
      <c r="T46" s="1404"/>
      <c r="U46" s="1404"/>
      <c r="V46" s="1405"/>
      <c r="W46" s="1406"/>
      <c r="X46" s="1407"/>
      <c r="Y46" s="1407"/>
      <c r="Z46" s="1383" t="s">
        <v>65</v>
      </c>
      <c r="AA46" s="1383"/>
      <c r="AB46" s="1343"/>
      <c r="AC46" s="1344"/>
      <c r="AD46" s="1344"/>
      <c r="AE46" s="1344"/>
      <c r="AF46" s="1344"/>
      <c r="AG46" s="1344"/>
      <c r="AH46" s="1344"/>
      <c r="AI46" s="1344"/>
      <c r="AJ46" s="1344"/>
      <c r="AK46" s="1344"/>
      <c r="AL46" s="1344"/>
      <c r="AM46" s="1344"/>
      <c r="AN46" s="1344"/>
      <c r="AO46" s="1344"/>
      <c r="AP46" s="1344"/>
      <c r="AQ46" s="1345"/>
      <c r="AR46" s="52"/>
      <c r="AS46" s="31"/>
      <c r="BA46" s="30">
        <v>1</v>
      </c>
      <c r="BB46" s="30">
        <f>COUNTA(S41)</f>
        <v>0</v>
      </c>
      <c r="BC46" s="30">
        <f t="shared" si="2"/>
        <v>1</v>
      </c>
      <c r="BK46" s="1332"/>
      <c r="BL46" s="1332"/>
      <c r="BM46" s="1332"/>
      <c r="BN46" s="1332"/>
      <c r="BO46" s="1332"/>
      <c r="BP46" s="1332"/>
      <c r="BQ46" s="1332"/>
      <c r="BR46" s="1332"/>
      <c r="BS46" s="1332"/>
      <c r="BT46" s="1332"/>
      <c r="BU46" s="1332"/>
      <c r="BV46" s="1332"/>
      <c r="BZ46" s="72"/>
    </row>
    <row r="47" spans="1:78" ht="20.25" customHeight="1" x14ac:dyDescent="0.2">
      <c r="A47" s="38"/>
      <c r="B47" s="1384"/>
      <c r="C47" s="65"/>
      <c r="D47" s="65"/>
      <c r="E47" s="65"/>
      <c r="F47" s="66"/>
      <c r="G47" s="1358" t="s">
        <v>417</v>
      </c>
      <c r="H47" s="1333"/>
      <c r="I47" s="1333"/>
      <c r="J47" s="1333"/>
      <c r="K47" s="1333"/>
      <c r="L47" s="1346"/>
      <c r="M47" s="1393"/>
      <c r="N47" s="1394"/>
      <c r="O47" s="1400"/>
      <c r="P47" s="1401"/>
      <c r="Q47" s="1401"/>
      <c r="R47" s="1402"/>
      <c r="S47" s="1400"/>
      <c r="T47" s="1401"/>
      <c r="U47" s="1401"/>
      <c r="V47" s="1402"/>
      <c r="W47" s="1377"/>
      <c r="X47" s="1378"/>
      <c r="Y47" s="1378"/>
      <c r="Z47" s="1348" t="s">
        <v>418</v>
      </c>
      <c r="AA47" s="1348"/>
      <c r="AB47" s="1337"/>
      <c r="AC47" s="1338"/>
      <c r="AD47" s="1338"/>
      <c r="AE47" s="1338"/>
      <c r="AF47" s="1338"/>
      <c r="AG47" s="1338"/>
      <c r="AH47" s="1339"/>
      <c r="AI47" s="1349" t="s">
        <v>394</v>
      </c>
      <c r="AJ47" s="1373"/>
      <c r="AK47" s="1374"/>
      <c r="AL47" s="1374"/>
      <c r="AM47" s="1374"/>
      <c r="AN47" s="1374"/>
      <c r="AO47" s="1374"/>
      <c r="AP47" s="1374"/>
      <c r="AQ47" s="1374"/>
      <c r="AR47" s="52"/>
      <c r="AS47" s="31"/>
      <c r="BA47" s="30">
        <v>1</v>
      </c>
      <c r="BB47" s="30">
        <f>COUNTA(W41)</f>
        <v>0</v>
      </c>
      <c r="BC47" s="30">
        <f t="shared" si="2"/>
        <v>1</v>
      </c>
      <c r="BK47" s="1332"/>
      <c r="BL47" s="1332"/>
      <c r="BM47" s="1332"/>
      <c r="BN47" s="1332"/>
      <c r="BO47" s="1332"/>
      <c r="BP47" s="1332"/>
      <c r="BQ47" s="1332"/>
      <c r="BR47" s="1332"/>
      <c r="BS47" s="1332"/>
      <c r="BT47" s="1332"/>
      <c r="BU47" s="1332"/>
      <c r="BV47" s="1332"/>
      <c r="BZ47" s="72"/>
    </row>
    <row r="48" spans="1:78" ht="15" customHeight="1" x14ac:dyDescent="0.2">
      <c r="A48" s="38"/>
      <c r="B48" s="1384"/>
      <c r="C48" s="70" t="s">
        <v>419</v>
      </c>
      <c r="D48" s="70"/>
      <c r="E48" s="70"/>
      <c r="F48" s="71" t="s">
        <v>420</v>
      </c>
      <c r="G48" s="1390"/>
      <c r="H48" s="1391"/>
      <c r="I48" s="1391"/>
      <c r="J48" s="1391"/>
      <c r="K48" s="1391"/>
      <c r="L48" s="1392"/>
      <c r="M48" s="1395"/>
      <c r="N48" s="1396"/>
      <c r="O48" s="1403"/>
      <c r="P48" s="1404"/>
      <c r="Q48" s="1404"/>
      <c r="R48" s="1405"/>
      <c r="S48" s="1403"/>
      <c r="T48" s="1404"/>
      <c r="U48" s="1404"/>
      <c r="V48" s="1405"/>
      <c r="W48" s="1406"/>
      <c r="X48" s="1407"/>
      <c r="Y48" s="1407"/>
      <c r="Z48" s="1348" t="s">
        <v>65</v>
      </c>
      <c r="AA48" s="1348"/>
      <c r="AB48" s="1343"/>
      <c r="AC48" s="1344"/>
      <c r="AD48" s="1344"/>
      <c r="AE48" s="1344"/>
      <c r="AF48" s="1344"/>
      <c r="AG48" s="1344"/>
      <c r="AH48" s="1344"/>
      <c r="AI48" s="1344"/>
      <c r="AJ48" s="1344"/>
      <c r="AK48" s="1462"/>
      <c r="AL48" s="1462"/>
      <c r="AM48" s="1462"/>
      <c r="AN48" s="1462"/>
      <c r="AO48" s="1462"/>
      <c r="AP48" s="1462"/>
      <c r="AQ48" s="1463"/>
      <c r="AR48" s="52"/>
      <c r="AS48" s="31"/>
      <c r="BA48" s="30">
        <v>1</v>
      </c>
      <c r="BB48" s="30">
        <f>COUNTA(M43)</f>
        <v>0</v>
      </c>
      <c r="BC48" s="30">
        <f t="shared" si="2"/>
        <v>1</v>
      </c>
      <c r="BK48" s="1332"/>
      <c r="BL48" s="1332"/>
      <c r="BM48" s="1332"/>
      <c r="BN48" s="1332"/>
      <c r="BO48" s="1332"/>
      <c r="BP48" s="1332"/>
      <c r="BQ48" s="1332"/>
      <c r="BR48" s="1332"/>
      <c r="BS48" s="1332"/>
      <c r="BT48" s="1332"/>
      <c r="BU48" s="1332"/>
      <c r="BV48" s="1332"/>
      <c r="BZ48" s="72"/>
    </row>
    <row r="49" spans="1:79" ht="20.25" customHeight="1" x14ac:dyDescent="0.2">
      <c r="A49" s="38"/>
      <c r="B49" s="1384"/>
      <c r="C49" s="69" t="s">
        <v>421</v>
      </c>
      <c r="D49" s="70"/>
      <c r="E49" s="70"/>
      <c r="F49" s="71"/>
      <c r="G49" s="1390"/>
      <c r="H49" s="1391"/>
      <c r="I49" s="1391"/>
      <c r="J49" s="1391"/>
      <c r="K49" s="1391"/>
      <c r="L49" s="1392"/>
      <c r="M49" s="1395"/>
      <c r="N49" s="1396"/>
      <c r="O49" s="1400"/>
      <c r="P49" s="1401"/>
      <c r="Q49" s="1401"/>
      <c r="R49" s="1402"/>
      <c r="S49" s="1400"/>
      <c r="T49" s="1401"/>
      <c r="U49" s="1401"/>
      <c r="V49" s="1402"/>
      <c r="W49" s="1377"/>
      <c r="X49" s="1378"/>
      <c r="Y49" s="1378"/>
      <c r="Z49" s="1349" t="s">
        <v>418</v>
      </c>
      <c r="AA49" s="1373"/>
      <c r="AB49" s="1377"/>
      <c r="AC49" s="1378"/>
      <c r="AD49" s="1378"/>
      <c r="AE49" s="1378"/>
      <c r="AF49" s="1378"/>
      <c r="AG49" s="1378"/>
      <c r="AH49" s="1378"/>
      <c r="AI49" s="1349" t="s">
        <v>394</v>
      </c>
      <c r="AJ49" s="1373"/>
      <c r="AK49" s="1337"/>
      <c r="AL49" s="1338"/>
      <c r="AM49" s="1338"/>
      <c r="AN49" s="1338"/>
      <c r="AO49" s="1338"/>
      <c r="AP49" s="1338"/>
      <c r="AQ49" s="1339"/>
      <c r="AR49" s="52"/>
      <c r="AS49" s="31"/>
      <c r="BA49" s="30">
        <v>1</v>
      </c>
      <c r="BB49" s="30">
        <f>COUNTA(O43)</f>
        <v>0</v>
      </c>
      <c r="BC49" s="30">
        <f t="shared" si="2"/>
        <v>1</v>
      </c>
      <c r="BK49" s="1332"/>
      <c r="BL49" s="1332"/>
      <c r="BM49" s="1332"/>
      <c r="BN49" s="1332"/>
      <c r="BO49" s="1332"/>
      <c r="BP49" s="1332"/>
      <c r="BQ49" s="1332"/>
      <c r="BR49" s="1332"/>
      <c r="BS49" s="1332"/>
      <c r="BT49" s="1332"/>
      <c r="BU49" s="1332"/>
      <c r="BV49" s="1332"/>
      <c r="BZ49" s="72"/>
    </row>
    <row r="50" spans="1:79" ht="15" customHeight="1" x14ac:dyDescent="0.2">
      <c r="A50" s="38"/>
      <c r="B50" s="1384"/>
      <c r="C50" s="64"/>
      <c r="D50" s="67"/>
      <c r="E50" s="67"/>
      <c r="F50" s="68"/>
      <c r="G50" s="1363"/>
      <c r="H50" s="1334"/>
      <c r="I50" s="1334"/>
      <c r="J50" s="1334"/>
      <c r="K50" s="1334"/>
      <c r="L50" s="1347"/>
      <c r="M50" s="1397"/>
      <c r="N50" s="1398"/>
      <c r="O50" s="1403"/>
      <c r="P50" s="1404"/>
      <c r="Q50" s="1404"/>
      <c r="R50" s="1405"/>
      <c r="S50" s="1403"/>
      <c r="T50" s="1404"/>
      <c r="U50" s="1404"/>
      <c r="V50" s="1405"/>
      <c r="W50" s="1406"/>
      <c r="X50" s="1407"/>
      <c r="Y50" s="1407"/>
      <c r="Z50" s="1348" t="s">
        <v>65</v>
      </c>
      <c r="AA50" s="1348"/>
      <c r="AB50" s="1343"/>
      <c r="AC50" s="1344"/>
      <c r="AD50" s="1344"/>
      <c r="AE50" s="1344"/>
      <c r="AF50" s="1344"/>
      <c r="AG50" s="1344"/>
      <c r="AH50" s="1344"/>
      <c r="AI50" s="1344"/>
      <c r="AJ50" s="1344"/>
      <c r="AK50" s="1344"/>
      <c r="AL50" s="1344"/>
      <c r="AM50" s="1344"/>
      <c r="AN50" s="1344"/>
      <c r="AO50" s="1344"/>
      <c r="AP50" s="1344"/>
      <c r="AQ50" s="1345"/>
      <c r="AR50" s="52"/>
      <c r="AS50" s="31"/>
      <c r="BA50" s="30">
        <v>1</v>
      </c>
      <c r="BB50" s="30">
        <f>COUNTA(S43)</f>
        <v>0</v>
      </c>
      <c r="BC50" s="30">
        <f t="shared" si="2"/>
        <v>1</v>
      </c>
      <c r="BK50" s="1332"/>
      <c r="BL50" s="1332"/>
      <c r="BM50" s="1332"/>
      <c r="BN50" s="1332"/>
      <c r="BO50" s="1332"/>
      <c r="BP50" s="1332"/>
      <c r="BQ50" s="1332"/>
      <c r="BR50" s="1332"/>
      <c r="BS50" s="1332"/>
      <c r="BT50" s="1332"/>
      <c r="BU50" s="1332"/>
      <c r="BV50" s="1332"/>
      <c r="BZ50" s="72"/>
    </row>
    <row r="51" spans="1:79" ht="20.25" customHeight="1" x14ac:dyDescent="0.2">
      <c r="A51" s="38"/>
      <c r="B51" s="1384"/>
      <c r="C51" s="63"/>
      <c r="D51" s="65"/>
      <c r="E51" s="65"/>
      <c r="F51" s="65"/>
      <c r="G51" s="1358" t="s">
        <v>422</v>
      </c>
      <c r="H51" s="1333"/>
      <c r="I51" s="1333"/>
      <c r="J51" s="1333"/>
      <c r="K51" s="1333"/>
      <c r="L51" s="1346"/>
      <c r="M51" s="1393"/>
      <c r="N51" s="1394"/>
      <c r="O51" s="1400"/>
      <c r="P51" s="1401"/>
      <c r="Q51" s="1401"/>
      <c r="R51" s="1402"/>
      <c r="S51" s="1400"/>
      <c r="T51" s="1401"/>
      <c r="U51" s="1401"/>
      <c r="V51" s="1402"/>
      <c r="W51" s="1377"/>
      <c r="X51" s="1378"/>
      <c r="Y51" s="1378"/>
      <c r="Z51" s="1349" t="s">
        <v>418</v>
      </c>
      <c r="AA51" s="1373"/>
      <c r="AB51" s="1337"/>
      <c r="AC51" s="1338"/>
      <c r="AD51" s="1338"/>
      <c r="AE51" s="1338"/>
      <c r="AF51" s="1338"/>
      <c r="AG51" s="1338"/>
      <c r="AH51" s="1339"/>
      <c r="AI51" s="1349" t="s">
        <v>394</v>
      </c>
      <c r="AJ51" s="1350"/>
      <c r="AK51" s="1337"/>
      <c r="AL51" s="1338"/>
      <c r="AM51" s="1338"/>
      <c r="AN51" s="1338"/>
      <c r="AO51" s="1338"/>
      <c r="AP51" s="1338"/>
      <c r="AQ51" s="1339"/>
      <c r="AR51" s="52"/>
      <c r="AS51" s="31"/>
      <c r="BA51" s="30">
        <v>1</v>
      </c>
      <c r="BB51" s="30">
        <f>COUNTA(W43)</f>
        <v>0</v>
      </c>
      <c r="BC51" s="30">
        <f t="shared" si="2"/>
        <v>1</v>
      </c>
      <c r="BK51" s="1332"/>
      <c r="BL51" s="1332"/>
      <c r="BM51" s="1332"/>
      <c r="BN51" s="1332"/>
      <c r="BO51" s="1332"/>
      <c r="BP51" s="1332"/>
      <c r="BQ51" s="1332"/>
      <c r="BR51" s="1332"/>
      <c r="BS51" s="1332"/>
      <c r="BT51" s="1332"/>
      <c r="BU51" s="1332"/>
      <c r="BV51" s="1332"/>
      <c r="BZ51" s="72"/>
    </row>
    <row r="52" spans="1:79" ht="15" customHeight="1" x14ac:dyDescent="0.2">
      <c r="A52" s="38"/>
      <c r="B52" s="1384"/>
      <c r="C52" s="69" t="s">
        <v>423</v>
      </c>
      <c r="D52" s="70"/>
      <c r="E52" s="70"/>
      <c r="F52" s="71" t="s">
        <v>420</v>
      </c>
      <c r="G52" s="1390"/>
      <c r="H52" s="1391"/>
      <c r="I52" s="1391"/>
      <c r="J52" s="1391"/>
      <c r="K52" s="1391"/>
      <c r="L52" s="1392"/>
      <c r="M52" s="1395"/>
      <c r="N52" s="1396"/>
      <c r="O52" s="1403"/>
      <c r="P52" s="1404"/>
      <c r="Q52" s="1404"/>
      <c r="R52" s="1405"/>
      <c r="S52" s="1403"/>
      <c r="T52" s="1404"/>
      <c r="U52" s="1404"/>
      <c r="V52" s="1405"/>
      <c r="W52" s="1406"/>
      <c r="X52" s="1407"/>
      <c r="Y52" s="1407"/>
      <c r="Z52" s="1348" t="s">
        <v>65</v>
      </c>
      <c r="AA52" s="1348"/>
      <c r="AB52" s="1343"/>
      <c r="AC52" s="1344"/>
      <c r="AD52" s="1344"/>
      <c r="AE52" s="1344"/>
      <c r="AF52" s="1344"/>
      <c r="AG52" s="1344"/>
      <c r="AH52" s="1344"/>
      <c r="AI52" s="1344"/>
      <c r="AJ52" s="1344"/>
      <c r="AK52" s="1344"/>
      <c r="AL52" s="1344"/>
      <c r="AM52" s="1344"/>
      <c r="AN52" s="1344"/>
      <c r="AO52" s="1344"/>
      <c r="AP52" s="1344"/>
      <c r="AQ52" s="1345"/>
      <c r="AR52" s="52"/>
      <c r="AS52" s="31"/>
      <c r="BA52" s="30">
        <v>1</v>
      </c>
      <c r="BB52" s="30">
        <f>IF(M43&lt;&gt;2,1,COUNTA(O45))</f>
        <v>1</v>
      </c>
      <c r="BC52" s="30">
        <f t="shared" si="2"/>
        <v>0</v>
      </c>
      <c r="BK52" s="1332"/>
      <c r="BL52" s="1332"/>
      <c r="BM52" s="1332"/>
      <c r="BN52" s="1332"/>
      <c r="BO52" s="1332"/>
      <c r="BP52" s="1332"/>
      <c r="BQ52" s="1332"/>
      <c r="BR52" s="1332"/>
      <c r="BS52" s="1332"/>
      <c r="BT52" s="1332"/>
      <c r="BU52" s="1332"/>
      <c r="BV52" s="1332"/>
      <c r="BZ52" s="72"/>
    </row>
    <row r="53" spans="1:79" ht="20.25" customHeight="1" x14ac:dyDescent="0.2">
      <c r="A53" s="38"/>
      <c r="B53" s="1384"/>
      <c r="C53" s="69" t="s">
        <v>424</v>
      </c>
      <c r="D53" s="59"/>
      <c r="E53" s="59"/>
      <c r="F53" s="59"/>
      <c r="G53" s="1390"/>
      <c r="H53" s="1391"/>
      <c r="I53" s="1391"/>
      <c r="J53" s="1391"/>
      <c r="K53" s="1391"/>
      <c r="L53" s="1392"/>
      <c r="M53" s="1395"/>
      <c r="N53" s="1396"/>
      <c r="O53" s="1400"/>
      <c r="P53" s="1401"/>
      <c r="Q53" s="1401"/>
      <c r="R53" s="1402"/>
      <c r="S53" s="1400"/>
      <c r="T53" s="1401"/>
      <c r="U53" s="1401"/>
      <c r="V53" s="1402"/>
      <c r="W53" s="1377"/>
      <c r="X53" s="1378"/>
      <c r="Y53" s="1378"/>
      <c r="Z53" s="1349" t="s">
        <v>418</v>
      </c>
      <c r="AA53" s="1373"/>
      <c r="AB53" s="1337"/>
      <c r="AC53" s="1338"/>
      <c r="AD53" s="1338"/>
      <c r="AE53" s="1338"/>
      <c r="AF53" s="1338"/>
      <c r="AG53" s="1338"/>
      <c r="AH53" s="1339"/>
      <c r="AI53" s="1349" t="s">
        <v>394</v>
      </c>
      <c r="AJ53" s="1373"/>
      <c r="AK53" s="1337"/>
      <c r="AL53" s="1338"/>
      <c r="AM53" s="1338"/>
      <c r="AN53" s="1338"/>
      <c r="AO53" s="1338"/>
      <c r="AP53" s="1338"/>
      <c r="AQ53" s="1339"/>
      <c r="AR53" s="52"/>
      <c r="AS53" s="31"/>
      <c r="BA53" s="30">
        <v>1</v>
      </c>
      <c r="BB53" s="30">
        <f>IF(M43&lt;&gt;2,1,COUNTA(S45))</f>
        <v>1</v>
      </c>
      <c r="BC53" s="30">
        <f t="shared" si="2"/>
        <v>0</v>
      </c>
      <c r="BK53" s="1332"/>
      <c r="BL53" s="1332"/>
      <c r="BM53" s="1332"/>
      <c r="BN53" s="1332"/>
      <c r="BO53" s="1332"/>
      <c r="BP53" s="1332"/>
      <c r="BQ53" s="1332"/>
      <c r="BR53" s="1332"/>
      <c r="BS53" s="1332"/>
      <c r="BT53" s="1332"/>
      <c r="BU53" s="1332"/>
      <c r="BV53" s="1332"/>
      <c r="BZ53" s="72"/>
    </row>
    <row r="54" spans="1:79" ht="15" customHeight="1" x14ac:dyDescent="0.2">
      <c r="A54" s="38"/>
      <c r="B54" s="1384"/>
      <c r="C54" s="64"/>
      <c r="D54" s="57"/>
      <c r="E54" s="57"/>
      <c r="F54" s="57"/>
      <c r="G54" s="1363"/>
      <c r="H54" s="1334"/>
      <c r="I54" s="1334"/>
      <c r="J54" s="1334"/>
      <c r="K54" s="1334"/>
      <c r="L54" s="1347"/>
      <c r="M54" s="1397"/>
      <c r="N54" s="1398"/>
      <c r="O54" s="1403"/>
      <c r="P54" s="1404"/>
      <c r="Q54" s="1404"/>
      <c r="R54" s="1405"/>
      <c r="S54" s="1403"/>
      <c r="T54" s="1404"/>
      <c r="U54" s="1404"/>
      <c r="V54" s="1405"/>
      <c r="W54" s="1406"/>
      <c r="X54" s="1407"/>
      <c r="Y54" s="1407"/>
      <c r="Z54" s="1348" t="s">
        <v>65</v>
      </c>
      <c r="AA54" s="1348"/>
      <c r="AB54" s="1343"/>
      <c r="AC54" s="1344"/>
      <c r="AD54" s="1344"/>
      <c r="AE54" s="1344"/>
      <c r="AF54" s="1344"/>
      <c r="AG54" s="1344"/>
      <c r="AH54" s="1344"/>
      <c r="AI54" s="1344"/>
      <c r="AJ54" s="1344"/>
      <c r="AK54" s="1344"/>
      <c r="AL54" s="1344"/>
      <c r="AM54" s="1344"/>
      <c r="AN54" s="1344"/>
      <c r="AO54" s="1344"/>
      <c r="AP54" s="1344"/>
      <c r="AQ54" s="1345"/>
      <c r="AR54" s="52"/>
      <c r="AS54" s="31"/>
      <c r="BA54" s="30">
        <v>1</v>
      </c>
      <c r="BB54" s="30">
        <f>IF(M43&lt;&gt;2,1,COUNTA(W45))</f>
        <v>1</v>
      </c>
      <c r="BC54" s="30">
        <f t="shared" si="2"/>
        <v>0</v>
      </c>
      <c r="BK54" s="1332"/>
      <c r="BL54" s="1332"/>
      <c r="BM54" s="1332"/>
      <c r="BN54" s="1332"/>
      <c r="BO54" s="1332"/>
      <c r="BP54" s="1332"/>
      <c r="BQ54" s="1332"/>
      <c r="BR54" s="1332"/>
      <c r="BS54" s="1332"/>
      <c r="BT54" s="1332"/>
      <c r="BU54" s="1332"/>
      <c r="BV54" s="1332"/>
      <c r="BZ54" s="72"/>
    </row>
    <row r="55" spans="1:79" ht="20.25" customHeight="1" x14ac:dyDescent="0.2">
      <c r="A55" s="38"/>
      <c r="B55" s="1384"/>
      <c r="C55" s="1408" t="s">
        <v>425</v>
      </c>
      <c r="D55" s="1409"/>
      <c r="E55" s="1409"/>
      <c r="F55" s="1409"/>
      <c r="G55" s="1409"/>
      <c r="H55" s="1409"/>
      <c r="I55" s="1409"/>
      <c r="J55" s="1409"/>
      <c r="K55" s="1409"/>
      <c r="L55" s="1410"/>
      <c r="M55" s="1393" t="s">
        <v>390</v>
      </c>
      <c r="N55" s="1394"/>
      <c r="O55" s="1400"/>
      <c r="P55" s="1401"/>
      <c r="Q55" s="1401"/>
      <c r="R55" s="1402"/>
      <c r="S55" s="1400"/>
      <c r="T55" s="1401"/>
      <c r="U55" s="1401"/>
      <c r="V55" s="1402"/>
      <c r="W55" s="1377"/>
      <c r="X55" s="1378"/>
      <c r="Y55" s="1378"/>
      <c r="Z55" s="1349" t="s">
        <v>426</v>
      </c>
      <c r="AA55" s="1373"/>
      <c r="AB55" s="1373"/>
      <c r="AC55" s="1337"/>
      <c r="AD55" s="1338"/>
      <c r="AE55" s="1338"/>
      <c r="AF55" s="1338"/>
      <c r="AG55" s="1338"/>
      <c r="AH55" s="1339"/>
      <c r="AI55" s="1349" t="s">
        <v>427</v>
      </c>
      <c r="AJ55" s="1373"/>
      <c r="AK55" s="1374"/>
      <c r="AL55" s="1374"/>
      <c r="AM55" s="1374"/>
      <c r="AN55" s="1374"/>
      <c r="AO55" s="1374"/>
      <c r="AP55" s="1374"/>
      <c r="AQ55" s="1374"/>
      <c r="AR55" s="52"/>
      <c r="AS55" s="31"/>
      <c r="BA55" s="30">
        <v>1</v>
      </c>
      <c r="BB55" s="30">
        <f>COUNTA(M47)</f>
        <v>0</v>
      </c>
      <c r="BC55" s="30">
        <f t="shared" si="2"/>
        <v>1</v>
      </c>
      <c r="BK55" s="1332"/>
      <c r="BL55" s="1332"/>
      <c r="BM55" s="1332"/>
      <c r="BN55" s="1332"/>
      <c r="BO55" s="1332"/>
      <c r="BP55" s="1332"/>
      <c r="BQ55" s="1332"/>
      <c r="BR55" s="1332"/>
      <c r="BS55" s="1332"/>
      <c r="BT55" s="1332"/>
      <c r="BU55" s="1332"/>
      <c r="BV55" s="1332"/>
      <c r="BZ55" s="72"/>
    </row>
    <row r="56" spans="1:79" ht="15" customHeight="1" x14ac:dyDescent="0.2">
      <c r="A56" s="38"/>
      <c r="B56" s="1384"/>
      <c r="C56" s="60" t="s">
        <v>428</v>
      </c>
      <c r="D56" s="61"/>
      <c r="E56" s="61"/>
      <c r="F56" s="1399"/>
      <c r="G56" s="1399"/>
      <c r="H56" s="1399"/>
      <c r="I56" s="1399"/>
      <c r="J56" s="61" t="s">
        <v>429</v>
      </c>
      <c r="K56" s="61"/>
      <c r="L56" s="61"/>
      <c r="M56" s="1397"/>
      <c r="N56" s="1398"/>
      <c r="O56" s="1403"/>
      <c r="P56" s="1404"/>
      <c r="Q56" s="1404"/>
      <c r="R56" s="1405"/>
      <c r="S56" s="1403"/>
      <c r="T56" s="1404"/>
      <c r="U56" s="1404"/>
      <c r="V56" s="1405"/>
      <c r="W56" s="1406"/>
      <c r="X56" s="1407"/>
      <c r="Y56" s="1407"/>
      <c r="Z56" s="1348" t="s">
        <v>65</v>
      </c>
      <c r="AA56" s="1348"/>
      <c r="AB56" s="1343"/>
      <c r="AC56" s="1344"/>
      <c r="AD56" s="1344"/>
      <c r="AE56" s="1344"/>
      <c r="AF56" s="1344"/>
      <c r="AG56" s="1344"/>
      <c r="AH56" s="1344"/>
      <c r="AI56" s="1344"/>
      <c r="AJ56" s="1344"/>
      <c r="AK56" s="1344"/>
      <c r="AL56" s="1344"/>
      <c r="AM56" s="1344"/>
      <c r="AN56" s="1344"/>
      <c r="AO56" s="1344"/>
      <c r="AP56" s="1344"/>
      <c r="AQ56" s="1345"/>
      <c r="AR56" s="52"/>
      <c r="AS56" s="31"/>
      <c r="BA56" s="30">
        <v>1</v>
      </c>
      <c r="BB56" s="30">
        <f>IF(AND(M47&lt;&gt;"主",M47&lt;&gt;2),1,COUNTA(O47))</f>
        <v>1</v>
      </c>
      <c r="BC56" s="30">
        <f t="shared" si="2"/>
        <v>0</v>
      </c>
      <c r="BK56" s="1332"/>
      <c r="BL56" s="1332"/>
      <c r="BM56" s="1332"/>
      <c r="BN56" s="1332"/>
      <c r="BO56" s="1332"/>
      <c r="BP56" s="1332"/>
      <c r="BQ56" s="1332"/>
      <c r="BR56" s="1332"/>
      <c r="BS56" s="1332"/>
      <c r="BT56" s="1332"/>
      <c r="BU56" s="1332"/>
      <c r="BV56" s="1332"/>
      <c r="BZ56" s="72"/>
    </row>
    <row r="57" spans="1:79" ht="20.25" customHeight="1" x14ac:dyDescent="0.2">
      <c r="A57" s="38"/>
      <c r="B57" s="1384"/>
      <c r="C57" s="1408" t="s">
        <v>425</v>
      </c>
      <c r="D57" s="1409"/>
      <c r="E57" s="1409"/>
      <c r="F57" s="1409"/>
      <c r="G57" s="1409"/>
      <c r="H57" s="1409"/>
      <c r="I57" s="1409"/>
      <c r="J57" s="1409"/>
      <c r="K57" s="1409"/>
      <c r="L57" s="1410"/>
      <c r="M57" s="1393" t="s">
        <v>390</v>
      </c>
      <c r="N57" s="1394"/>
      <c r="O57" s="1400"/>
      <c r="P57" s="1401"/>
      <c r="Q57" s="1401"/>
      <c r="R57" s="1402"/>
      <c r="S57" s="1400"/>
      <c r="T57" s="1401"/>
      <c r="U57" s="1401"/>
      <c r="V57" s="1402"/>
      <c r="W57" s="1377"/>
      <c r="X57" s="1378"/>
      <c r="Y57" s="1378"/>
      <c r="Z57" s="1349" t="s">
        <v>426</v>
      </c>
      <c r="AA57" s="1373"/>
      <c r="AB57" s="1373"/>
      <c r="AC57" s="1337"/>
      <c r="AD57" s="1338"/>
      <c r="AE57" s="1338"/>
      <c r="AF57" s="1338"/>
      <c r="AG57" s="1338"/>
      <c r="AH57" s="1339"/>
      <c r="AI57" s="1349" t="s">
        <v>427</v>
      </c>
      <c r="AJ57" s="1350"/>
      <c r="AK57" s="1337"/>
      <c r="AL57" s="1338"/>
      <c r="AM57" s="1338"/>
      <c r="AN57" s="1338"/>
      <c r="AO57" s="1338"/>
      <c r="AP57" s="1338"/>
      <c r="AQ57" s="1339"/>
      <c r="AR57" s="52"/>
      <c r="AS57" s="31"/>
      <c r="BA57" s="30">
        <v>1</v>
      </c>
      <c r="BB57" s="30">
        <f>IF(AND(M47&lt;&gt;"主",M47&lt;&gt;2),1,COUNTA(S47))</f>
        <v>1</v>
      </c>
      <c r="BC57" s="30">
        <f t="shared" si="2"/>
        <v>0</v>
      </c>
      <c r="BK57" s="1332"/>
      <c r="BL57" s="1332"/>
      <c r="BM57" s="1332"/>
      <c r="BN57" s="1332"/>
      <c r="BO57" s="1332"/>
      <c r="BP57" s="1332"/>
      <c r="BQ57" s="1332"/>
      <c r="BR57" s="1332"/>
      <c r="BS57" s="1332"/>
      <c r="BT57" s="1332"/>
      <c r="BU57" s="1332"/>
      <c r="BV57" s="1332"/>
      <c r="BZ57" s="72"/>
    </row>
    <row r="58" spans="1:79" ht="15" customHeight="1" x14ac:dyDescent="0.2">
      <c r="A58" s="38"/>
      <c r="B58" s="1384"/>
      <c r="C58" s="61" t="s">
        <v>430</v>
      </c>
      <c r="D58" s="61"/>
      <c r="E58" s="61"/>
      <c r="F58" s="1399"/>
      <c r="G58" s="1399"/>
      <c r="H58" s="1399"/>
      <c r="I58" s="1399"/>
      <c r="J58" s="61" t="s">
        <v>429</v>
      </c>
      <c r="K58" s="61"/>
      <c r="L58" s="61"/>
      <c r="M58" s="1397"/>
      <c r="N58" s="1398"/>
      <c r="O58" s="1403"/>
      <c r="P58" s="1404"/>
      <c r="Q58" s="1404"/>
      <c r="R58" s="1405"/>
      <c r="S58" s="1403"/>
      <c r="T58" s="1404"/>
      <c r="U58" s="1404"/>
      <c r="V58" s="1405"/>
      <c r="W58" s="1406"/>
      <c r="X58" s="1407"/>
      <c r="Y58" s="1407"/>
      <c r="Z58" s="1348" t="s">
        <v>65</v>
      </c>
      <c r="AA58" s="1348"/>
      <c r="AB58" s="1343"/>
      <c r="AC58" s="1344"/>
      <c r="AD58" s="1344"/>
      <c r="AE58" s="1344"/>
      <c r="AF58" s="1344"/>
      <c r="AG58" s="1344"/>
      <c r="AH58" s="1344"/>
      <c r="AI58" s="1344"/>
      <c r="AJ58" s="1344"/>
      <c r="AK58" s="1344"/>
      <c r="AL58" s="1344"/>
      <c r="AM58" s="1344"/>
      <c r="AN58" s="1344"/>
      <c r="AO58" s="1344"/>
      <c r="AP58" s="1344"/>
      <c r="AQ58" s="1345"/>
      <c r="AR58" s="52"/>
      <c r="AS58" s="31"/>
      <c r="BA58" s="30">
        <v>1</v>
      </c>
      <c r="BB58" s="30">
        <f>IF(AND(M47&lt;&gt;"主",M47&lt;&gt;2),1,COUNTA(W47))</f>
        <v>1</v>
      </c>
      <c r="BC58" s="30">
        <f t="shared" si="2"/>
        <v>0</v>
      </c>
      <c r="BK58" s="1332"/>
      <c r="BL58" s="1332"/>
      <c r="BM58" s="1332"/>
      <c r="BN58" s="1332"/>
      <c r="BO58" s="1332"/>
      <c r="BP58" s="1332"/>
      <c r="BQ58" s="1332"/>
      <c r="BR58" s="1332"/>
      <c r="BS58" s="1332"/>
      <c r="BT58" s="1332"/>
      <c r="BU58" s="1332"/>
      <c r="BV58" s="1332"/>
      <c r="BZ58" s="72"/>
    </row>
    <row r="59" spans="1:79" ht="14.25" customHeight="1" x14ac:dyDescent="0.2">
      <c r="A59" s="38"/>
      <c r="B59" s="31"/>
      <c r="C59" s="73" t="s">
        <v>431</v>
      </c>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52"/>
      <c r="AS59" s="31"/>
      <c r="BA59" s="30">
        <v>1</v>
      </c>
      <c r="BB59" s="30">
        <f>IF(M47&lt;&gt;2,1,COUNTA(O49))</f>
        <v>1</v>
      </c>
      <c r="BC59" s="30">
        <f t="shared" si="2"/>
        <v>0</v>
      </c>
      <c r="BK59" s="1332"/>
      <c r="BL59" s="1332"/>
      <c r="BM59" s="1332"/>
      <c r="BN59" s="1332"/>
      <c r="BO59" s="1332"/>
      <c r="BP59" s="1332"/>
      <c r="BQ59" s="1332"/>
      <c r="BR59" s="1332"/>
      <c r="BS59" s="1332"/>
      <c r="BT59" s="1332"/>
      <c r="BU59" s="1332"/>
      <c r="BV59" s="1332"/>
      <c r="BZ59" s="72"/>
    </row>
    <row r="60" spans="1:79" ht="14.25" customHeight="1" x14ac:dyDescent="0.2">
      <c r="A60" s="38"/>
      <c r="B60" s="1354" t="s">
        <v>432</v>
      </c>
      <c r="C60" s="1354"/>
      <c r="D60" s="1354"/>
      <c r="E60" s="1354"/>
      <c r="F60" s="1354"/>
      <c r="G60" s="1354"/>
      <c r="H60" s="1354"/>
      <c r="I60" s="1354"/>
      <c r="J60" s="1354"/>
      <c r="K60" s="1354"/>
      <c r="L60" s="1354"/>
      <c r="M60" s="1348" t="s">
        <v>433</v>
      </c>
      <c r="N60" s="1348"/>
      <c r="O60" s="1348"/>
      <c r="P60" s="1348"/>
      <c r="Q60" s="1348"/>
      <c r="R60" s="1348"/>
      <c r="S60" s="1348"/>
      <c r="T60" s="1348"/>
      <c r="U60" s="1348"/>
      <c r="V60" s="1348"/>
      <c r="W60" s="1348"/>
      <c r="X60" s="1348"/>
      <c r="Y60" s="1348"/>
      <c r="Z60" s="1348"/>
      <c r="AA60" s="1348"/>
      <c r="AB60" s="1388"/>
      <c r="AC60" s="1388"/>
      <c r="AD60" s="1388"/>
      <c r="AE60" s="1388"/>
      <c r="AF60" s="1388"/>
      <c r="AG60" s="1388"/>
      <c r="AH60" s="1388"/>
      <c r="AI60" s="1388"/>
      <c r="AJ60" s="1388"/>
      <c r="AK60" s="1388"/>
      <c r="AL60" s="1388"/>
      <c r="AM60" s="1388"/>
      <c r="AN60" s="1388"/>
      <c r="AO60" s="1388"/>
      <c r="AP60" s="1388"/>
      <c r="AQ60" s="1388"/>
      <c r="AR60" s="52"/>
      <c r="AS60" s="31"/>
      <c r="BA60" s="30">
        <v>1</v>
      </c>
      <c r="BB60" s="30">
        <f>IF(M47&lt;&gt;2,1,COUNTA(S49))</f>
        <v>1</v>
      </c>
      <c r="BC60" s="30">
        <f t="shared" si="2"/>
        <v>0</v>
      </c>
      <c r="BK60" s="1332"/>
      <c r="BL60" s="1332"/>
      <c r="BM60" s="1332"/>
      <c r="BN60" s="1332"/>
      <c r="BO60" s="1332"/>
      <c r="BP60" s="1332"/>
      <c r="BQ60" s="1332"/>
      <c r="BR60" s="1332"/>
      <c r="BS60" s="1332"/>
      <c r="BT60" s="1332"/>
      <c r="BU60" s="1332"/>
      <c r="BV60" s="1332"/>
      <c r="BZ60" s="72"/>
    </row>
    <row r="61" spans="1:79" ht="14.25" customHeight="1" x14ac:dyDescent="0.2">
      <c r="A61" s="38"/>
      <c r="B61" s="1354"/>
      <c r="C61" s="1354"/>
      <c r="D61" s="1354"/>
      <c r="E61" s="1354"/>
      <c r="F61" s="1354"/>
      <c r="G61" s="1354"/>
      <c r="H61" s="1354"/>
      <c r="I61" s="1354"/>
      <c r="J61" s="1354"/>
      <c r="K61" s="1354"/>
      <c r="L61" s="1354"/>
      <c r="M61" s="1348" t="s">
        <v>434</v>
      </c>
      <c r="N61" s="1348"/>
      <c r="O61" s="1348"/>
      <c r="P61" s="1348"/>
      <c r="Q61" s="1348"/>
      <c r="R61" s="1348"/>
      <c r="S61" s="1348"/>
      <c r="T61" s="1348"/>
      <c r="U61" s="1348"/>
      <c r="V61" s="1348"/>
      <c r="W61" s="1348"/>
      <c r="X61" s="1348"/>
      <c r="Y61" s="1348"/>
      <c r="Z61" s="1348"/>
      <c r="AA61" s="1348"/>
      <c r="AB61" s="1388"/>
      <c r="AC61" s="1388"/>
      <c r="AD61" s="1388"/>
      <c r="AE61" s="1388"/>
      <c r="AF61" s="1388"/>
      <c r="AG61" s="1388"/>
      <c r="AH61" s="1388"/>
      <c r="AI61" s="1388"/>
      <c r="AJ61" s="1388"/>
      <c r="AK61" s="1388"/>
      <c r="AL61" s="1388"/>
      <c r="AM61" s="1388"/>
      <c r="AN61" s="1388"/>
      <c r="AO61" s="1388"/>
      <c r="AP61" s="1388"/>
      <c r="AQ61" s="1388"/>
      <c r="AR61" s="52"/>
      <c r="AS61" s="31"/>
      <c r="BA61" s="30">
        <v>1</v>
      </c>
      <c r="BB61" s="30">
        <f>IF(M47&lt;&gt;2,1,COUNTA(W49))</f>
        <v>1</v>
      </c>
      <c r="BC61" s="30">
        <f t="shared" si="2"/>
        <v>0</v>
      </c>
      <c r="BK61" s="1332"/>
      <c r="BL61" s="1332"/>
      <c r="BM61" s="1332"/>
      <c r="BN61" s="1332"/>
      <c r="BO61" s="1332"/>
      <c r="BP61" s="1332"/>
      <c r="BQ61" s="1332"/>
      <c r="BR61" s="1332"/>
      <c r="BS61" s="1332"/>
      <c r="BT61" s="1332"/>
      <c r="BU61" s="1332"/>
      <c r="BV61" s="1332"/>
      <c r="BZ61" s="72"/>
      <c r="CA61" s="53"/>
    </row>
    <row r="62" spans="1:79" ht="14.25" customHeight="1" x14ac:dyDescent="0.2">
      <c r="A62" s="38"/>
      <c r="B62" s="1354"/>
      <c r="C62" s="1354"/>
      <c r="D62" s="1354"/>
      <c r="E62" s="1354"/>
      <c r="F62" s="1354"/>
      <c r="G62" s="1354"/>
      <c r="H62" s="1354"/>
      <c r="I62" s="1354"/>
      <c r="J62" s="1354"/>
      <c r="K62" s="1354"/>
      <c r="L62" s="1354"/>
      <c r="M62" s="1348" t="s">
        <v>435</v>
      </c>
      <c r="N62" s="1348"/>
      <c r="O62" s="1348"/>
      <c r="P62" s="1348"/>
      <c r="Q62" s="1348"/>
      <c r="R62" s="1348"/>
      <c r="S62" s="1348"/>
      <c r="T62" s="1348"/>
      <c r="U62" s="1348"/>
      <c r="V62" s="1348"/>
      <c r="W62" s="1348"/>
      <c r="X62" s="1348"/>
      <c r="Y62" s="1348"/>
      <c r="Z62" s="1348"/>
      <c r="AA62" s="1348"/>
      <c r="AB62" s="1388"/>
      <c r="AC62" s="1388"/>
      <c r="AD62" s="1388"/>
      <c r="AE62" s="1388"/>
      <c r="AF62" s="1388"/>
      <c r="AG62" s="1388"/>
      <c r="AH62" s="1388"/>
      <c r="AI62" s="1388"/>
      <c r="AJ62" s="1388"/>
      <c r="AK62" s="1388"/>
      <c r="AL62" s="1388"/>
      <c r="AM62" s="1388"/>
      <c r="AN62" s="1388"/>
      <c r="AO62" s="1388"/>
      <c r="AP62" s="1388"/>
      <c r="AQ62" s="1388"/>
      <c r="AR62" s="52"/>
      <c r="AS62" s="31"/>
      <c r="BA62" s="30">
        <v>1</v>
      </c>
      <c r="BB62" s="30">
        <f>COUNTA(M51)</f>
        <v>0</v>
      </c>
      <c r="BC62" s="30">
        <f t="shared" si="2"/>
        <v>1</v>
      </c>
      <c r="BL62" s="1332"/>
      <c r="BM62" s="1332"/>
      <c r="BN62" s="1332"/>
      <c r="BO62" s="1332"/>
      <c r="BP62" s="1332"/>
      <c r="BQ62" s="1332"/>
      <c r="BR62" s="1332"/>
      <c r="BS62" s="1332"/>
      <c r="BT62" s="1332"/>
      <c r="BU62" s="1332"/>
      <c r="BV62" s="1332"/>
      <c r="BZ62" s="72"/>
    </row>
    <row r="63" spans="1:79" ht="14.25" customHeight="1" x14ac:dyDescent="0.2">
      <c r="A63" s="38"/>
      <c r="B63" s="1354"/>
      <c r="C63" s="1354"/>
      <c r="D63" s="1354"/>
      <c r="E63" s="1354"/>
      <c r="F63" s="1354"/>
      <c r="G63" s="1354"/>
      <c r="H63" s="1354"/>
      <c r="I63" s="1354"/>
      <c r="J63" s="1354"/>
      <c r="K63" s="1354"/>
      <c r="L63" s="1354"/>
      <c r="M63" s="1383" t="s">
        <v>436</v>
      </c>
      <c r="N63" s="1383"/>
      <c r="O63" s="1383"/>
      <c r="P63" s="1383"/>
      <c r="Q63" s="1383"/>
      <c r="R63" s="1383"/>
      <c r="S63" s="1383"/>
      <c r="T63" s="1383"/>
      <c r="U63" s="1383"/>
      <c r="V63" s="1383"/>
      <c r="W63" s="1383"/>
      <c r="X63" s="1383"/>
      <c r="Y63" s="1383"/>
      <c r="Z63" s="1383"/>
      <c r="AA63" s="1383"/>
      <c r="AB63" s="1388"/>
      <c r="AC63" s="1388"/>
      <c r="AD63" s="1388"/>
      <c r="AE63" s="1388"/>
      <c r="AF63" s="1388"/>
      <c r="AG63" s="1388"/>
      <c r="AH63" s="1388"/>
      <c r="AI63" s="1388"/>
      <c r="AJ63" s="1388"/>
      <c r="AK63" s="1388"/>
      <c r="AL63" s="1388"/>
      <c r="AM63" s="1388"/>
      <c r="AN63" s="1388"/>
      <c r="AO63" s="1388"/>
      <c r="AP63" s="1388"/>
      <c r="AQ63" s="1388"/>
      <c r="AR63" s="52"/>
      <c r="AS63" s="31"/>
      <c r="BA63" s="30">
        <v>1</v>
      </c>
      <c r="BB63" s="30">
        <f>IF(AND(M51&lt;&gt;"主",M51&lt;&gt;2),1,COUNTA(O51))</f>
        <v>1</v>
      </c>
      <c r="BC63" s="30">
        <f t="shared" si="2"/>
        <v>0</v>
      </c>
      <c r="BL63" s="1332"/>
      <c r="BM63" s="1332"/>
      <c r="BN63" s="1332"/>
      <c r="BO63" s="1332"/>
      <c r="BP63" s="1332"/>
      <c r="BQ63" s="1332"/>
      <c r="BR63" s="1332"/>
      <c r="BS63" s="1332"/>
      <c r="BT63" s="1332"/>
      <c r="BU63" s="1332"/>
      <c r="BV63" s="1332"/>
      <c r="BZ63" s="72"/>
    </row>
    <row r="64" spans="1:79" ht="14.25" customHeight="1" x14ac:dyDescent="0.2">
      <c r="A64" s="38"/>
      <c r="B64" s="1354"/>
      <c r="C64" s="1354"/>
      <c r="D64" s="1354"/>
      <c r="E64" s="1354"/>
      <c r="F64" s="1354"/>
      <c r="G64" s="1354"/>
      <c r="H64" s="1354"/>
      <c r="I64" s="1354"/>
      <c r="J64" s="1354"/>
      <c r="K64" s="1354"/>
      <c r="L64" s="1354"/>
      <c r="M64" s="1437"/>
      <c r="N64" s="1437"/>
      <c r="O64" s="1437"/>
      <c r="P64" s="1437"/>
      <c r="Q64" s="1437"/>
      <c r="R64" s="1437"/>
      <c r="S64" s="1437"/>
      <c r="T64" s="1437"/>
      <c r="U64" s="1437"/>
      <c r="V64" s="1437"/>
      <c r="W64" s="1437"/>
      <c r="X64" s="1437"/>
      <c r="Y64" s="1437"/>
      <c r="Z64" s="1437"/>
      <c r="AA64" s="1437"/>
      <c r="AB64" s="1372" t="s">
        <v>437</v>
      </c>
      <c r="AC64" s="1367"/>
      <c r="AD64" s="1385"/>
      <c r="AE64" s="1386"/>
      <c r="AF64" s="1386"/>
      <c r="AG64" s="1387"/>
      <c r="AH64" s="51" t="s">
        <v>115</v>
      </c>
      <c r="AI64" s="1372" t="s">
        <v>438</v>
      </c>
      <c r="AJ64" s="1366"/>
      <c r="AK64" s="1367"/>
      <c r="AL64" s="1385"/>
      <c r="AM64" s="1386"/>
      <c r="AN64" s="1386"/>
      <c r="AO64" s="1386"/>
      <c r="AP64" s="1387"/>
      <c r="AQ64" s="51" t="s">
        <v>439</v>
      </c>
      <c r="AR64" s="52"/>
      <c r="AS64" s="31"/>
      <c r="BA64" s="30">
        <v>1</v>
      </c>
      <c r="BB64" s="30">
        <f>IF(AND(M51&lt;&gt;"主",M51&lt;&gt;2),1,COUNTA(S51))</f>
        <v>1</v>
      </c>
      <c r="BC64" s="30">
        <f t="shared" si="2"/>
        <v>0</v>
      </c>
      <c r="BL64" s="1332"/>
      <c r="BM64" s="1332"/>
      <c r="BN64" s="1332"/>
      <c r="BO64" s="1332"/>
      <c r="BP64" s="1332"/>
      <c r="BQ64" s="1332"/>
      <c r="BR64" s="1332"/>
      <c r="BS64" s="1332"/>
      <c r="BT64" s="1332"/>
      <c r="BU64" s="1332"/>
      <c r="BV64" s="1332"/>
      <c r="BZ64" s="72"/>
    </row>
    <row r="65" spans="1:78" ht="14.25" customHeight="1" x14ac:dyDescent="0.2">
      <c r="A65" s="38"/>
      <c r="B65" s="1354"/>
      <c r="C65" s="1354"/>
      <c r="D65" s="1354"/>
      <c r="E65" s="1354"/>
      <c r="F65" s="1354"/>
      <c r="G65" s="1354"/>
      <c r="H65" s="1354"/>
      <c r="I65" s="1354"/>
      <c r="J65" s="1354"/>
      <c r="K65" s="1354"/>
      <c r="L65" s="1354"/>
      <c r="M65" s="1411"/>
      <c r="N65" s="1411"/>
      <c r="O65" s="1411"/>
      <c r="P65" s="1411"/>
      <c r="Q65" s="1411"/>
      <c r="R65" s="1411"/>
      <c r="S65" s="1411"/>
      <c r="T65" s="1411"/>
      <c r="U65" s="1411"/>
      <c r="V65" s="1411"/>
      <c r="W65" s="1411"/>
      <c r="X65" s="1411"/>
      <c r="Y65" s="1411"/>
      <c r="Z65" s="1411"/>
      <c r="AA65" s="1411"/>
      <c r="AB65" s="1372" t="s">
        <v>440</v>
      </c>
      <c r="AC65" s="1367"/>
      <c r="AD65" s="1385"/>
      <c r="AE65" s="1386"/>
      <c r="AF65" s="1386"/>
      <c r="AG65" s="1387"/>
      <c r="AH65" s="51" t="s">
        <v>441</v>
      </c>
      <c r="AI65" s="1372" t="s">
        <v>442</v>
      </c>
      <c r="AJ65" s="1366"/>
      <c r="AK65" s="1367"/>
      <c r="AL65" s="1385"/>
      <c r="AM65" s="1386"/>
      <c r="AN65" s="1386"/>
      <c r="AO65" s="1386"/>
      <c r="AP65" s="1387"/>
      <c r="AQ65" s="51" t="s">
        <v>443</v>
      </c>
      <c r="AR65" s="52"/>
      <c r="AS65" s="31"/>
      <c r="AX65" s="53"/>
      <c r="BA65" s="30">
        <v>1</v>
      </c>
      <c r="BB65" s="30">
        <f>IF(AND(M51&lt;&gt;"主",M51&lt;&gt;2),1,COUNTA(W51))</f>
        <v>1</v>
      </c>
      <c r="BC65" s="30">
        <f t="shared" si="2"/>
        <v>0</v>
      </c>
      <c r="BL65" s="1332"/>
      <c r="BM65" s="1332"/>
      <c r="BN65" s="1332"/>
      <c r="BO65" s="1332"/>
      <c r="BP65" s="1332"/>
      <c r="BQ65" s="1332"/>
      <c r="BR65" s="1332"/>
      <c r="BS65" s="1332"/>
      <c r="BT65" s="1332"/>
      <c r="BU65" s="1332"/>
      <c r="BV65" s="1332"/>
      <c r="BZ65" s="72"/>
    </row>
    <row r="66" spans="1:78" ht="14.25" customHeight="1" x14ac:dyDescent="0.2">
      <c r="A66" s="38"/>
      <c r="B66" s="1354"/>
      <c r="C66" s="1354"/>
      <c r="D66" s="1354"/>
      <c r="E66" s="1354"/>
      <c r="F66" s="1354"/>
      <c r="G66" s="1354"/>
      <c r="H66" s="1354"/>
      <c r="I66" s="1354"/>
      <c r="J66" s="1354"/>
      <c r="K66" s="1354"/>
      <c r="L66" s="1354"/>
      <c r="M66" s="1383" t="s">
        <v>444</v>
      </c>
      <c r="N66" s="1383"/>
      <c r="O66" s="1383"/>
      <c r="P66" s="1383"/>
      <c r="Q66" s="1383"/>
      <c r="R66" s="1383"/>
      <c r="S66" s="1383"/>
      <c r="T66" s="1383"/>
      <c r="U66" s="1383"/>
      <c r="V66" s="1383"/>
      <c r="W66" s="1383"/>
      <c r="X66" s="1383"/>
      <c r="Y66" s="1383"/>
      <c r="Z66" s="1383"/>
      <c r="AA66" s="1383"/>
      <c r="AB66" s="1325"/>
      <c r="AC66" s="1326"/>
      <c r="AD66" s="1326"/>
      <c r="AE66" s="1326"/>
      <c r="AF66" s="1326"/>
      <c r="AG66" s="1326"/>
      <c r="AH66" s="1326"/>
      <c r="AI66" s="1326"/>
      <c r="AJ66" s="1326"/>
      <c r="AK66" s="1326"/>
      <c r="AL66" s="1326"/>
      <c r="AM66" s="1326"/>
      <c r="AN66" s="1326"/>
      <c r="AO66" s="1326"/>
      <c r="AP66" s="1326"/>
      <c r="AQ66" s="1327"/>
      <c r="AR66" s="52"/>
      <c r="AS66" s="31"/>
      <c r="BA66" s="30">
        <v>1</v>
      </c>
      <c r="BB66" s="30">
        <f>IF(M51&lt;&gt;2,1,COUNTA(O53))</f>
        <v>1</v>
      </c>
      <c r="BC66" s="30">
        <f t="shared" si="2"/>
        <v>0</v>
      </c>
      <c r="BL66" s="1332"/>
      <c r="BM66" s="1332"/>
      <c r="BN66" s="1332"/>
      <c r="BO66" s="1332"/>
      <c r="BP66" s="1332"/>
      <c r="BQ66" s="1332"/>
      <c r="BR66" s="1332"/>
      <c r="BS66" s="1332"/>
      <c r="BT66" s="1332"/>
      <c r="BU66" s="1332"/>
      <c r="BV66" s="1332"/>
    </row>
    <row r="67" spans="1:78" ht="14.25" customHeight="1" x14ac:dyDescent="0.2">
      <c r="A67" s="38"/>
      <c r="B67" s="1354"/>
      <c r="C67" s="1354"/>
      <c r="D67" s="1354"/>
      <c r="E67" s="1354"/>
      <c r="F67" s="1354"/>
      <c r="G67" s="1354"/>
      <c r="H67" s="1354"/>
      <c r="I67" s="1354"/>
      <c r="J67" s="1354"/>
      <c r="K67" s="1354"/>
      <c r="L67" s="1354"/>
      <c r="M67" s="1382"/>
      <c r="N67" s="1382"/>
      <c r="O67" s="1382"/>
      <c r="P67" s="1382"/>
      <c r="Q67" s="1382"/>
      <c r="R67" s="1382"/>
      <c r="S67" s="1382"/>
      <c r="T67" s="1382"/>
      <c r="U67" s="1382"/>
      <c r="V67" s="1382"/>
      <c r="W67" s="1382"/>
      <c r="X67" s="1382"/>
      <c r="Y67" s="1382"/>
      <c r="Z67" s="1382"/>
      <c r="AA67" s="1382"/>
      <c r="AB67" s="1328"/>
      <c r="AC67" s="1329"/>
      <c r="AD67" s="1329"/>
      <c r="AE67" s="1329"/>
      <c r="AF67" s="1329"/>
      <c r="AG67" s="1329"/>
      <c r="AH67" s="1329"/>
      <c r="AI67" s="1329"/>
      <c r="AJ67" s="1329"/>
      <c r="AK67" s="1329"/>
      <c r="AL67" s="1329"/>
      <c r="AM67" s="1329"/>
      <c r="AN67" s="1329"/>
      <c r="AO67" s="1329"/>
      <c r="AP67" s="1329"/>
      <c r="AQ67" s="1330"/>
      <c r="AR67" s="52"/>
      <c r="AS67" s="31"/>
      <c r="BA67" s="30">
        <v>1</v>
      </c>
      <c r="BB67" s="30">
        <f>IF(M51&lt;&gt;2,1,COUNTA(S53))</f>
        <v>1</v>
      </c>
      <c r="BC67" s="30">
        <f t="shared" si="2"/>
        <v>0</v>
      </c>
    </row>
    <row r="68" spans="1:78" ht="14.25" customHeight="1" thickBot="1" x14ac:dyDescent="0.25">
      <c r="A68" s="74"/>
      <c r="B68" s="75"/>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6"/>
      <c r="AS68" s="31"/>
      <c r="BA68" s="30">
        <v>1</v>
      </c>
      <c r="BB68" s="30">
        <f>IF(M51&lt;&gt;2,1,COUNTA(W53))</f>
        <v>1</v>
      </c>
      <c r="BC68" s="30">
        <f t="shared" si="2"/>
        <v>0</v>
      </c>
    </row>
    <row r="69" spans="1:78" ht="14.25" customHeight="1" x14ac:dyDescent="0.2">
      <c r="BA69" s="30">
        <v>1</v>
      </c>
      <c r="BB69" s="30">
        <f>COUNTA(F56)</f>
        <v>0</v>
      </c>
      <c r="BC69" s="30">
        <f t="shared" si="2"/>
        <v>1</v>
      </c>
    </row>
    <row r="70" spans="1:78" ht="14.25" customHeight="1" x14ac:dyDescent="0.2">
      <c r="BA70" s="30">
        <v>1</v>
      </c>
      <c r="BB70" s="30">
        <f>COUNTA(M55)</f>
        <v>1</v>
      </c>
      <c r="BC70" s="30">
        <f t="shared" si="2"/>
        <v>0</v>
      </c>
    </row>
    <row r="71" spans="1:78" ht="14.25" customHeight="1" x14ac:dyDescent="0.2">
      <c r="BA71" s="30">
        <v>1</v>
      </c>
      <c r="BB71" s="30">
        <f>COUNTA(O55)</f>
        <v>0</v>
      </c>
      <c r="BC71" s="30">
        <f t="shared" si="2"/>
        <v>1</v>
      </c>
    </row>
    <row r="72" spans="1:78" ht="14.25" customHeight="1" x14ac:dyDescent="0.2">
      <c r="BA72" s="30">
        <v>1</v>
      </c>
      <c r="BB72" s="30">
        <f>COUNTA(S55)</f>
        <v>0</v>
      </c>
      <c r="BC72" s="30">
        <f t="shared" si="2"/>
        <v>1</v>
      </c>
    </row>
    <row r="73" spans="1:78" ht="14.25" customHeight="1" x14ac:dyDescent="0.2">
      <c r="BA73" s="30">
        <v>1</v>
      </c>
      <c r="BB73" s="30">
        <f>COUNTA(W55)</f>
        <v>0</v>
      </c>
      <c r="BC73" s="30">
        <f t="shared" si="2"/>
        <v>1</v>
      </c>
    </row>
    <row r="74" spans="1:78" ht="14.25" customHeight="1" x14ac:dyDescent="0.2">
      <c r="BA74" s="30">
        <v>1</v>
      </c>
      <c r="BB74" s="30">
        <f>COUNTA(F58)</f>
        <v>0</v>
      </c>
      <c r="BC74" s="30">
        <f t="shared" si="2"/>
        <v>1</v>
      </c>
    </row>
    <row r="75" spans="1:78" ht="14.25" customHeight="1" x14ac:dyDescent="0.2">
      <c r="BA75" s="30">
        <v>1</v>
      </c>
      <c r="BB75" s="30">
        <f>COUNTA(M57)</f>
        <v>1</v>
      </c>
      <c r="BC75" s="30">
        <f t="shared" si="2"/>
        <v>0</v>
      </c>
    </row>
    <row r="76" spans="1:78" ht="14.25" customHeight="1" x14ac:dyDescent="0.2">
      <c r="BA76" s="30">
        <v>1</v>
      </c>
      <c r="BB76" s="30">
        <f>COUNTA(O57)</f>
        <v>0</v>
      </c>
      <c r="BC76" s="30">
        <f t="shared" si="2"/>
        <v>1</v>
      </c>
    </row>
    <row r="77" spans="1:78" ht="14.25" customHeight="1" x14ac:dyDescent="0.2">
      <c r="BA77" s="30">
        <v>1</v>
      </c>
      <c r="BB77" s="30">
        <f>COUNTA(S57)</f>
        <v>0</v>
      </c>
      <c r="BC77" s="30">
        <f t="shared" si="2"/>
        <v>1</v>
      </c>
    </row>
    <row r="78" spans="1:78" ht="14.25" customHeight="1" x14ac:dyDescent="0.2">
      <c r="BA78" s="30">
        <v>1</v>
      </c>
      <c r="BB78" s="30">
        <f>COUNTA(W57)</f>
        <v>0</v>
      </c>
      <c r="BC78" s="30">
        <f t="shared" si="2"/>
        <v>1</v>
      </c>
    </row>
  </sheetData>
  <sheetProtection algorithmName="SHA-512" hashValue="VCpz6dBJkQ6xLe7oqWypK35lc+M4yf9Pw083SbTKOI3X+08c1+sW/X/lp8b51Be7NMLSWIAT7EvpDDDm4ILdAw==" saltValue="cLAHWHBDnRAELg71VAiQig==" spinCount="100000" sheet="1" objects="1" scenarios="1"/>
  <mergeCells count="435">
    <mergeCell ref="G24:L25"/>
    <mergeCell ref="G26:L28"/>
    <mergeCell ref="G17:L18"/>
    <mergeCell ref="W17:Z18"/>
    <mergeCell ref="M12:N13"/>
    <mergeCell ref="G14:L16"/>
    <mergeCell ref="M14:N16"/>
    <mergeCell ref="G22:L23"/>
    <mergeCell ref="M22:N23"/>
    <mergeCell ref="M21:N21"/>
    <mergeCell ref="O24:R25"/>
    <mergeCell ref="W24:Y25"/>
    <mergeCell ref="S26:V26"/>
    <mergeCell ref="S27:V27"/>
    <mergeCell ref="O21:R21"/>
    <mergeCell ref="W27:Y27"/>
    <mergeCell ref="Z27:AA27"/>
    <mergeCell ref="O22:R23"/>
    <mergeCell ref="O26:R26"/>
    <mergeCell ref="O15:R16"/>
    <mergeCell ref="S15:V16"/>
    <mergeCell ref="W14:Z16"/>
    <mergeCell ref="AA14:AB16"/>
    <mergeCell ref="O12:R12"/>
    <mergeCell ref="B5:Y7"/>
    <mergeCell ref="M26:N28"/>
    <mergeCell ref="C21:F21"/>
    <mergeCell ref="AA19:AB20"/>
    <mergeCell ref="M17:N18"/>
    <mergeCell ref="M19:N20"/>
    <mergeCell ref="AK27:AQ27"/>
    <mergeCell ref="Z22:AA22"/>
    <mergeCell ref="Z23:AA23"/>
    <mergeCell ref="Z24:AA24"/>
    <mergeCell ref="Z25:AA25"/>
    <mergeCell ref="AB22:AH22"/>
    <mergeCell ref="AB23:AH23"/>
    <mergeCell ref="AB24:AH24"/>
    <mergeCell ref="AB25:AH25"/>
    <mergeCell ref="AI22:AJ22"/>
    <mergeCell ref="O19:R20"/>
    <mergeCell ref="S22:V23"/>
    <mergeCell ref="G21:L21"/>
    <mergeCell ref="M24:N25"/>
    <mergeCell ref="W22:Y23"/>
    <mergeCell ref="W21:Y21"/>
    <mergeCell ref="Z21:AQ21"/>
    <mergeCell ref="S21:V21"/>
    <mergeCell ref="BQ66:BV66"/>
    <mergeCell ref="A1:E1"/>
    <mergeCell ref="AO1:AS1"/>
    <mergeCell ref="BL62:BP62"/>
    <mergeCell ref="BL63:BP63"/>
    <mergeCell ref="BL64:BP64"/>
    <mergeCell ref="BL65:BP65"/>
    <mergeCell ref="BL66:BP66"/>
    <mergeCell ref="BQ9:BV9"/>
    <mergeCell ref="AH7:AQ7"/>
    <mergeCell ref="Z54:AA54"/>
    <mergeCell ref="AB54:AQ54"/>
    <mergeCell ref="Z52:AA52"/>
    <mergeCell ref="AB52:AQ52"/>
    <mergeCell ref="G12:L13"/>
    <mergeCell ref="AC12:AD12"/>
    <mergeCell ref="AF12:AG12"/>
    <mergeCell ref="AC13:AD13"/>
    <mergeCell ref="AF13:AG13"/>
    <mergeCell ref="BK60:BP60"/>
    <mergeCell ref="Z50:AA50"/>
    <mergeCell ref="AB50:AQ50"/>
    <mergeCell ref="G19:L20"/>
    <mergeCell ref="W19:Z20"/>
    <mergeCell ref="BK61:BP61"/>
    <mergeCell ref="BQ60:BV60"/>
    <mergeCell ref="BQ61:BV61"/>
    <mergeCell ref="BQ62:BV62"/>
    <mergeCell ref="BQ63:BV63"/>
    <mergeCell ref="BQ64:BV64"/>
    <mergeCell ref="BQ65:BV65"/>
    <mergeCell ref="Z48:AA48"/>
    <mergeCell ref="AB48:AQ48"/>
    <mergeCell ref="AK51:AQ51"/>
    <mergeCell ref="Z51:AA51"/>
    <mergeCell ref="AB51:AH51"/>
    <mergeCell ref="AI51:AJ51"/>
    <mergeCell ref="Z53:AA53"/>
    <mergeCell ref="AB53:AH53"/>
    <mergeCell ref="AI53:AJ53"/>
    <mergeCell ref="AB56:AQ56"/>
    <mergeCell ref="AB58:AQ58"/>
    <mergeCell ref="AK53:AQ53"/>
    <mergeCell ref="AB65:AC65"/>
    <mergeCell ref="AD65:AG65"/>
    <mergeCell ref="AI65:AK65"/>
    <mergeCell ref="AL65:AP65"/>
    <mergeCell ref="AC55:AH55"/>
    <mergeCell ref="BW9:CB9"/>
    <mergeCell ref="BK9:BP9"/>
    <mergeCell ref="BK10:BP10"/>
    <mergeCell ref="BQ10:BV10"/>
    <mergeCell ref="Z47:AA47"/>
    <mergeCell ref="AB47:AH47"/>
    <mergeCell ref="AB37:AQ37"/>
    <mergeCell ref="AB31:AQ31"/>
    <mergeCell ref="AB36:AH36"/>
    <mergeCell ref="Z35:AA35"/>
    <mergeCell ref="Z36:AA36"/>
    <mergeCell ref="AI47:AJ47"/>
    <mergeCell ref="AK47:AQ47"/>
    <mergeCell ref="BK17:BP17"/>
    <mergeCell ref="BK25:BP25"/>
    <mergeCell ref="BK26:BP26"/>
    <mergeCell ref="BK27:BP27"/>
    <mergeCell ref="BK28:BP28"/>
    <mergeCell ref="BK29:BP29"/>
    <mergeCell ref="Z46:AA46"/>
    <mergeCell ref="AB46:AQ46"/>
    <mergeCell ref="AK38:AQ38"/>
    <mergeCell ref="AB40:AQ40"/>
    <mergeCell ref="Z44:AA44"/>
    <mergeCell ref="O37:Y37"/>
    <mergeCell ref="O34:Y34"/>
    <mergeCell ref="O40:Y40"/>
    <mergeCell ref="O35:R35"/>
    <mergeCell ref="W39:Y39"/>
    <mergeCell ref="O39:R39"/>
    <mergeCell ref="W38:Y38"/>
    <mergeCell ref="S39:V39"/>
    <mergeCell ref="W41:Y42"/>
    <mergeCell ref="S17:V18"/>
    <mergeCell ref="O14:R14"/>
    <mergeCell ref="O13:R13"/>
    <mergeCell ref="S12:V12"/>
    <mergeCell ref="S14:V14"/>
    <mergeCell ref="S13:V13"/>
    <mergeCell ref="O17:R18"/>
    <mergeCell ref="W13:X13"/>
    <mergeCell ref="W12:X12"/>
    <mergeCell ref="M9:N9"/>
    <mergeCell ref="M10:N11"/>
    <mergeCell ref="G9:L9"/>
    <mergeCell ref="O9:R9"/>
    <mergeCell ref="O11:R11"/>
    <mergeCell ref="W9:AB9"/>
    <mergeCell ref="S9:V9"/>
    <mergeCell ref="O10:R10"/>
    <mergeCell ref="S10:V10"/>
    <mergeCell ref="W10:X10"/>
    <mergeCell ref="Z10:AA10"/>
    <mergeCell ref="W11:X11"/>
    <mergeCell ref="S11:V11"/>
    <mergeCell ref="G10:G11"/>
    <mergeCell ref="H10:L10"/>
    <mergeCell ref="H11:L11"/>
    <mergeCell ref="Z11:AA11"/>
    <mergeCell ref="Z13:AA13"/>
    <mergeCell ref="AP12:AQ12"/>
    <mergeCell ref="W26:Y26"/>
    <mergeCell ref="AI24:AJ24"/>
    <mergeCell ref="AK24:AQ24"/>
    <mergeCell ref="Z26:AA26"/>
    <mergeCell ref="AB26:AH26"/>
    <mergeCell ref="AK26:AQ26"/>
    <mergeCell ref="AQ17:AQ18"/>
    <mergeCell ref="AM14:AQ16"/>
    <mergeCell ref="AC14:AH14"/>
    <mergeCell ref="AH12:AI12"/>
    <mergeCell ref="AJ12:AO12"/>
    <mergeCell ref="AC16:AH16"/>
    <mergeCell ref="AI14:AL14"/>
    <mergeCell ref="AI15:AL15"/>
    <mergeCell ref="Z12:AA12"/>
    <mergeCell ref="AB34:AQ34"/>
    <mergeCell ref="Z40:AA40"/>
    <mergeCell ref="AB63:AQ63"/>
    <mergeCell ref="M64:AA64"/>
    <mergeCell ref="W53:Y54"/>
    <mergeCell ref="W51:Y52"/>
    <mergeCell ref="W43:Y44"/>
    <mergeCell ref="W35:Y35"/>
    <mergeCell ref="Z32:AA32"/>
    <mergeCell ref="Z33:AA33"/>
    <mergeCell ref="AB32:AH32"/>
    <mergeCell ref="AB33:AH33"/>
    <mergeCell ref="AI32:AJ32"/>
    <mergeCell ref="W32:Y33"/>
    <mergeCell ref="AI33:AQ33"/>
    <mergeCell ref="W45:Y46"/>
    <mergeCell ref="O47:R48"/>
    <mergeCell ref="O51:R52"/>
    <mergeCell ref="O53:R54"/>
    <mergeCell ref="S53:V54"/>
    <mergeCell ref="S51:V52"/>
    <mergeCell ref="O49:R50"/>
    <mergeCell ref="S38:V38"/>
    <mergeCell ref="Z41:AA41"/>
    <mergeCell ref="S47:V48"/>
    <mergeCell ref="S49:V50"/>
    <mergeCell ref="S19:V20"/>
    <mergeCell ref="AC19:AL20"/>
    <mergeCell ref="AM19:AQ20"/>
    <mergeCell ref="S29:V30"/>
    <mergeCell ref="Z29:AA29"/>
    <mergeCell ref="Z30:AA30"/>
    <mergeCell ref="AB29:AH29"/>
    <mergeCell ref="AB30:AH30"/>
    <mergeCell ref="AI29:AJ29"/>
    <mergeCell ref="O28:Y28"/>
    <mergeCell ref="W29:Y30"/>
    <mergeCell ref="AI30:AQ30"/>
    <mergeCell ref="AK29:AQ29"/>
    <mergeCell ref="AK22:AQ22"/>
    <mergeCell ref="AI23:AQ23"/>
    <mergeCell ref="AI27:AJ27"/>
    <mergeCell ref="S24:V25"/>
    <mergeCell ref="O29:R30"/>
    <mergeCell ref="O27:R27"/>
    <mergeCell ref="Z34:AA34"/>
    <mergeCell ref="Z28:AA28"/>
    <mergeCell ref="Z38:AA38"/>
    <mergeCell ref="G41:L42"/>
    <mergeCell ref="O32:R33"/>
    <mergeCell ref="S32:V33"/>
    <mergeCell ref="G29:L34"/>
    <mergeCell ref="O43:R44"/>
    <mergeCell ref="O45:R46"/>
    <mergeCell ref="S43:V44"/>
    <mergeCell ref="S45:V46"/>
    <mergeCell ref="M41:N42"/>
    <mergeCell ref="O36:R36"/>
    <mergeCell ref="M35:N37"/>
    <mergeCell ref="M29:N34"/>
    <mergeCell ref="G35:L37"/>
    <mergeCell ref="G38:L40"/>
    <mergeCell ref="M38:N40"/>
    <mergeCell ref="G43:L46"/>
    <mergeCell ref="M43:N46"/>
    <mergeCell ref="O31:Y31"/>
    <mergeCell ref="O41:R42"/>
    <mergeCell ref="S41:V42"/>
    <mergeCell ref="W36:Y36"/>
    <mergeCell ref="S35:V35"/>
    <mergeCell ref="S36:V36"/>
    <mergeCell ref="O38:R38"/>
    <mergeCell ref="M47:N50"/>
    <mergeCell ref="G51:L54"/>
    <mergeCell ref="M51:N54"/>
    <mergeCell ref="M60:AA60"/>
    <mergeCell ref="F58:I58"/>
    <mergeCell ref="F56:I56"/>
    <mergeCell ref="O55:R56"/>
    <mergeCell ref="O57:R58"/>
    <mergeCell ref="S57:V58"/>
    <mergeCell ref="S55:V56"/>
    <mergeCell ref="W55:Y56"/>
    <mergeCell ref="W57:Y58"/>
    <mergeCell ref="Z56:AA56"/>
    <mergeCell ref="Z58:AA58"/>
    <mergeCell ref="C55:L55"/>
    <mergeCell ref="M55:N56"/>
    <mergeCell ref="M57:N58"/>
    <mergeCell ref="C57:L57"/>
    <mergeCell ref="Z55:AB55"/>
    <mergeCell ref="B60:L67"/>
    <mergeCell ref="AB60:AQ60"/>
    <mergeCell ref="M65:AA65"/>
    <mergeCell ref="W47:Y48"/>
    <mergeCell ref="W49:Y50"/>
    <mergeCell ref="M67:AA67"/>
    <mergeCell ref="M66:AA66"/>
    <mergeCell ref="B21:B58"/>
    <mergeCell ref="AB64:AC64"/>
    <mergeCell ref="AD64:AG64"/>
    <mergeCell ref="AI64:AK64"/>
    <mergeCell ref="AL64:AP64"/>
    <mergeCell ref="M63:AA63"/>
    <mergeCell ref="AB61:AQ61"/>
    <mergeCell ref="AB62:AQ62"/>
    <mergeCell ref="M61:AA61"/>
    <mergeCell ref="M62:AA62"/>
    <mergeCell ref="AB35:AH35"/>
    <mergeCell ref="AB42:AQ42"/>
    <mergeCell ref="AI41:AJ41"/>
    <mergeCell ref="AK41:AQ41"/>
    <mergeCell ref="AB38:AH38"/>
    <mergeCell ref="AB39:AH39"/>
    <mergeCell ref="AI35:AJ35"/>
    <mergeCell ref="AK35:AQ35"/>
    <mergeCell ref="AI36:AJ36"/>
    <mergeCell ref="AK36:AQ36"/>
    <mergeCell ref="AI39:AJ39"/>
    <mergeCell ref="G47:L50"/>
    <mergeCell ref="AI55:AJ55"/>
    <mergeCell ref="AK55:AQ55"/>
    <mergeCell ref="Z57:AB57"/>
    <mergeCell ref="AC57:AH57"/>
    <mergeCell ref="AI57:AJ57"/>
    <mergeCell ref="AK57:AQ57"/>
    <mergeCell ref="AB41:AH41"/>
    <mergeCell ref="AI38:AJ38"/>
    <mergeCell ref="AB49:AH49"/>
    <mergeCell ref="AI49:AJ49"/>
    <mergeCell ref="AK49:AQ49"/>
    <mergeCell ref="AK45:AQ45"/>
    <mergeCell ref="Z43:AA43"/>
    <mergeCell ref="AB43:AH43"/>
    <mergeCell ref="AI43:AJ43"/>
    <mergeCell ref="Z45:AA45"/>
    <mergeCell ref="AB45:AH45"/>
    <mergeCell ref="AI45:AJ45"/>
    <mergeCell ref="Z49:AA49"/>
    <mergeCell ref="AB44:AQ44"/>
    <mergeCell ref="AK43:AQ43"/>
    <mergeCell ref="AK39:AQ39"/>
    <mergeCell ref="Z39:AA39"/>
    <mergeCell ref="Z42:AA42"/>
    <mergeCell ref="BK24:BP24"/>
    <mergeCell ref="BQ19:BV19"/>
    <mergeCell ref="BQ20:BV20"/>
    <mergeCell ref="BQ21:BV21"/>
    <mergeCell ref="BQ22:BV22"/>
    <mergeCell ref="BQ36:BV36"/>
    <mergeCell ref="BQ37:BV37"/>
    <mergeCell ref="BQ38:BV38"/>
    <mergeCell ref="BQ39:BV39"/>
    <mergeCell ref="BQ25:BV25"/>
    <mergeCell ref="BQ27:BV27"/>
    <mergeCell ref="BQ28:BV28"/>
    <mergeCell ref="BQ26:BV26"/>
    <mergeCell ref="BQ29:BV29"/>
    <mergeCell ref="AM9:AQ9"/>
    <mergeCell ref="AM11:AQ11"/>
    <mergeCell ref="AC9:AG9"/>
    <mergeCell ref="AH9:AL9"/>
    <mergeCell ref="AM10:AQ10"/>
    <mergeCell ref="AH11:AJ11"/>
    <mergeCell ref="AK11:AL11"/>
    <mergeCell ref="AC17:AH18"/>
    <mergeCell ref="AI17:AL18"/>
    <mergeCell ref="AP13:AQ13"/>
    <mergeCell ref="AC10:AF10"/>
    <mergeCell ref="AK10:AL10"/>
    <mergeCell ref="AH10:AJ10"/>
    <mergeCell ref="AC11:AF11"/>
    <mergeCell ref="AI16:AL16"/>
    <mergeCell ref="AC15:AH15"/>
    <mergeCell ref="AH13:AI13"/>
    <mergeCell ref="AJ13:AO13"/>
    <mergeCell ref="BQ46:BV46"/>
    <mergeCell ref="BQ47:BV47"/>
    <mergeCell ref="BQ48:BV48"/>
    <mergeCell ref="BK32:BP32"/>
    <mergeCell ref="BK36:BP36"/>
    <mergeCell ref="BK37:BP37"/>
    <mergeCell ref="BQ40:BV40"/>
    <mergeCell ref="BQ41:BV41"/>
    <mergeCell ref="BK44:BP44"/>
    <mergeCell ref="BK47:BP47"/>
    <mergeCell ref="BK48:BP48"/>
    <mergeCell ref="BQ34:BV34"/>
    <mergeCell ref="BQ35:BV35"/>
    <mergeCell ref="BQ32:BV32"/>
    <mergeCell ref="BQ33:BV33"/>
    <mergeCell ref="BK11:BP11"/>
    <mergeCell ref="BQ11:BV11"/>
    <mergeCell ref="BQ17:BV17"/>
    <mergeCell ref="BQ18:BV18"/>
    <mergeCell ref="BK46:BP46"/>
    <mergeCell ref="BQ45:BV45"/>
    <mergeCell ref="BK49:BP49"/>
    <mergeCell ref="BK50:BP50"/>
    <mergeCell ref="BQ12:BV12"/>
    <mergeCell ref="BK12:BP12"/>
    <mergeCell ref="BK13:BP13"/>
    <mergeCell ref="BQ13:BV13"/>
    <mergeCell ref="BQ23:BV23"/>
    <mergeCell ref="BQ24:BV24"/>
    <mergeCell ref="BK14:BP14"/>
    <mergeCell ref="BQ14:BV14"/>
    <mergeCell ref="BK15:BP15"/>
    <mergeCell ref="BQ15:BV15"/>
    <mergeCell ref="BK16:BP16"/>
    <mergeCell ref="BQ16:BV16"/>
    <mergeCell ref="BK21:BP21"/>
    <mergeCell ref="BK22:BP22"/>
    <mergeCell ref="BK23:BP23"/>
    <mergeCell ref="BK45:BP45"/>
    <mergeCell ref="BK52:BP52"/>
    <mergeCell ref="AM17:AM18"/>
    <mergeCell ref="AN17:AP18"/>
    <mergeCell ref="BK18:BP18"/>
    <mergeCell ref="BK19:BP19"/>
    <mergeCell ref="BK34:BP34"/>
    <mergeCell ref="BK33:BP33"/>
    <mergeCell ref="BK40:BP40"/>
    <mergeCell ref="BK41:BP41"/>
    <mergeCell ref="BK42:BP42"/>
    <mergeCell ref="BK38:BP38"/>
    <mergeCell ref="BK20:BP20"/>
    <mergeCell ref="AK32:AQ32"/>
    <mergeCell ref="AI25:AQ25"/>
    <mergeCell ref="BK43:BP43"/>
    <mergeCell ref="BK35:BP35"/>
    <mergeCell ref="AB28:AQ28"/>
    <mergeCell ref="BK39:BP39"/>
    <mergeCell ref="AA17:AB18"/>
    <mergeCell ref="AB27:AH27"/>
    <mergeCell ref="AI26:AJ26"/>
    <mergeCell ref="Z37:AA37"/>
    <mergeCell ref="Z31:AA31"/>
    <mergeCell ref="BK51:BP51"/>
    <mergeCell ref="AB66:AQ67"/>
    <mergeCell ref="F1:L1"/>
    <mergeCell ref="AJ4:AR4"/>
    <mergeCell ref="BK59:BP59"/>
    <mergeCell ref="BQ59:BV59"/>
    <mergeCell ref="BQ53:BV53"/>
    <mergeCell ref="BK53:BP53"/>
    <mergeCell ref="BK54:BP54"/>
    <mergeCell ref="BK55:BP55"/>
    <mergeCell ref="BK56:BP56"/>
    <mergeCell ref="BQ54:BV54"/>
    <mergeCell ref="BQ55:BV55"/>
    <mergeCell ref="BQ56:BV56"/>
    <mergeCell ref="BQ57:BV57"/>
    <mergeCell ref="BQ49:BV49"/>
    <mergeCell ref="BQ50:BV50"/>
    <mergeCell ref="BQ51:BV51"/>
    <mergeCell ref="BQ52:BV52"/>
    <mergeCell ref="BQ42:BV42"/>
    <mergeCell ref="BQ43:BV43"/>
    <mergeCell ref="BQ44:BV44"/>
    <mergeCell ref="BQ58:BV58"/>
    <mergeCell ref="BK58:BP58"/>
    <mergeCell ref="BK57:BP57"/>
  </mergeCells>
  <phoneticPr fontId="2"/>
  <conditionalFormatting sqref="F56 F58">
    <cfRule type="containsBlanks" dxfId="71" priority="20">
      <formula>LEN(TRIM(F56))=0</formula>
    </cfRule>
  </conditionalFormatting>
  <conditionalFormatting sqref="H11 O11:AQ11">
    <cfRule type="expression" dxfId="70" priority="16">
      <formula>$M$10&lt;&gt;2</formula>
    </cfRule>
  </conditionalFormatting>
  <conditionalFormatting sqref="H10:L11 M10:V20">
    <cfRule type="containsBlanks" dxfId="69" priority="18">
      <formula>LEN(TRIM(H10))=0</formula>
    </cfRule>
  </conditionalFormatting>
  <conditionalFormatting sqref="O15:V16">
    <cfRule type="expression" dxfId="68" priority="14">
      <formula>$M$14&lt;&gt;2</formula>
    </cfRule>
  </conditionalFormatting>
  <conditionalFormatting sqref="O22:Y27 O29:Y30 O32:Y33 O35:Y36 O38:Y39 M41:Y58 M26 M29 M35 M38">
    <cfRule type="containsBlanks" dxfId="67" priority="19">
      <formula>LEN(TRIM(M22))=0</formula>
    </cfRule>
  </conditionalFormatting>
  <conditionalFormatting sqref="O27:AQ27">
    <cfRule type="expression" dxfId="66" priority="17">
      <formula>$M$26&lt;&gt;2</formula>
    </cfRule>
  </conditionalFormatting>
  <conditionalFormatting sqref="O29:AQ30">
    <cfRule type="expression" dxfId="65" priority="13">
      <formula>AND($M$29&lt;&gt;"主",$M$29&lt;&gt;2)</formula>
    </cfRule>
  </conditionalFormatting>
  <conditionalFormatting sqref="O32:AQ33">
    <cfRule type="expression" dxfId="64" priority="12">
      <formula>$M$29&lt;&gt;2</formula>
    </cfRule>
  </conditionalFormatting>
  <conditionalFormatting sqref="O35:AQ35">
    <cfRule type="expression" dxfId="63" priority="11">
      <formula>AND($M$35&lt;&gt;"主",$M$35&lt;&gt;2)</formula>
    </cfRule>
  </conditionalFormatting>
  <conditionalFormatting sqref="O36:AQ36">
    <cfRule type="expression" dxfId="62" priority="10">
      <formula>$M$35&lt;&gt;2</formula>
    </cfRule>
  </conditionalFormatting>
  <conditionalFormatting sqref="O39:AQ39">
    <cfRule type="expression" dxfId="61" priority="9">
      <formula>$M$38&lt;&gt;2</formula>
    </cfRule>
  </conditionalFormatting>
  <conditionalFormatting sqref="O45:AQ46">
    <cfRule type="expression" dxfId="60" priority="8">
      <formula>$M$43&lt;&gt;2</formula>
    </cfRule>
  </conditionalFormatting>
  <conditionalFormatting sqref="O47:AQ48">
    <cfRule type="expression" dxfId="59" priority="7">
      <formula>AND($M$47&lt;&gt;"主",$M$47&lt;&gt;2)</formula>
    </cfRule>
  </conditionalFormatting>
  <conditionalFormatting sqref="O49:AQ50">
    <cfRule type="expression" dxfId="58" priority="6">
      <formula>$M$47&lt;&gt;2</formula>
    </cfRule>
  </conditionalFormatting>
  <conditionalFormatting sqref="O51:AQ52">
    <cfRule type="expression" dxfId="57" priority="5">
      <formula>AND($M$51&lt;&gt;"主",$M$51&lt;&gt;2)</formula>
    </cfRule>
  </conditionalFormatting>
  <conditionalFormatting sqref="O53:AQ54">
    <cfRule type="expression" dxfId="56" priority="4">
      <formula>$M$51&lt;&gt;2</formula>
    </cfRule>
  </conditionalFormatting>
  <conditionalFormatting sqref="AB22:AH27 AK26:AQ27 AK29 AB29:AH30 AK32 AB32:AH33 AB35:AH36 AK35:AQ36 AB38:AH39 AK38:AQ39 AB45 AK45 AB47 AK47 AB49 AK49 AB51 AK51 AB53 AK53 AK22 AK24 AB41 AK41 AB43 AK43 AC55 AK55 AC57 AK57">
    <cfRule type="containsBlanks" dxfId="55" priority="22">
      <formula>LEN(TRIM(AB22))=0</formula>
    </cfRule>
  </conditionalFormatting>
  <conditionalFormatting sqref="AC10:AF11 AH10:AJ11 W10:X13 Z10:AA13 AC12:AD13 AF12:AG13 AJ12:AO13 AI14:AL15 W14:Z20 AI16:AI17 AN17 AC19">
    <cfRule type="containsBlanks" dxfId="54" priority="21">
      <formula>LEN(TRIM(W10))=0</formula>
    </cfRule>
  </conditionalFormatting>
  <conditionalFormatting sqref="AD64:AD65 AL64:AL65 AB60:AB63">
    <cfRule type="containsBlanks" dxfId="53" priority="23">
      <formula>LEN(TRIM(AB60))=0</formula>
    </cfRule>
  </conditionalFormatting>
  <conditionalFormatting sqref="AD64:AD65 AL64:AL65">
    <cfRule type="expression" dxfId="52" priority="15">
      <formula>$AB$63="無"</formula>
    </cfRule>
  </conditionalFormatting>
  <dataValidations count="3">
    <dataValidation type="list" allowBlank="1" showInputMessage="1" showErrorMessage="1" sqref="M10:N11 M14:N15 M26:N27 M38:N40 M43:N44" xr:uid="{57CD05E5-BD6B-46FB-B9ED-C2D4229D9DEF}">
      <formula1>"主,2"</formula1>
    </dataValidation>
    <dataValidation type="list" allowBlank="1" showInputMessage="1" showErrorMessage="1" sqref="M29:N37 M47:N49 M51:N53" xr:uid="{8155A883-0F2B-4599-9466-682080DBB4E2}">
      <formula1>"主,2,設置無し"</formula1>
    </dataValidation>
    <dataValidation type="list" allowBlank="1" showInputMessage="1" showErrorMessage="1" sqref="AB60:AQ63" xr:uid="{73E066B1-A29E-4CB3-934B-E52E5A0199F3}">
      <formula1>"有,無"</formula1>
    </dataValidation>
  </dataValidations>
  <hyperlinks>
    <hyperlink ref="A1" location="はじめに!A1" display="＜はじめにへ" xr:uid="{F25FD337-F49E-444D-862B-880B918AA95F}"/>
    <hyperlink ref="A1:E1" location="入力シート!Print_Area" display="＜入力シートへ" xr:uid="{D81CA9C3-5733-4F40-86CA-0A5E66008F13}"/>
    <hyperlink ref="AO1:AS1" location="おわりに!Print_Area" display="おわりに＞" xr:uid="{A03C7B49-DBF6-4D88-9F39-CB453E63ABD4}"/>
  </hyperlinks>
  <pageMargins left="0.64" right="0.3" top="0.65" bottom="0.6" header="0.51200000000000001" footer="0.51200000000000001"/>
  <pageSetup paperSize="9" scale="68"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3" id="{DBC3EBE1-0350-4E80-B6A3-EC7600D27556}">
            <xm:f>'はじめに '!$AV$57&lt;&gt;"はい"</xm:f>
            <x14:dxf>
              <fill>
                <patternFill>
                  <bgColor theme="0" tint="-0.24994659260841701"/>
                </patternFill>
              </fill>
            </x14:dxf>
          </x14:cfRule>
          <xm:sqref>A2:AS20</xm:sqref>
        </x14:conditionalFormatting>
        <x14:conditionalFormatting xmlns:xm="http://schemas.microsoft.com/office/excel/2006/main">
          <x14:cfRule type="expression" priority="2" id="{C9B3CEA6-5B97-433C-BE1A-E449F72735AB}">
            <xm:f>'はじめに '!$AV$59&lt;&gt;"はい"</xm:f>
            <x14:dxf>
              <fill>
                <patternFill>
                  <bgColor theme="0" tint="-0.24994659260841701"/>
                </patternFill>
              </fill>
            </x14:dxf>
          </x14:cfRule>
          <xm:sqref>A21:AS58</xm:sqref>
        </x14:conditionalFormatting>
        <x14:conditionalFormatting xmlns:xm="http://schemas.microsoft.com/office/excel/2006/main">
          <x14:cfRule type="expression" priority="1" id="{B1571E5B-C38C-4D31-A426-5DFEE4F967C8}">
            <xm:f>AND('はじめに '!$AV$57&lt;&gt;"はい",'はじめに '!$AV$59&lt;&gt;"はい")</xm:f>
            <x14:dxf>
              <fill>
                <patternFill>
                  <bgColor theme="0" tint="-0.24994659260841701"/>
                </patternFill>
              </fill>
            </x14:dxf>
          </x14:cfRule>
          <xm:sqref>A59:AS68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D95D8-B3E7-4904-96DC-7ACCD2C74093}">
  <sheetPr codeName="Sheet20">
    <pageSetUpPr fitToPage="1"/>
  </sheetPr>
  <dimension ref="A1:CB78"/>
  <sheetViews>
    <sheetView showGridLines="0" view="pageBreakPreview" zoomScale="80" zoomScaleNormal="100" zoomScaleSheetLayoutView="80" workbookViewId="0">
      <pane ySplit="1" topLeftCell="A2" activePane="bottomLeft" state="frozen"/>
      <selection activeCell="U1" sqref="U1:V1"/>
      <selection pane="bottomLeft" sqref="A1:E1"/>
    </sheetView>
  </sheetViews>
  <sheetFormatPr defaultColWidth="2.6328125" defaultRowHeight="14.25" customHeight="1" x14ac:dyDescent="0.2"/>
  <cols>
    <col min="1" max="13" width="2.6328125" style="30"/>
    <col min="14" max="14" width="10.08984375" style="30" customWidth="1"/>
    <col min="15" max="18" width="3.6328125" style="30" customWidth="1"/>
    <col min="19" max="19" width="2.6328125" style="30"/>
    <col min="20" max="20" width="6.6328125" style="30" customWidth="1"/>
    <col min="21" max="27" width="2.6328125" style="30"/>
    <col min="28" max="28" width="3.36328125" style="30" bestFit="1" customWidth="1"/>
    <col min="29" max="48" width="2.6328125" style="30"/>
    <col min="49" max="55" width="2.6328125" style="30" hidden="1" customWidth="1"/>
    <col min="56" max="62" width="2.6328125" style="30"/>
    <col min="63" max="80" width="2.6328125" style="30" customWidth="1"/>
    <col min="81" max="16384" width="2.6328125" style="30"/>
  </cols>
  <sheetData>
    <row r="1" spans="1:80" ht="20.149999999999999" customHeight="1" thickBot="1" x14ac:dyDescent="0.25">
      <c r="A1" s="881" t="s">
        <v>152</v>
      </c>
      <c r="B1" s="881"/>
      <c r="C1" s="881"/>
      <c r="D1" s="881"/>
      <c r="E1" s="881"/>
      <c r="F1" s="1331"/>
      <c r="G1" s="1331"/>
      <c r="H1" s="1331"/>
      <c r="I1" s="1331"/>
      <c r="J1" s="1331"/>
      <c r="K1" s="1331"/>
      <c r="L1" s="1331"/>
      <c r="M1" s="786"/>
      <c r="N1" s="786"/>
      <c r="O1" s="786"/>
      <c r="P1" s="786"/>
      <c r="Q1" s="786"/>
      <c r="R1" s="182"/>
      <c r="S1" s="616" t="s">
        <v>493</v>
      </c>
      <c r="T1" s="617">
        <f>IF(AND('はじめに '!AV57="はい",'はじめに '!AV59="はい"),SUM(AY:AY,BC:BC),IF('はじめに '!AV57="はい",SUM(AY:AY),IF('はじめに '!AV59="はい",SUM(BC:BC),0)))</f>
        <v>0</v>
      </c>
      <c r="U1" s="165" t="s">
        <v>1</v>
      </c>
      <c r="V1" s="490"/>
      <c r="W1" s="786"/>
      <c r="X1" s="143"/>
      <c r="Y1" s="786"/>
      <c r="Z1" s="786"/>
      <c r="AA1" s="786"/>
      <c r="AB1" s="786"/>
      <c r="AC1" s="786"/>
      <c r="AD1" s="786"/>
      <c r="AE1" s="786"/>
      <c r="AF1" s="143"/>
      <c r="AG1" s="143"/>
      <c r="AH1" s="143"/>
      <c r="AI1" s="143"/>
      <c r="AJ1" s="143"/>
      <c r="AK1" s="143"/>
      <c r="AL1" s="143"/>
      <c r="AM1" s="143"/>
      <c r="AN1" s="143"/>
      <c r="AO1" s="1316" t="s">
        <v>154</v>
      </c>
      <c r="AP1" s="1316"/>
      <c r="AQ1" s="1316"/>
      <c r="AR1" s="1316"/>
      <c r="AS1" s="1316"/>
    </row>
    <row r="2" spans="1:80" ht="14.25" customHeight="1" thickTop="1" x14ac:dyDescent="0.2">
      <c r="A2" s="31"/>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3" t="s">
        <v>233</v>
      </c>
      <c r="AS2" s="32"/>
      <c r="AT2" s="34"/>
      <c r="AU2" s="34"/>
    </row>
    <row r="3" spans="1:80" ht="14.25" customHeight="1" thickBot="1" x14ac:dyDescent="0.25">
      <c r="A3" s="31"/>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3"/>
      <c r="AS3" s="32"/>
      <c r="AT3" s="34"/>
      <c r="AU3" s="34"/>
    </row>
    <row r="4" spans="1:80" ht="14.25" customHeight="1" x14ac:dyDescent="0.2">
      <c r="A4" s="3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7"/>
      <c r="AI4" s="37"/>
      <c r="AJ4" s="1169" t="str">
        <f>IF(入力シート!E12="","",入力シート!E12)</f>
        <v/>
      </c>
      <c r="AK4" s="1169"/>
      <c r="AL4" s="1169"/>
      <c r="AM4" s="1169"/>
      <c r="AN4" s="1169"/>
      <c r="AO4" s="1169"/>
      <c r="AP4" s="1169"/>
      <c r="AQ4" s="1169"/>
      <c r="AR4" s="1170"/>
      <c r="AS4" s="32"/>
      <c r="AT4" s="34"/>
      <c r="AU4" s="34"/>
    </row>
    <row r="5" spans="1:80" ht="14.25" customHeight="1" x14ac:dyDescent="0.2">
      <c r="A5" s="38"/>
      <c r="B5" s="1465"/>
      <c r="C5" s="1465"/>
      <c r="D5" s="1465"/>
      <c r="E5" s="1465"/>
      <c r="F5" s="1465"/>
      <c r="G5" s="1465"/>
      <c r="H5" s="1465"/>
      <c r="I5" s="1465"/>
      <c r="J5" s="1465"/>
      <c r="K5" s="1465"/>
      <c r="L5" s="1465"/>
      <c r="M5" s="1465"/>
      <c r="N5" s="1465"/>
      <c r="O5" s="1465"/>
      <c r="P5" s="1465"/>
      <c r="Q5" s="1465"/>
      <c r="R5" s="1465"/>
      <c r="S5" s="1465"/>
      <c r="T5" s="1465"/>
      <c r="U5" s="1465"/>
      <c r="V5" s="1465"/>
      <c r="W5" s="1465"/>
      <c r="X5" s="1465"/>
      <c r="Y5" s="1465"/>
      <c r="Z5" s="32"/>
      <c r="AA5" s="32"/>
      <c r="AB5" s="32"/>
      <c r="AC5" s="32"/>
      <c r="AD5" s="32"/>
      <c r="AE5" s="32"/>
      <c r="AF5" s="32"/>
      <c r="AG5" s="32"/>
      <c r="AH5" s="39"/>
      <c r="AI5" s="32"/>
      <c r="AJ5" s="32"/>
      <c r="AK5" s="39"/>
      <c r="AL5" s="32"/>
      <c r="AM5" s="32"/>
      <c r="AN5" s="32"/>
      <c r="AO5" s="32"/>
      <c r="AP5" s="32"/>
      <c r="AQ5" s="32"/>
      <c r="AR5" s="40"/>
      <c r="AS5" s="32"/>
      <c r="AT5" s="34"/>
      <c r="AU5" s="34"/>
    </row>
    <row r="6" spans="1:80" ht="14.25" customHeight="1" x14ac:dyDescent="0.2">
      <c r="A6" s="38"/>
      <c r="B6" s="1465"/>
      <c r="C6" s="1465"/>
      <c r="D6" s="1465"/>
      <c r="E6" s="1465"/>
      <c r="F6" s="1465"/>
      <c r="G6" s="1465"/>
      <c r="H6" s="1465"/>
      <c r="I6" s="1465"/>
      <c r="J6" s="1465"/>
      <c r="K6" s="1465"/>
      <c r="L6" s="1465"/>
      <c r="M6" s="1465"/>
      <c r="N6" s="1465"/>
      <c r="O6" s="1465"/>
      <c r="P6" s="1465"/>
      <c r="Q6" s="1465"/>
      <c r="R6" s="1465"/>
      <c r="S6" s="1465"/>
      <c r="T6" s="1465"/>
      <c r="U6" s="1465"/>
      <c r="V6" s="1465"/>
      <c r="W6" s="1465"/>
      <c r="X6" s="1465"/>
      <c r="Y6" s="1465"/>
      <c r="Z6" s="32"/>
      <c r="AA6" s="32"/>
      <c r="AB6" s="32"/>
      <c r="AC6" s="32"/>
      <c r="AD6" s="32"/>
      <c r="AE6" s="32"/>
      <c r="AF6" s="32"/>
      <c r="AG6" s="32"/>
      <c r="AH6" s="39"/>
      <c r="AI6" s="32"/>
      <c r="AJ6" s="32"/>
      <c r="AK6" s="39"/>
      <c r="AL6" s="32"/>
      <c r="AM6" s="32"/>
      <c r="AN6" s="32"/>
      <c r="AO6" s="32"/>
      <c r="AP6" s="32"/>
      <c r="AQ6" s="32"/>
      <c r="AR6" s="40"/>
      <c r="AS6" s="32"/>
      <c r="AT6" s="34"/>
      <c r="AU6" s="34"/>
    </row>
    <row r="7" spans="1:80" ht="22.5" customHeight="1" x14ac:dyDescent="0.2">
      <c r="A7" s="38"/>
      <c r="B7" s="1465"/>
      <c r="C7" s="1465"/>
      <c r="D7" s="1465"/>
      <c r="E7" s="1465"/>
      <c r="F7" s="1465"/>
      <c r="G7" s="1465"/>
      <c r="H7" s="1465"/>
      <c r="I7" s="1465"/>
      <c r="J7" s="1465"/>
      <c r="K7" s="1465"/>
      <c r="L7" s="1465"/>
      <c r="M7" s="1465"/>
      <c r="N7" s="1465"/>
      <c r="O7" s="1465"/>
      <c r="P7" s="1465"/>
      <c r="Q7" s="1465"/>
      <c r="R7" s="1465"/>
      <c r="S7" s="1465"/>
      <c r="T7" s="1465"/>
      <c r="U7" s="1465"/>
      <c r="V7" s="1465"/>
      <c r="W7" s="1465"/>
      <c r="X7" s="1465"/>
      <c r="Y7" s="1465"/>
      <c r="Z7" s="32"/>
      <c r="AA7" s="32"/>
      <c r="AB7" s="29" t="s">
        <v>294</v>
      </c>
      <c r="AC7" s="41"/>
      <c r="AD7" s="41"/>
      <c r="AE7" s="41"/>
      <c r="AF7" s="41"/>
      <c r="AG7" s="41"/>
      <c r="AH7" s="1464" t="str">
        <f>IF(入力シート!E20="","",入力シート!E20)</f>
        <v/>
      </c>
      <c r="AI7" s="1464"/>
      <c r="AJ7" s="1464"/>
      <c r="AK7" s="1464"/>
      <c r="AL7" s="1464"/>
      <c r="AM7" s="1464"/>
      <c r="AN7" s="1464"/>
      <c r="AO7" s="1464"/>
      <c r="AP7" s="1464"/>
      <c r="AQ7" s="1464"/>
      <c r="AR7" s="40"/>
      <c r="AS7" s="32"/>
      <c r="AT7" s="34"/>
      <c r="AU7" s="34"/>
    </row>
    <row r="8" spans="1:80" ht="14.25" customHeight="1" x14ac:dyDescent="0.2">
      <c r="A8" s="42" t="s">
        <v>354</v>
      </c>
      <c r="B8" s="31"/>
      <c r="C8" s="41"/>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3"/>
      <c r="AS8" s="32"/>
      <c r="AT8" s="34"/>
      <c r="AU8" s="34"/>
    </row>
    <row r="9" spans="1:80" ht="14.25" customHeight="1" x14ac:dyDescent="0.2">
      <c r="A9" s="38"/>
      <c r="B9" s="44"/>
      <c r="C9" s="45"/>
      <c r="D9" s="45"/>
      <c r="E9" s="45"/>
      <c r="F9" s="46"/>
      <c r="G9" s="1366" t="s">
        <v>355</v>
      </c>
      <c r="H9" s="1366"/>
      <c r="I9" s="1366"/>
      <c r="J9" s="1366"/>
      <c r="K9" s="1366"/>
      <c r="L9" s="1367"/>
      <c r="M9" s="1358" t="s">
        <v>356</v>
      </c>
      <c r="N9" s="1346"/>
      <c r="O9" s="1358" t="s">
        <v>357</v>
      </c>
      <c r="P9" s="1333"/>
      <c r="Q9" s="1333"/>
      <c r="R9" s="1346"/>
      <c r="S9" s="1358" t="s">
        <v>358</v>
      </c>
      <c r="T9" s="1333"/>
      <c r="U9" s="1333"/>
      <c r="V9" s="1346"/>
      <c r="W9" s="1358" t="s">
        <v>359</v>
      </c>
      <c r="X9" s="1333"/>
      <c r="Y9" s="1333"/>
      <c r="Z9" s="1333"/>
      <c r="AA9" s="1333"/>
      <c r="AB9" s="1346"/>
      <c r="AC9" s="1358" t="s">
        <v>360</v>
      </c>
      <c r="AD9" s="1333"/>
      <c r="AE9" s="1333"/>
      <c r="AF9" s="1333"/>
      <c r="AG9" s="1346"/>
      <c r="AH9" s="1358" t="s">
        <v>361</v>
      </c>
      <c r="AI9" s="1333"/>
      <c r="AJ9" s="1333"/>
      <c r="AK9" s="1333"/>
      <c r="AL9" s="1333"/>
      <c r="AM9" s="1354" t="s">
        <v>362</v>
      </c>
      <c r="AN9" s="1354"/>
      <c r="AO9" s="1354"/>
      <c r="AP9" s="1354"/>
      <c r="AQ9" s="1354"/>
      <c r="AR9" s="52"/>
      <c r="AS9" s="31"/>
      <c r="AW9" s="53" t="s">
        <v>756</v>
      </c>
      <c r="BA9" s="53" t="s">
        <v>757</v>
      </c>
      <c r="BK9" s="1332"/>
      <c r="BL9" s="1332"/>
      <c r="BM9" s="1332"/>
      <c r="BN9" s="1332"/>
      <c r="BO9" s="1332"/>
      <c r="BP9" s="1332"/>
      <c r="BQ9" s="1332"/>
      <c r="BR9" s="1351"/>
      <c r="BS9" s="1351"/>
      <c r="BT9" s="1351"/>
      <c r="BU9" s="1351"/>
      <c r="BV9" s="1351"/>
      <c r="BW9" s="1332"/>
      <c r="BX9" s="1351"/>
      <c r="BY9" s="1351"/>
      <c r="BZ9" s="1351"/>
      <c r="CA9" s="1351"/>
      <c r="CB9" s="1351"/>
    </row>
    <row r="10" spans="1:80" ht="14.25" customHeight="1" x14ac:dyDescent="0.2">
      <c r="A10" s="38"/>
      <c r="B10" s="54"/>
      <c r="C10" s="55"/>
      <c r="D10" s="55"/>
      <c r="E10" s="55"/>
      <c r="F10" s="56"/>
      <c r="G10" s="1451" t="s">
        <v>363</v>
      </c>
      <c r="H10" s="1452"/>
      <c r="I10" s="1453"/>
      <c r="J10" s="1453"/>
      <c r="K10" s="1453"/>
      <c r="L10" s="1454"/>
      <c r="M10" s="1393"/>
      <c r="N10" s="1394"/>
      <c r="O10" s="1446"/>
      <c r="P10" s="1447"/>
      <c r="Q10" s="1447"/>
      <c r="R10" s="1434"/>
      <c r="S10" s="1448"/>
      <c r="T10" s="1449"/>
      <c r="U10" s="1449"/>
      <c r="V10" s="1450"/>
      <c r="W10" s="1359"/>
      <c r="X10" s="1360"/>
      <c r="Y10" s="47" t="s">
        <v>254</v>
      </c>
      <c r="Z10" s="1359"/>
      <c r="AA10" s="1360"/>
      <c r="AB10" s="48" t="s">
        <v>277</v>
      </c>
      <c r="AC10" s="1359"/>
      <c r="AD10" s="1360"/>
      <c r="AE10" s="1360"/>
      <c r="AF10" s="1360"/>
      <c r="AG10" s="48" t="s">
        <v>277</v>
      </c>
      <c r="AH10" s="1359"/>
      <c r="AI10" s="1360"/>
      <c r="AJ10" s="1360"/>
      <c r="AK10" s="1361" t="s">
        <v>364</v>
      </c>
      <c r="AL10" s="1362"/>
      <c r="AM10" s="1355"/>
      <c r="AN10" s="1356"/>
      <c r="AO10" s="1356"/>
      <c r="AP10" s="1356"/>
      <c r="AQ10" s="1357"/>
      <c r="AR10" s="52"/>
      <c r="AS10" s="31"/>
      <c r="AW10" s="30">
        <v>1</v>
      </c>
      <c r="AX10" s="30">
        <f>COUNTA(H10)</f>
        <v>0</v>
      </c>
      <c r="AY10" s="30">
        <f t="shared" ref="AY10:AY29" si="0">AW10-AX10</f>
        <v>1</v>
      </c>
      <c r="BA10" s="30">
        <v>1</v>
      </c>
      <c r="BB10" s="30">
        <f>COUNTA(O22)</f>
        <v>0</v>
      </c>
      <c r="BC10" s="30">
        <f t="shared" ref="BC10:BC17" si="1">BA10-BB10</f>
        <v>1</v>
      </c>
      <c r="BK10" s="1351"/>
      <c r="BL10" s="1351"/>
      <c r="BM10" s="1351"/>
      <c r="BN10" s="1351"/>
      <c r="BO10" s="1351"/>
      <c r="BP10" s="1351"/>
      <c r="BQ10" s="1332"/>
      <c r="BR10" s="1332"/>
      <c r="BS10" s="1332"/>
      <c r="BT10" s="1332"/>
      <c r="BU10" s="1332"/>
      <c r="BV10" s="1332"/>
    </row>
    <row r="11" spans="1:80" ht="14.25" customHeight="1" x14ac:dyDescent="0.2">
      <c r="A11" s="38"/>
      <c r="B11" s="54"/>
      <c r="C11" s="55"/>
      <c r="D11" s="55"/>
      <c r="E11" s="55"/>
      <c r="F11" s="56"/>
      <c r="G11" s="1451"/>
      <c r="H11" s="1455"/>
      <c r="I11" s="1455"/>
      <c r="J11" s="1455"/>
      <c r="K11" s="1455"/>
      <c r="L11" s="1455"/>
      <c r="M11" s="1397"/>
      <c r="N11" s="1398"/>
      <c r="O11" s="1446"/>
      <c r="P11" s="1447"/>
      <c r="Q11" s="1447"/>
      <c r="R11" s="1434"/>
      <c r="S11" s="1448"/>
      <c r="T11" s="1449"/>
      <c r="U11" s="1449"/>
      <c r="V11" s="1450"/>
      <c r="W11" s="1359"/>
      <c r="X11" s="1360"/>
      <c r="Y11" s="47" t="s">
        <v>254</v>
      </c>
      <c r="Z11" s="1359"/>
      <c r="AA11" s="1360"/>
      <c r="AB11" s="48" t="s">
        <v>277</v>
      </c>
      <c r="AC11" s="1359"/>
      <c r="AD11" s="1360"/>
      <c r="AE11" s="1360"/>
      <c r="AF11" s="1360"/>
      <c r="AG11" s="48" t="s">
        <v>277</v>
      </c>
      <c r="AH11" s="1359"/>
      <c r="AI11" s="1360"/>
      <c r="AJ11" s="1360"/>
      <c r="AK11" s="1361" t="s">
        <v>364</v>
      </c>
      <c r="AL11" s="1362"/>
      <c r="AM11" s="1355"/>
      <c r="AN11" s="1356"/>
      <c r="AO11" s="1356"/>
      <c r="AP11" s="1356"/>
      <c r="AQ11" s="1357"/>
      <c r="AR11" s="52"/>
      <c r="AS11" s="31"/>
      <c r="AW11" s="30">
        <v>1</v>
      </c>
      <c r="AX11" s="30">
        <f>COUNTA(M10)</f>
        <v>0</v>
      </c>
      <c r="AY11" s="30">
        <f t="shared" si="0"/>
        <v>1</v>
      </c>
      <c r="BA11" s="30">
        <v>1</v>
      </c>
      <c r="BB11" s="30">
        <f>COUNTA(S22)</f>
        <v>0</v>
      </c>
      <c r="BC11" s="30">
        <f t="shared" si="1"/>
        <v>1</v>
      </c>
      <c r="BK11" s="1332"/>
      <c r="BL11" s="1332"/>
      <c r="BM11" s="1332"/>
      <c r="BN11" s="1332"/>
      <c r="BO11" s="1332"/>
      <c r="BP11" s="1332"/>
      <c r="BQ11" s="1332"/>
      <c r="BR11" s="1332"/>
      <c r="BS11" s="1332"/>
      <c r="BT11" s="1332"/>
      <c r="BU11" s="1332"/>
      <c r="BV11" s="1332"/>
      <c r="BW11" s="53"/>
      <c r="BX11" s="53"/>
      <c r="BY11" s="53"/>
      <c r="CB11" s="53"/>
    </row>
    <row r="12" spans="1:80" ht="14.25" customHeight="1" x14ac:dyDescent="0.2">
      <c r="A12" s="38"/>
      <c r="B12" s="54" t="s">
        <v>365</v>
      </c>
      <c r="C12" s="55"/>
      <c r="D12" s="55"/>
      <c r="E12" s="55"/>
      <c r="F12" s="56"/>
      <c r="G12" s="1358" t="s">
        <v>366</v>
      </c>
      <c r="H12" s="1333"/>
      <c r="I12" s="1333"/>
      <c r="J12" s="1333"/>
      <c r="K12" s="1333"/>
      <c r="L12" s="1346"/>
      <c r="M12" s="1393" t="s">
        <v>390</v>
      </c>
      <c r="N12" s="1394"/>
      <c r="O12" s="1446"/>
      <c r="P12" s="1447"/>
      <c r="Q12" s="1447"/>
      <c r="R12" s="1434"/>
      <c r="S12" s="1448"/>
      <c r="T12" s="1449"/>
      <c r="U12" s="1449"/>
      <c r="V12" s="1450"/>
      <c r="W12" s="1359"/>
      <c r="X12" s="1360"/>
      <c r="Y12" s="47" t="s">
        <v>367</v>
      </c>
      <c r="Z12" s="1359"/>
      <c r="AA12" s="1360"/>
      <c r="AB12" s="49" t="s">
        <v>254</v>
      </c>
      <c r="AC12" s="1359"/>
      <c r="AD12" s="1360"/>
      <c r="AE12" s="50" t="s">
        <v>368</v>
      </c>
      <c r="AF12" s="1360"/>
      <c r="AG12" s="1368"/>
      <c r="AH12" s="1372" t="s">
        <v>369</v>
      </c>
      <c r="AI12" s="1367"/>
      <c r="AJ12" s="1359"/>
      <c r="AK12" s="1360"/>
      <c r="AL12" s="1360"/>
      <c r="AM12" s="1360"/>
      <c r="AN12" s="1360"/>
      <c r="AO12" s="1360"/>
      <c r="AP12" s="1366" t="s">
        <v>370</v>
      </c>
      <c r="AQ12" s="1367"/>
      <c r="AR12" s="52"/>
      <c r="AS12" s="31"/>
      <c r="AW12" s="30">
        <v>1</v>
      </c>
      <c r="AX12" s="30">
        <f>COUNTA(O10)</f>
        <v>0</v>
      </c>
      <c r="AY12" s="30">
        <f t="shared" si="0"/>
        <v>1</v>
      </c>
      <c r="BA12" s="30">
        <v>1</v>
      </c>
      <c r="BB12" s="30">
        <f>COUNTA(W22)</f>
        <v>0</v>
      </c>
      <c r="BC12" s="30">
        <f t="shared" si="1"/>
        <v>1</v>
      </c>
      <c r="BJ12" s="53"/>
      <c r="BK12" s="1351"/>
      <c r="BL12" s="1351"/>
      <c r="BM12" s="1351"/>
      <c r="BN12" s="1351"/>
      <c r="BO12" s="1351"/>
      <c r="BP12" s="1351"/>
      <c r="BQ12" s="1332"/>
      <c r="BR12" s="1332"/>
      <c r="BS12" s="1332"/>
      <c r="BT12" s="1332"/>
      <c r="BU12" s="1332"/>
      <c r="BV12" s="1332"/>
      <c r="BW12" s="53"/>
      <c r="BX12" s="53"/>
      <c r="BY12" s="53"/>
      <c r="CB12" s="53"/>
    </row>
    <row r="13" spans="1:80" ht="14.25" customHeight="1" x14ac:dyDescent="0.2">
      <c r="A13" s="38"/>
      <c r="B13" s="54" t="s">
        <v>371</v>
      </c>
      <c r="C13" s="55"/>
      <c r="D13" s="55"/>
      <c r="E13" s="55"/>
      <c r="F13" s="56"/>
      <c r="G13" s="1363"/>
      <c r="H13" s="1334"/>
      <c r="I13" s="1334"/>
      <c r="J13" s="1334"/>
      <c r="K13" s="1334"/>
      <c r="L13" s="1347"/>
      <c r="M13" s="1397"/>
      <c r="N13" s="1398"/>
      <c r="O13" s="1446"/>
      <c r="P13" s="1447"/>
      <c r="Q13" s="1447"/>
      <c r="R13" s="1434"/>
      <c r="S13" s="1448"/>
      <c r="T13" s="1449"/>
      <c r="U13" s="1449"/>
      <c r="V13" s="1450"/>
      <c r="W13" s="1359"/>
      <c r="X13" s="1360"/>
      <c r="Y13" s="47" t="s">
        <v>367</v>
      </c>
      <c r="Z13" s="1359"/>
      <c r="AA13" s="1360"/>
      <c r="AB13" s="48" t="s">
        <v>254</v>
      </c>
      <c r="AC13" s="1359"/>
      <c r="AD13" s="1360"/>
      <c r="AE13" s="47" t="s">
        <v>368</v>
      </c>
      <c r="AF13" s="1360"/>
      <c r="AG13" s="1368"/>
      <c r="AH13" s="1372" t="s">
        <v>369</v>
      </c>
      <c r="AI13" s="1367"/>
      <c r="AJ13" s="1359"/>
      <c r="AK13" s="1360"/>
      <c r="AL13" s="1360"/>
      <c r="AM13" s="1360"/>
      <c r="AN13" s="1360"/>
      <c r="AO13" s="1360"/>
      <c r="AP13" s="1366" t="s">
        <v>370</v>
      </c>
      <c r="AQ13" s="1367"/>
      <c r="AR13" s="52"/>
      <c r="AS13" s="31"/>
      <c r="AW13" s="30">
        <v>1</v>
      </c>
      <c r="AX13" s="30">
        <f>COUNTA(S10)</f>
        <v>0</v>
      </c>
      <c r="AY13" s="30">
        <f t="shared" si="0"/>
        <v>1</v>
      </c>
      <c r="BA13" s="30">
        <v>1</v>
      </c>
      <c r="BB13" s="30">
        <f>COUNTA(O24)</f>
        <v>0</v>
      </c>
      <c r="BC13" s="30">
        <f t="shared" si="1"/>
        <v>1</v>
      </c>
      <c r="BK13" s="1332"/>
      <c r="BL13" s="1332"/>
      <c r="BM13" s="1332"/>
      <c r="BN13" s="1332"/>
      <c r="BO13" s="1332"/>
      <c r="BP13" s="1332"/>
      <c r="BQ13" s="1332"/>
      <c r="BR13" s="1332"/>
      <c r="BS13" s="1332"/>
      <c r="BT13" s="1332"/>
      <c r="BU13" s="1332"/>
      <c r="BV13" s="1332"/>
      <c r="BW13" s="53"/>
      <c r="BX13" s="53"/>
      <c r="BY13" s="53"/>
      <c r="CB13" s="53"/>
    </row>
    <row r="14" spans="1:80" ht="14.25" customHeight="1" x14ac:dyDescent="0.2">
      <c r="A14" s="38"/>
      <c r="B14" s="54"/>
      <c r="C14" s="55"/>
      <c r="D14" s="55"/>
      <c r="E14" s="55"/>
      <c r="F14" s="55"/>
      <c r="G14" s="1354" t="s">
        <v>372</v>
      </c>
      <c r="H14" s="1354"/>
      <c r="I14" s="1354"/>
      <c r="J14" s="1354"/>
      <c r="K14" s="1354"/>
      <c r="L14" s="1354"/>
      <c r="M14" s="1393"/>
      <c r="N14" s="1394"/>
      <c r="O14" s="1446"/>
      <c r="P14" s="1447"/>
      <c r="Q14" s="1447"/>
      <c r="R14" s="1434"/>
      <c r="S14" s="1448"/>
      <c r="T14" s="1449"/>
      <c r="U14" s="1449"/>
      <c r="V14" s="1450"/>
      <c r="W14" s="1364"/>
      <c r="X14" s="1335"/>
      <c r="Y14" s="1335"/>
      <c r="Z14" s="1335"/>
      <c r="AA14" s="1333" t="s">
        <v>373</v>
      </c>
      <c r="AB14" s="1346"/>
      <c r="AC14" s="1369" t="s">
        <v>374</v>
      </c>
      <c r="AD14" s="1370"/>
      <c r="AE14" s="1370"/>
      <c r="AF14" s="1370"/>
      <c r="AG14" s="1370"/>
      <c r="AH14" s="1371"/>
      <c r="AI14" s="1443"/>
      <c r="AJ14" s="1444"/>
      <c r="AK14" s="1444"/>
      <c r="AL14" s="1445"/>
      <c r="AM14" s="1441"/>
      <c r="AN14" s="1441"/>
      <c r="AO14" s="1441"/>
      <c r="AP14" s="1441"/>
      <c r="AQ14" s="1441"/>
      <c r="AR14" s="52"/>
      <c r="AS14" s="31"/>
      <c r="AW14" s="30">
        <v>1</v>
      </c>
      <c r="AX14" s="30">
        <f>IF(M10&lt;&gt;2,1,COUNTA(H11))</f>
        <v>1</v>
      </c>
      <c r="AY14" s="30">
        <f t="shared" si="0"/>
        <v>0</v>
      </c>
      <c r="BA14" s="30">
        <v>1</v>
      </c>
      <c r="BB14" s="30">
        <f>COUNTA(S24)</f>
        <v>0</v>
      </c>
      <c r="BC14" s="30">
        <f t="shared" si="1"/>
        <v>1</v>
      </c>
      <c r="BK14" s="1351"/>
      <c r="BL14" s="1351"/>
      <c r="BM14" s="1351"/>
      <c r="BN14" s="1351"/>
      <c r="BO14" s="1351"/>
      <c r="BP14" s="1351"/>
      <c r="BQ14" s="1332"/>
      <c r="BR14" s="1332"/>
      <c r="BS14" s="1332"/>
      <c r="BT14" s="1332"/>
      <c r="BU14" s="1332"/>
      <c r="BV14" s="1332"/>
      <c r="BW14" s="53"/>
      <c r="BX14" s="53"/>
      <c r="BY14" s="53"/>
      <c r="CB14" s="53"/>
    </row>
    <row r="15" spans="1:80" ht="14.25" customHeight="1" x14ac:dyDescent="0.2">
      <c r="A15" s="38"/>
      <c r="B15" s="54"/>
      <c r="C15" s="55"/>
      <c r="D15" s="55"/>
      <c r="E15" s="55"/>
      <c r="F15" s="56"/>
      <c r="G15" s="1354"/>
      <c r="H15" s="1354"/>
      <c r="I15" s="1354"/>
      <c r="J15" s="1354"/>
      <c r="K15" s="1354"/>
      <c r="L15" s="1354"/>
      <c r="M15" s="1395"/>
      <c r="N15" s="1396"/>
      <c r="O15" s="1400"/>
      <c r="P15" s="1401"/>
      <c r="Q15" s="1401"/>
      <c r="R15" s="1402"/>
      <c r="S15" s="1393"/>
      <c r="T15" s="1421"/>
      <c r="U15" s="1421"/>
      <c r="V15" s="1394"/>
      <c r="W15" s="1443"/>
      <c r="X15" s="1444"/>
      <c r="Y15" s="1444"/>
      <c r="Z15" s="1444"/>
      <c r="AA15" s="1391"/>
      <c r="AB15" s="1392"/>
      <c r="AC15" s="1369" t="s">
        <v>375</v>
      </c>
      <c r="AD15" s="1370"/>
      <c r="AE15" s="1370"/>
      <c r="AF15" s="1370"/>
      <c r="AG15" s="1370"/>
      <c r="AH15" s="1371"/>
      <c r="AI15" s="1364"/>
      <c r="AJ15" s="1335"/>
      <c r="AK15" s="1335"/>
      <c r="AL15" s="1423"/>
      <c r="AM15" s="1442"/>
      <c r="AN15" s="1442"/>
      <c r="AO15" s="1442"/>
      <c r="AP15" s="1442"/>
      <c r="AQ15" s="1442"/>
      <c r="AR15" s="52"/>
      <c r="AS15" s="31"/>
      <c r="AW15" s="30">
        <v>1</v>
      </c>
      <c r="AX15" s="30">
        <f>IF(M10&lt;&gt;2,1,COUNTA(O11))</f>
        <v>1</v>
      </c>
      <c r="AY15" s="30">
        <f t="shared" si="0"/>
        <v>0</v>
      </c>
      <c r="BA15" s="30">
        <v>1</v>
      </c>
      <c r="BB15" s="30">
        <f>COUNTA(W24)</f>
        <v>0</v>
      </c>
      <c r="BC15" s="30">
        <f t="shared" si="1"/>
        <v>1</v>
      </c>
      <c r="BK15" s="1332"/>
      <c r="BL15" s="1332"/>
      <c r="BM15" s="1332"/>
      <c r="BN15" s="1332"/>
      <c r="BO15" s="1332"/>
      <c r="BP15" s="1332"/>
      <c r="BQ15" s="1332"/>
      <c r="BR15" s="1332"/>
      <c r="BS15" s="1332"/>
      <c r="BT15" s="1332"/>
      <c r="BU15" s="1332"/>
      <c r="BV15" s="1332"/>
      <c r="BW15" s="53"/>
      <c r="BX15" s="53"/>
      <c r="BY15" s="53"/>
      <c r="CB15" s="53"/>
    </row>
    <row r="16" spans="1:80" ht="14.25" customHeight="1" x14ac:dyDescent="0.2">
      <c r="A16" s="38"/>
      <c r="B16" s="54"/>
      <c r="C16" s="55"/>
      <c r="D16" s="55"/>
      <c r="E16" s="55"/>
      <c r="F16" s="56"/>
      <c r="G16" s="1354"/>
      <c r="H16" s="1354"/>
      <c r="I16" s="1354"/>
      <c r="J16" s="1354"/>
      <c r="K16" s="1354"/>
      <c r="L16" s="1354"/>
      <c r="M16" s="1397"/>
      <c r="N16" s="1398"/>
      <c r="O16" s="1403"/>
      <c r="P16" s="1404"/>
      <c r="Q16" s="1404"/>
      <c r="R16" s="1405"/>
      <c r="S16" s="1397"/>
      <c r="T16" s="1422"/>
      <c r="U16" s="1422"/>
      <c r="V16" s="1398"/>
      <c r="W16" s="1365"/>
      <c r="X16" s="1336"/>
      <c r="Y16" s="1336"/>
      <c r="Z16" s="1336"/>
      <c r="AA16" s="1334"/>
      <c r="AB16" s="1347"/>
      <c r="AC16" s="1369" t="s">
        <v>376</v>
      </c>
      <c r="AD16" s="1370"/>
      <c r="AE16" s="1370"/>
      <c r="AF16" s="1370"/>
      <c r="AG16" s="1370"/>
      <c r="AH16" s="1371"/>
      <c r="AI16" s="1359"/>
      <c r="AJ16" s="1360"/>
      <c r="AK16" s="1360"/>
      <c r="AL16" s="1368"/>
      <c r="AM16" s="1442"/>
      <c r="AN16" s="1442"/>
      <c r="AO16" s="1442"/>
      <c r="AP16" s="1442"/>
      <c r="AQ16" s="1442"/>
      <c r="AR16" s="52"/>
      <c r="AS16" s="31"/>
      <c r="AW16" s="30">
        <v>1</v>
      </c>
      <c r="AX16" s="30">
        <f>IF(M10&lt;&gt;2,1,COUNTA(S11))</f>
        <v>1</v>
      </c>
      <c r="AY16" s="30">
        <f t="shared" si="0"/>
        <v>0</v>
      </c>
      <c r="BA16" s="30">
        <v>1</v>
      </c>
      <c r="BB16" s="30">
        <f>COUNTA(M26)</f>
        <v>0</v>
      </c>
      <c r="BC16" s="30">
        <f t="shared" si="1"/>
        <v>1</v>
      </c>
      <c r="BK16" s="1332"/>
      <c r="BL16" s="1332"/>
      <c r="BM16" s="1332"/>
      <c r="BN16" s="1332"/>
      <c r="BO16" s="1332"/>
      <c r="BP16" s="1332"/>
      <c r="BQ16" s="1352"/>
      <c r="BR16" s="1352"/>
      <c r="BS16" s="1352"/>
      <c r="BT16" s="1352"/>
      <c r="BU16" s="1352"/>
      <c r="BV16" s="1352"/>
    </row>
    <row r="17" spans="1:80" ht="14.25" customHeight="1" x14ac:dyDescent="0.2">
      <c r="A17" s="38"/>
      <c r="B17" s="54"/>
      <c r="C17" s="55"/>
      <c r="D17" s="55"/>
      <c r="E17" s="55"/>
      <c r="F17" s="56"/>
      <c r="G17" s="1358" t="s">
        <v>377</v>
      </c>
      <c r="H17" s="1333"/>
      <c r="I17" s="1333"/>
      <c r="J17" s="1333"/>
      <c r="K17" s="1333"/>
      <c r="L17" s="1346"/>
      <c r="M17" s="1393" t="s">
        <v>821</v>
      </c>
      <c r="N17" s="1394"/>
      <c r="O17" s="1400"/>
      <c r="P17" s="1401"/>
      <c r="Q17" s="1401"/>
      <c r="R17" s="1402"/>
      <c r="S17" s="1393"/>
      <c r="T17" s="1421"/>
      <c r="U17" s="1421"/>
      <c r="V17" s="1394"/>
      <c r="W17" s="1364"/>
      <c r="X17" s="1335"/>
      <c r="Y17" s="1335"/>
      <c r="Z17" s="1335"/>
      <c r="AA17" s="1333" t="s">
        <v>378</v>
      </c>
      <c r="AB17" s="1346"/>
      <c r="AC17" s="1358" t="s">
        <v>379</v>
      </c>
      <c r="AD17" s="1333"/>
      <c r="AE17" s="1333"/>
      <c r="AF17" s="1333"/>
      <c r="AG17" s="1333"/>
      <c r="AH17" s="1333"/>
      <c r="AI17" s="1364"/>
      <c r="AJ17" s="1335"/>
      <c r="AK17" s="1335"/>
      <c r="AL17" s="1335"/>
      <c r="AM17" s="1333" t="s">
        <v>367</v>
      </c>
      <c r="AN17" s="1335"/>
      <c r="AO17" s="1335"/>
      <c r="AP17" s="1335"/>
      <c r="AQ17" s="1346" t="s">
        <v>254</v>
      </c>
      <c r="AR17" s="52"/>
      <c r="AS17" s="31"/>
      <c r="AW17" s="30">
        <v>1</v>
      </c>
      <c r="AX17" s="30">
        <f>COUNTA(O12)</f>
        <v>0</v>
      </c>
      <c r="AY17" s="30">
        <f t="shared" si="0"/>
        <v>1</v>
      </c>
      <c r="BA17" s="30">
        <v>1</v>
      </c>
      <c r="BB17" s="30">
        <f>COUNTA(O26)</f>
        <v>0</v>
      </c>
      <c r="BC17" s="30">
        <f t="shared" si="1"/>
        <v>1</v>
      </c>
      <c r="BK17" s="1332"/>
      <c r="BL17" s="1332"/>
      <c r="BM17" s="1332"/>
      <c r="BN17" s="1332"/>
      <c r="BO17" s="1332"/>
      <c r="BP17" s="1332"/>
      <c r="BQ17" s="1332"/>
      <c r="BR17" s="1332"/>
      <c r="BS17" s="1332"/>
      <c r="BT17" s="1332"/>
      <c r="BU17" s="1332"/>
      <c r="BV17" s="1332"/>
    </row>
    <row r="18" spans="1:80" ht="14.25" customHeight="1" x14ac:dyDescent="0.2">
      <c r="A18" s="38"/>
      <c r="B18" s="54"/>
      <c r="C18" s="55"/>
      <c r="D18" s="55"/>
      <c r="E18" s="55"/>
      <c r="F18" s="56"/>
      <c r="G18" s="1363"/>
      <c r="H18" s="1334"/>
      <c r="I18" s="1334"/>
      <c r="J18" s="1334"/>
      <c r="K18" s="1334"/>
      <c r="L18" s="1347"/>
      <c r="M18" s="1397"/>
      <c r="N18" s="1398"/>
      <c r="O18" s="1403"/>
      <c r="P18" s="1404"/>
      <c r="Q18" s="1404"/>
      <c r="R18" s="1405"/>
      <c r="S18" s="1397"/>
      <c r="T18" s="1422"/>
      <c r="U18" s="1422"/>
      <c r="V18" s="1398"/>
      <c r="W18" s="1365"/>
      <c r="X18" s="1336"/>
      <c r="Y18" s="1336"/>
      <c r="Z18" s="1336"/>
      <c r="AA18" s="1334"/>
      <c r="AB18" s="1347"/>
      <c r="AC18" s="1363"/>
      <c r="AD18" s="1334"/>
      <c r="AE18" s="1334"/>
      <c r="AF18" s="1334"/>
      <c r="AG18" s="1334"/>
      <c r="AH18" s="1334"/>
      <c r="AI18" s="1365"/>
      <c r="AJ18" s="1336"/>
      <c r="AK18" s="1336"/>
      <c r="AL18" s="1336"/>
      <c r="AM18" s="1334"/>
      <c r="AN18" s="1336"/>
      <c r="AO18" s="1336"/>
      <c r="AP18" s="1336"/>
      <c r="AQ18" s="1347"/>
      <c r="AR18" s="52"/>
      <c r="AS18" s="31"/>
      <c r="AW18" s="30">
        <v>1</v>
      </c>
      <c r="AX18" s="30">
        <f>COUNTA(S12)</f>
        <v>0</v>
      </c>
      <c r="AY18" s="30">
        <f t="shared" si="0"/>
        <v>1</v>
      </c>
      <c r="BA18" s="30">
        <v>1</v>
      </c>
      <c r="BB18" s="30">
        <f>COUNTA(S26)</f>
        <v>0</v>
      </c>
      <c r="BC18" s="30">
        <f t="shared" ref="BC18:BC78" si="2">BA18-BB18</f>
        <v>1</v>
      </c>
      <c r="BK18" s="1332"/>
      <c r="BL18" s="1332"/>
      <c r="BM18" s="1332"/>
      <c r="BN18" s="1332"/>
      <c r="BO18" s="1332"/>
      <c r="BP18" s="1332"/>
      <c r="BQ18" s="1332"/>
      <c r="BR18" s="1332"/>
      <c r="BS18" s="1332"/>
      <c r="BT18" s="1332"/>
      <c r="BU18" s="1332"/>
      <c r="BV18" s="1332"/>
    </row>
    <row r="19" spans="1:80" ht="14.25" customHeight="1" x14ac:dyDescent="0.2">
      <c r="A19" s="38"/>
      <c r="B19" s="54"/>
      <c r="C19" s="55"/>
      <c r="D19" s="55"/>
      <c r="E19" s="55"/>
      <c r="F19" s="56"/>
      <c r="G19" s="1358" t="s">
        <v>380</v>
      </c>
      <c r="H19" s="1333"/>
      <c r="I19" s="1333"/>
      <c r="J19" s="1333"/>
      <c r="K19" s="1333"/>
      <c r="L19" s="1346"/>
      <c r="M19" s="1393" t="s">
        <v>390</v>
      </c>
      <c r="N19" s="1394"/>
      <c r="O19" s="1400"/>
      <c r="P19" s="1401"/>
      <c r="Q19" s="1401"/>
      <c r="R19" s="1402"/>
      <c r="S19" s="1393"/>
      <c r="T19" s="1421"/>
      <c r="U19" s="1421"/>
      <c r="V19" s="1394"/>
      <c r="W19" s="1364"/>
      <c r="X19" s="1335"/>
      <c r="Y19" s="1335"/>
      <c r="Z19" s="1335"/>
      <c r="AA19" s="1333" t="s">
        <v>277</v>
      </c>
      <c r="AB19" s="1346"/>
      <c r="AC19" s="1364"/>
      <c r="AD19" s="1335"/>
      <c r="AE19" s="1335"/>
      <c r="AF19" s="1335"/>
      <c r="AG19" s="1335"/>
      <c r="AH19" s="1335"/>
      <c r="AI19" s="1335"/>
      <c r="AJ19" s="1335"/>
      <c r="AK19" s="1335"/>
      <c r="AL19" s="1423"/>
      <c r="AM19" s="1425"/>
      <c r="AN19" s="1425"/>
      <c r="AO19" s="1425"/>
      <c r="AP19" s="1425"/>
      <c r="AQ19" s="1426"/>
      <c r="AR19" s="52"/>
      <c r="AS19" s="31"/>
      <c r="AW19" s="30">
        <v>1</v>
      </c>
      <c r="AX19" s="30">
        <f>COUNTA(O13)</f>
        <v>0</v>
      </c>
      <c r="AY19" s="30">
        <f t="shared" si="0"/>
        <v>1</v>
      </c>
      <c r="BA19" s="30">
        <v>1</v>
      </c>
      <c r="BB19" s="30">
        <f>COUNTA(W26)</f>
        <v>0</v>
      </c>
      <c r="BC19" s="30">
        <f t="shared" si="2"/>
        <v>1</v>
      </c>
      <c r="BK19" s="1332"/>
      <c r="BL19" s="1332"/>
      <c r="BM19" s="1332"/>
      <c r="BN19" s="1332"/>
      <c r="BO19" s="1332"/>
      <c r="BP19" s="1332"/>
      <c r="BQ19" s="1332"/>
      <c r="BR19" s="1332"/>
      <c r="BS19" s="1332"/>
      <c r="BT19" s="1332"/>
      <c r="BU19" s="1332"/>
      <c r="BV19" s="1332"/>
    </row>
    <row r="20" spans="1:80" ht="14.25" customHeight="1" x14ac:dyDescent="0.2">
      <c r="A20" s="38"/>
      <c r="B20" s="60"/>
      <c r="C20" s="61"/>
      <c r="D20" s="61"/>
      <c r="E20" s="61"/>
      <c r="F20" s="62"/>
      <c r="G20" s="1363"/>
      <c r="H20" s="1334"/>
      <c r="I20" s="1334"/>
      <c r="J20" s="1334"/>
      <c r="K20" s="1334"/>
      <c r="L20" s="1347"/>
      <c r="M20" s="1397"/>
      <c r="N20" s="1398"/>
      <c r="O20" s="1403"/>
      <c r="P20" s="1404"/>
      <c r="Q20" s="1404"/>
      <c r="R20" s="1405"/>
      <c r="S20" s="1397"/>
      <c r="T20" s="1422"/>
      <c r="U20" s="1422"/>
      <c r="V20" s="1398"/>
      <c r="W20" s="1365"/>
      <c r="X20" s="1336"/>
      <c r="Y20" s="1336"/>
      <c r="Z20" s="1336"/>
      <c r="AA20" s="1334"/>
      <c r="AB20" s="1347"/>
      <c r="AC20" s="1365"/>
      <c r="AD20" s="1336"/>
      <c r="AE20" s="1336"/>
      <c r="AF20" s="1336"/>
      <c r="AG20" s="1336"/>
      <c r="AH20" s="1336"/>
      <c r="AI20" s="1336"/>
      <c r="AJ20" s="1336"/>
      <c r="AK20" s="1336"/>
      <c r="AL20" s="1424"/>
      <c r="AM20" s="1427"/>
      <c r="AN20" s="1427"/>
      <c r="AO20" s="1427"/>
      <c r="AP20" s="1427"/>
      <c r="AQ20" s="1428"/>
      <c r="AR20" s="52"/>
      <c r="AS20" s="31"/>
      <c r="AW20" s="30">
        <v>1</v>
      </c>
      <c r="AX20" s="30">
        <f>COUNTA(S13)</f>
        <v>0</v>
      </c>
      <c r="AY20" s="30">
        <f t="shared" si="0"/>
        <v>1</v>
      </c>
      <c r="BA20" s="30">
        <v>1</v>
      </c>
      <c r="BB20" s="30">
        <f>IF(M26&lt;&gt;2,1,COUNTA(O27))</f>
        <v>1</v>
      </c>
      <c r="BC20" s="30">
        <f t="shared" si="2"/>
        <v>0</v>
      </c>
      <c r="BK20" s="1332"/>
      <c r="BL20" s="1332"/>
      <c r="BM20" s="1332"/>
      <c r="BN20" s="1332"/>
      <c r="BO20" s="1332"/>
      <c r="BP20" s="1332"/>
      <c r="BQ20" s="1332"/>
      <c r="BR20" s="1332"/>
      <c r="BS20" s="1332"/>
      <c r="BT20" s="1332"/>
      <c r="BU20" s="1332"/>
      <c r="BV20" s="1332"/>
    </row>
    <row r="21" spans="1:80" ht="14.25" customHeight="1" x14ac:dyDescent="0.2">
      <c r="A21" s="38"/>
      <c r="B21" s="1384" t="s">
        <v>381</v>
      </c>
      <c r="C21" s="1372" t="s">
        <v>382</v>
      </c>
      <c r="D21" s="1366"/>
      <c r="E21" s="1366"/>
      <c r="F21" s="1367"/>
      <c r="G21" s="1333" t="s">
        <v>383</v>
      </c>
      <c r="H21" s="1333"/>
      <c r="I21" s="1333"/>
      <c r="J21" s="1333"/>
      <c r="K21" s="1333"/>
      <c r="L21" s="1346"/>
      <c r="M21" s="1390" t="s">
        <v>356</v>
      </c>
      <c r="N21" s="1392"/>
      <c r="O21" s="1390" t="s">
        <v>384</v>
      </c>
      <c r="P21" s="1391"/>
      <c r="Q21" s="1391"/>
      <c r="R21" s="1392"/>
      <c r="S21" s="1390" t="s">
        <v>385</v>
      </c>
      <c r="T21" s="1391"/>
      <c r="U21" s="1391"/>
      <c r="V21" s="1392"/>
      <c r="W21" s="1372" t="s">
        <v>386</v>
      </c>
      <c r="X21" s="1366"/>
      <c r="Y21" s="1367"/>
      <c r="Z21" s="1372" t="s">
        <v>387</v>
      </c>
      <c r="AA21" s="1366"/>
      <c r="AB21" s="1366"/>
      <c r="AC21" s="1366"/>
      <c r="AD21" s="1366"/>
      <c r="AE21" s="1366"/>
      <c r="AF21" s="1366"/>
      <c r="AG21" s="1366"/>
      <c r="AH21" s="1366"/>
      <c r="AI21" s="1366"/>
      <c r="AJ21" s="1366"/>
      <c r="AK21" s="1366"/>
      <c r="AL21" s="1366"/>
      <c r="AM21" s="1366"/>
      <c r="AN21" s="1366"/>
      <c r="AO21" s="1366"/>
      <c r="AP21" s="1366"/>
      <c r="AQ21" s="1367"/>
      <c r="AR21" s="52"/>
      <c r="AS21" s="31"/>
      <c r="AW21" s="30">
        <v>1</v>
      </c>
      <c r="AX21" s="30">
        <f>COUNTA(M14)</f>
        <v>0</v>
      </c>
      <c r="AY21" s="30">
        <f t="shared" si="0"/>
        <v>1</v>
      </c>
      <c r="BA21" s="30">
        <v>1</v>
      </c>
      <c r="BB21" s="30">
        <f>IF(M26&lt;&gt;2,1,COUNTA(S27))</f>
        <v>1</v>
      </c>
      <c r="BC21" s="30">
        <f t="shared" si="2"/>
        <v>0</v>
      </c>
      <c r="BK21" s="1332"/>
      <c r="BL21" s="1332"/>
      <c r="BM21" s="1332"/>
      <c r="BN21" s="1332"/>
      <c r="BO21" s="1332"/>
      <c r="BP21" s="1332"/>
      <c r="BQ21" s="1332"/>
      <c r="BR21" s="1332"/>
      <c r="BS21" s="1332"/>
      <c r="BT21" s="1332"/>
      <c r="BU21" s="1332"/>
      <c r="BV21" s="1332"/>
    </row>
    <row r="22" spans="1:80" ht="20.25" customHeight="1" x14ac:dyDescent="0.2">
      <c r="A22" s="38"/>
      <c r="B22" s="1384"/>
      <c r="C22" s="63" t="s">
        <v>388</v>
      </c>
      <c r="D22" s="50"/>
      <c r="E22" s="50"/>
      <c r="F22" s="49"/>
      <c r="G22" s="1358" t="s">
        <v>389</v>
      </c>
      <c r="H22" s="1333"/>
      <c r="I22" s="1333"/>
      <c r="J22" s="1333"/>
      <c r="K22" s="1333"/>
      <c r="L22" s="1346"/>
      <c r="M22" s="1466" t="s">
        <v>390</v>
      </c>
      <c r="N22" s="1472"/>
      <c r="O22" s="1400"/>
      <c r="P22" s="1401"/>
      <c r="Q22" s="1401"/>
      <c r="R22" s="1402"/>
      <c r="S22" s="1400"/>
      <c r="T22" s="1401"/>
      <c r="U22" s="1401"/>
      <c r="V22" s="1402"/>
      <c r="W22" s="1377"/>
      <c r="X22" s="1378"/>
      <c r="Y22" s="1470"/>
      <c r="Z22" s="1349" t="s">
        <v>391</v>
      </c>
      <c r="AA22" s="1350"/>
      <c r="AB22" s="1337"/>
      <c r="AC22" s="1338"/>
      <c r="AD22" s="1338"/>
      <c r="AE22" s="1338"/>
      <c r="AF22" s="1338"/>
      <c r="AG22" s="1338"/>
      <c r="AH22" s="1339"/>
      <c r="AI22" s="1349" t="s">
        <v>392</v>
      </c>
      <c r="AJ22" s="1350"/>
      <c r="AK22" s="1337"/>
      <c r="AL22" s="1338"/>
      <c r="AM22" s="1338"/>
      <c r="AN22" s="1338"/>
      <c r="AO22" s="1338"/>
      <c r="AP22" s="1338"/>
      <c r="AQ22" s="1339"/>
      <c r="AR22" s="52"/>
      <c r="AS22" s="31"/>
      <c r="AW22" s="30">
        <v>1</v>
      </c>
      <c r="AX22" s="30">
        <f>COUNTA(O14)</f>
        <v>0</v>
      </c>
      <c r="AY22" s="30">
        <f t="shared" si="0"/>
        <v>1</v>
      </c>
      <c r="BA22" s="30">
        <v>1</v>
      </c>
      <c r="BB22" s="30">
        <f>IF(M26&lt;&gt;2,1,COUNTA(W27))</f>
        <v>1</v>
      </c>
      <c r="BC22" s="30">
        <f t="shared" si="2"/>
        <v>0</v>
      </c>
      <c r="BK22" s="1332"/>
      <c r="BL22" s="1332"/>
      <c r="BM22" s="1332"/>
      <c r="BN22" s="1332"/>
      <c r="BO22" s="1332"/>
      <c r="BP22" s="1332"/>
      <c r="BQ22" s="1332"/>
      <c r="BR22" s="1332"/>
      <c r="BS22" s="1332"/>
      <c r="BT22" s="1332"/>
      <c r="BU22" s="1332"/>
      <c r="BV22" s="1332"/>
    </row>
    <row r="23" spans="1:80" ht="20.25" customHeight="1" x14ac:dyDescent="0.2">
      <c r="A23" s="38"/>
      <c r="B23" s="1384"/>
      <c r="C23" s="64" t="s">
        <v>393</v>
      </c>
      <c r="D23" s="57"/>
      <c r="E23" s="57"/>
      <c r="F23" s="58"/>
      <c r="G23" s="1363"/>
      <c r="H23" s="1334"/>
      <c r="I23" s="1334"/>
      <c r="J23" s="1334"/>
      <c r="K23" s="1334"/>
      <c r="L23" s="1347"/>
      <c r="M23" s="1468"/>
      <c r="N23" s="1473"/>
      <c r="O23" s="1403"/>
      <c r="P23" s="1404"/>
      <c r="Q23" s="1404"/>
      <c r="R23" s="1405"/>
      <c r="S23" s="1403"/>
      <c r="T23" s="1404"/>
      <c r="U23" s="1404"/>
      <c r="V23" s="1405"/>
      <c r="W23" s="1406"/>
      <c r="X23" s="1407"/>
      <c r="Y23" s="1471"/>
      <c r="Z23" s="1349" t="s">
        <v>394</v>
      </c>
      <c r="AA23" s="1350"/>
      <c r="AB23" s="1337"/>
      <c r="AC23" s="1338"/>
      <c r="AD23" s="1338"/>
      <c r="AE23" s="1338"/>
      <c r="AF23" s="1338"/>
      <c r="AG23" s="1338"/>
      <c r="AH23" s="1339"/>
      <c r="AI23" s="1340"/>
      <c r="AJ23" s="1341"/>
      <c r="AK23" s="1341"/>
      <c r="AL23" s="1341"/>
      <c r="AM23" s="1341"/>
      <c r="AN23" s="1341"/>
      <c r="AO23" s="1341"/>
      <c r="AP23" s="1341"/>
      <c r="AQ23" s="1342"/>
      <c r="AR23" s="52"/>
      <c r="AS23" s="31"/>
      <c r="AW23" s="30">
        <v>1</v>
      </c>
      <c r="AX23" s="30">
        <f>COUNTA(S14)</f>
        <v>0</v>
      </c>
      <c r="AY23" s="30">
        <f t="shared" si="0"/>
        <v>1</v>
      </c>
      <c r="BA23" s="30">
        <v>1</v>
      </c>
      <c r="BB23" s="30">
        <f>COUNTA(M29)</f>
        <v>0</v>
      </c>
      <c r="BC23" s="30">
        <f t="shared" si="2"/>
        <v>1</v>
      </c>
      <c r="BK23" s="1332"/>
      <c r="BL23" s="1332"/>
      <c r="BM23" s="1332"/>
      <c r="BN23" s="1332"/>
      <c r="BO23" s="1332"/>
      <c r="BP23" s="1332"/>
      <c r="BQ23" s="1332"/>
      <c r="BR23" s="1332"/>
      <c r="BS23" s="1332"/>
      <c r="BT23" s="1332"/>
      <c r="BU23" s="1332"/>
      <c r="BV23" s="1332"/>
    </row>
    <row r="24" spans="1:80" ht="20.25" customHeight="1" x14ac:dyDescent="0.2">
      <c r="A24" s="38"/>
      <c r="B24" s="1384"/>
      <c r="C24" s="63" t="s">
        <v>395</v>
      </c>
      <c r="D24" s="65"/>
      <c r="E24" s="65"/>
      <c r="F24" s="66"/>
      <c r="G24" s="1358" t="s">
        <v>396</v>
      </c>
      <c r="H24" s="1333"/>
      <c r="I24" s="1333"/>
      <c r="J24" s="1333"/>
      <c r="K24" s="1333"/>
      <c r="L24" s="1346"/>
      <c r="M24" s="1466" t="s">
        <v>390</v>
      </c>
      <c r="N24" s="1467"/>
      <c r="O24" s="1400"/>
      <c r="P24" s="1401"/>
      <c r="Q24" s="1401"/>
      <c r="R24" s="1402"/>
      <c r="S24" s="1400"/>
      <c r="T24" s="1401"/>
      <c r="U24" s="1401"/>
      <c r="V24" s="1402"/>
      <c r="W24" s="1377"/>
      <c r="X24" s="1378"/>
      <c r="Y24" s="1378"/>
      <c r="Z24" s="1349" t="s">
        <v>397</v>
      </c>
      <c r="AA24" s="1373"/>
      <c r="AB24" s="1337"/>
      <c r="AC24" s="1338"/>
      <c r="AD24" s="1338"/>
      <c r="AE24" s="1338"/>
      <c r="AF24" s="1338"/>
      <c r="AG24" s="1338"/>
      <c r="AH24" s="1339"/>
      <c r="AI24" s="1348" t="s">
        <v>397</v>
      </c>
      <c r="AJ24" s="1348"/>
      <c r="AK24" s="1337"/>
      <c r="AL24" s="1338"/>
      <c r="AM24" s="1338"/>
      <c r="AN24" s="1338"/>
      <c r="AO24" s="1338"/>
      <c r="AP24" s="1338"/>
      <c r="AQ24" s="1339"/>
      <c r="AR24" s="52"/>
      <c r="AS24" s="31"/>
      <c r="AW24" s="30">
        <v>1</v>
      </c>
      <c r="AX24" s="30">
        <f>IF(M14&lt;&gt;2,1,COUNTA(O15))</f>
        <v>1</v>
      </c>
      <c r="AY24" s="30">
        <f t="shared" si="0"/>
        <v>0</v>
      </c>
      <c r="BA24" s="30">
        <v>1</v>
      </c>
      <c r="BB24" s="30">
        <f>IF(AND(M29&lt;&gt;"主",M29&lt;&gt;2),1,COUNTA(O29))</f>
        <v>1</v>
      </c>
      <c r="BC24" s="30">
        <f t="shared" si="2"/>
        <v>0</v>
      </c>
      <c r="BK24" s="1332"/>
      <c r="BL24" s="1332"/>
      <c r="BM24" s="1332"/>
      <c r="BN24" s="1332"/>
      <c r="BO24" s="1332"/>
      <c r="BP24" s="1332"/>
      <c r="BQ24" s="1332"/>
      <c r="BR24" s="1332"/>
      <c r="BS24" s="1332"/>
      <c r="BT24" s="1332"/>
      <c r="BU24" s="1332"/>
      <c r="BV24" s="1332"/>
    </row>
    <row r="25" spans="1:80" ht="20.25" customHeight="1" x14ac:dyDescent="0.2">
      <c r="A25" s="38"/>
      <c r="B25" s="1384"/>
      <c r="C25" s="64" t="s">
        <v>398</v>
      </c>
      <c r="D25" s="67"/>
      <c r="E25" s="67"/>
      <c r="F25" s="68"/>
      <c r="G25" s="1363"/>
      <c r="H25" s="1334"/>
      <c r="I25" s="1334"/>
      <c r="J25" s="1334"/>
      <c r="K25" s="1334"/>
      <c r="L25" s="1347"/>
      <c r="M25" s="1468"/>
      <c r="N25" s="1469"/>
      <c r="O25" s="1403"/>
      <c r="P25" s="1404"/>
      <c r="Q25" s="1404"/>
      <c r="R25" s="1405"/>
      <c r="S25" s="1403"/>
      <c r="T25" s="1404"/>
      <c r="U25" s="1404"/>
      <c r="V25" s="1405"/>
      <c r="W25" s="1406"/>
      <c r="X25" s="1407"/>
      <c r="Y25" s="1407"/>
      <c r="Z25" s="1349" t="s">
        <v>397</v>
      </c>
      <c r="AA25" s="1373"/>
      <c r="AB25" s="1337"/>
      <c r="AC25" s="1338"/>
      <c r="AD25" s="1338"/>
      <c r="AE25" s="1338"/>
      <c r="AF25" s="1338"/>
      <c r="AG25" s="1338"/>
      <c r="AH25" s="1339"/>
      <c r="AI25" s="1340"/>
      <c r="AJ25" s="1341"/>
      <c r="AK25" s="1341"/>
      <c r="AL25" s="1341"/>
      <c r="AM25" s="1341"/>
      <c r="AN25" s="1341"/>
      <c r="AO25" s="1341"/>
      <c r="AP25" s="1341"/>
      <c r="AQ25" s="1342"/>
      <c r="AR25" s="52"/>
      <c r="AS25" s="31"/>
      <c r="AW25" s="30">
        <v>1</v>
      </c>
      <c r="AX25" s="30">
        <f>IF(M14&lt;&gt;2,1,COUNTA(S15))</f>
        <v>1</v>
      </c>
      <c r="AY25" s="30">
        <f t="shared" si="0"/>
        <v>0</v>
      </c>
      <c r="BA25" s="30">
        <v>1</v>
      </c>
      <c r="BB25" s="30">
        <f>IF(AND(M29&lt;&gt;"主",M29&lt;&gt;2),1,COUNTA(S29))</f>
        <v>1</v>
      </c>
      <c r="BC25" s="30">
        <f t="shared" si="2"/>
        <v>0</v>
      </c>
      <c r="BK25" s="1332"/>
      <c r="BL25" s="1332"/>
      <c r="BM25" s="1332"/>
      <c r="BN25" s="1332"/>
      <c r="BO25" s="1332"/>
      <c r="BP25" s="1332"/>
      <c r="BQ25" s="1332"/>
      <c r="BR25" s="1332"/>
      <c r="BS25" s="1332"/>
      <c r="BT25" s="1332"/>
      <c r="BU25" s="1332"/>
      <c r="BV25" s="1332"/>
    </row>
    <row r="26" spans="1:80" ht="20.25" customHeight="1" x14ac:dyDescent="0.2">
      <c r="A26" s="38"/>
      <c r="B26" s="1384"/>
      <c r="C26" s="63" t="s">
        <v>399</v>
      </c>
      <c r="D26" s="65"/>
      <c r="E26" s="65"/>
      <c r="F26" s="66"/>
      <c r="G26" s="1358" t="s">
        <v>400</v>
      </c>
      <c r="H26" s="1333"/>
      <c r="I26" s="1333"/>
      <c r="J26" s="1333"/>
      <c r="K26" s="1333"/>
      <c r="L26" s="1346"/>
      <c r="M26" s="1388"/>
      <c r="N26" s="1388"/>
      <c r="O26" s="1434"/>
      <c r="P26" s="1435"/>
      <c r="Q26" s="1435"/>
      <c r="R26" s="1435"/>
      <c r="S26" s="1388"/>
      <c r="T26" s="1388"/>
      <c r="U26" s="1388"/>
      <c r="V26" s="1388"/>
      <c r="W26" s="1440"/>
      <c r="X26" s="1440"/>
      <c r="Y26" s="1440"/>
      <c r="Z26" s="1349" t="s">
        <v>397</v>
      </c>
      <c r="AA26" s="1373"/>
      <c r="AB26" s="1337"/>
      <c r="AC26" s="1338"/>
      <c r="AD26" s="1338"/>
      <c r="AE26" s="1338"/>
      <c r="AF26" s="1338"/>
      <c r="AG26" s="1338"/>
      <c r="AH26" s="1339"/>
      <c r="AI26" s="1348" t="s">
        <v>394</v>
      </c>
      <c r="AJ26" s="1348"/>
      <c r="AK26" s="1337"/>
      <c r="AL26" s="1338"/>
      <c r="AM26" s="1338"/>
      <c r="AN26" s="1338"/>
      <c r="AO26" s="1338"/>
      <c r="AP26" s="1338"/>
      <c r="AQ26" s="1339"/>
      <c r="AR26" s="52"/>
      <c r="AS26" s="31"/>
      <c r="AW26" s="30">
        <v>1</v>
      </c>
      <c r="AX26" s="30">
        <f>COUNTA(O17)</f>
        <v>0</v>
      </c>
      <c r="AY26" s="30">
        <f t="shared" si="0"/>
        <v>1</v>
      </c>
      <c r="BA26" s="30">
        <v>1</v>
      </c>
      <c r="BB26" s="30">
        <f>IF(AND(M29&lt;&gt;"主",M29&lt;&gt;2),1,COUNTA(W29))</f>
        <v>1</v>
      </c>
      <c r="BC26" s="30">
        <f t="shared" si="2"/>
        <v>0</v>
      </c>
      <c r="BJ26" s="53"/>
      <c r="BK26" s="1332"/>
      <c r="BL26" s="1332"/>
      <c r="BM26" s="1332"/>
      <c r="BN26" s="1332"/>
      <c r="BO26" s="1332"/>
      <c r="BP26" s="1332"/>
      <c r="BQ26" s="1332"/>
      <c r="BR26" s="1332"/>
      <c r="BS26" s="1332"/>
      <c r="BT26" s="1332"/>
      <c r="BU26" s="1332"/>
      <c r="BV26" s="1332"/>
      <c r="BW26" s="53"/>
      <c r="BX26" s="53"/>
      <c r="BY26" s="53"/>
      <c r="CB26" s="53"/>
    </row>
    <row r="27" spans="1:80" ht="20.25" customHeight="1" x14ac:dyDescent="0.2">
      <c r="A27" s="38"/>
      <c r="B27" s="1384"/>
      <c r="C27" s="69" t="s">
        <v>401</v>
      </c>
      <c r="D27" s="70"/>
      <c r="E27" s="70"/>
      <c r="F27" s="71"/>
      <c r="G27" s="1390"/>
      <c r="H27" s="1391"/>
      <c r="I27" s="1391"/>
      <c r="J27" s="1391"/>
      <c r="K27" s="1391"/>
      <c r="L27" s="1392"/>
      <c r="M27" s="1388"/>
      <c r="N27" s="1388"/>
      <c r="O27" s="1434"/>
      <c r="P27" s="1435"/>
      <c r="Q27" s="1435"/>
      <c r="R27" s="1435"/>
      <c r="S27" s="1388"/>
      <c r="T27" s="1388"/>
      <c r="U27" s="1388"/>
      <c r="V27" s="1388"/>
      <c r="W27" s="1440"/>
      <c r="X27" s="1440"/>
      <c r="Y27" s="1440"/>
      <c r="Z27" s="1349" t="s">
        <v>397</v>
      </c>
      <c r="AA27" s="1373"/>
      <c r="AB27" s="1337"/>
      <c r="AC27" s="1338"/>
      <c r="AD27" s="1338"/>
      <c r="AE27" s="1338"/>
      <c r="AF27" s="1338"/>
      <c r="AG27" s="1338"/>
      <c r="AH27" s="1339"/>
      <c r="AI27" s="1432" t="s">
        <v>394</v>
      </c>
      <c r="AJ27" s="1433"/>
      <c r="AK27" s="1337"/>
      <c r="AL27" s="1338"/>
      <c r="AM27" s="1338"/>
      <c r="AN27" s="1338"/>
      <c r="AO27" s="1338"/>
      <c r="AP27" s="1338"/>
      <c r="AQ27" s="1339"/>
      <c r="AR27" s="52"/>
      <c r="AS27" s="31"/>
      <c r="AW27" s="30">
        <v>1</v>
      </c>
      <c r="AX27" s="30">
        <f>COUNTA(S17)</f>
        <v>0</v>
      </c>
      <c r="AY27" s="30">
        <f t="shared" si="0"/>
        <v>1</v>
      </c>
      <c r="BA27" s="30">
        <v>1</v>
      </c>
      <c r="BB27" s="30">
        <f>IF(AND(M29&lt;&gt;"主",M29&lt;&gt;2),1,COUNTA(O32))</f>
        <v>1</v>
      </c>
      <c r="BC27" s="30">
        <f t="shared" si="2"/>
        <v>0</v>
      </c>
      <c r="BK27" s="1332"/>
      <c r="BL27" s="1332"/>
      <c r="BM27" s="1332"/>
      <c r="BN27" s="1332"/>
      <c r="BO27" s="1332"/>
      <c r="BP27" s="1332"/>
      <c r="BQ27" s="1332"/>
      <c r="BR27" s="1332"/>
      <c r="BS27" s="1332"/>
      <c r="BT27" s="1332"/>
      <c r="BU27" s="1332"/>
      <c r="BV27" s="1332"/>
    </row>
    <row r="28" spans="1:80" ht="15" customHeight="1" x14ac:dyDescent="0.2">
      <c r="A28" s="38"/>
      <c r="B28" s="1384"/>
      <c r="C28" s="69"/>
      <c r="D28" s="70"/>
      <c r="E28" s="70"/>
      <c r="F28" s="71"/>
      <c r="G28" s="1363"/>
      <c r="H28" s="1334"/>
      <c r="I28" s="1334"/>
      <c r="J28" s="1334"/>
      <c r="K28" s="1334"/>
      <c r="L28" s="1347"/>
      <c r="M28" s="1388"/>
      <c r="N28" s="1388"/>
      <c r="O28" s="1429"/>
      <c r="P28" s="1429"/>
      <c r="Q28" s="1429"/>
      <c r="R28" s="1429"/>
      <c r="S28" s="1429"/>
      <c r="T28" s="1429"/>
      <c r="U28" s="1429"/>
      <c r="V28" s="1429"/>
      <c r="W28" s="1429"/>
      <c r="X28" s="1429"/>
      <c r="Y28" s="1430"/>
      <c r="Z28" s="1349" t="s">
        <v>65</v>
      </c>
      <c r="AA28" s="1350"/>
      <c r="AB28" s="1343"/>
      <c r="AC28" s="1344"/>
      <c r="AD28" s="1344"/>
      <c r="AE28" s="1344"/>
      <c r="AF28" s="1344"/>
      <c r="AG28" s="1344"/>
      <c r="AH28" s="1344"/>
      <c r="AI28" s="1344"/>
      <c r="AJ28" s="1344"/>
      <c r="AK28" s="1344"/>
      <c r="AL28" s="1344"/>
      <c r="AM28" s="1344"/>
      <c r="AN28" s="1344"/>
      <c r="AO28" s="1344"/>
      <c r="AP28" s="1344"/>
      <c r="AQ28" s="1345"/>
      <c r="AR28" s="52"/>
      <c r="AS28" s="31"/>
      <c r="AW28" s="30">
        <v>1</v>
      </c>
      <c r="AX28" s="30">
        <f>COUNTA(O19)</f>
        <v>0</v>
      </c>
      <c r="AY28" s="30">
        <f t="shared" si="0"/>
        <v>1</v>
      </c>
      <c r="BA28" s="30">
        <v>1</v>
      </c>
      <c r="BB28" s="30">
        <f>IF(AND(M29&lt;&gt;"主",M29&lt;&gt;2),1,COUNTA(S32))</f>
        <v>1</v>
      </c>
      <c r="BC28" s="30">
        <f t="shared" si="2"/>
        <v>0</v>
      </c>
      <c r="BK28" s="1332"/>
      <c r="BL28" s="1332"/>
      <c r="BM28" s="1332"/>
      <c r="BN28" s="1332"/>
      <c r="BO28" s="1332"/>
      <c r="BP28" s="1332"/>
      <c r="BQ28" s="1332"/>
      <c r="BR28" s="1332"/>
      <c r="BS28" s="1332"/>
      <c r="BT28" s="1332"/>
      <c r="BU28" s="1332"/>
      <c r="BV28" s="1332"/>
    </row>
    <row r="29" spans="1:80" ht="20.25" customHeight="1" x14ac:dyDescent="0.2">
      <c r="A29" s="38"/>
      <c r="B29" s="1384"/>
      <c r="C29" s="63" t="s">
        <v>402</v>
      </c>
      <c r="D29" s="65"/>
      <c r="E29" s="65"/>
      <c r="F29" s="66"/>
      <c r="G29" s="1358" t="s">
        <v>403</v>
      </c>
      <c r="H29" s="1333"/>
      <c r="I29" s="1333"/>
      <c r="J29" s="1333"/>
      <c r="K29" s="1333"/>
      <c r="L29" s="1346"/>
      <c r="M29" s="1393"/>
      <c r="N29" s="1394"/>
      <c r="O29" s="1400"/>
      <c r="P29" s="1401"/>
      <c r="Q29" s="1401"/>
      <c r="R29" s="1402"/>
      <c r="S29" s="1400"/>
      <c r="T29" s="1401"/>
      <c r="U29" s="1401"/>
      <c r="V29" s="1402"/>
      <c r="W29" s="1377"/>
      <c r="X29" s="1378"/>
      <c r="Y29" s="1378"/>
      <c r="Z29" s="1348" t="s">
        <v>391</v>
      </c>
      <c r="AA29" s="1348"/>
      <c r="AB29" s="1337"/>
      <c r="AC29" s="1338"/>
      <c r="AD29" s="1338"/>
      <c r="AE29" s="1338"/>
      <c r="AF29" s="1338"/>
      <c r="AG29" s="1338"/>
      <c r="AH29" s="1339"/>
      <c r="AI29" s="1348" t="s">
        <v>394</v>
      </c>
      <c r="AJ29" s="1348"/>
      <c r="AK29" s="1337"/>
      <c r="AL29" s="1338"/>
      <c r="AM29" s="1338"/>
      <c r="AN29" s="1338"/>
      <c r="AO29" s="1338"/>
      <c r="AP29" s="1338"/>
      <c r="AQ29" s="1339"/>
      <c r="AR29" s="52"/>
      <c r="AS29" s="31"/>
      <c r="AW29" s="30">
        <v>1</v>
      </c>
      <c r="AX29" s="30">
        <f>COUNTA(S19)</f>
        <v>0</v>
      </c>
      <c r="AY29" s="30">
        <f t="shared" si="0"/>
        <v>1</v>
      </c>
      <c r="BA29" s="30">
        <v>1</v>
      </c>
      <c r="BB29" s="30">
        <f>IF(AND(M29&lt;&gt;"主",M29&lt;&gt;2),1,COUNTA(W32))</f>
        <v>1</v>
      </c>
      <c r="BC29" s="30">
        <f t="shared" si="2"/>
        <v>0</v>
      </c>
      <c r="BK29" s="1332"/>
      <c r="BL29" s="1332"/>
      <c r="BM29" s="1332"/>
      <c r="BN29" s="1332"/>
      <c r="BO29" s="1332"/>
      <c r="BP29" s="1332"/>
      <c r="BQ29" s="1332"/>
      <c r="BR29" s="1332"/>
      <c r="BS29" s="1332"/>
      <c r="BT29" s="1332"/>
      <c r="BU29" s="1332"/>
      <c r="BV29" s="1332"/>
    </row>
    <row r="30" spans="1:80" ht="20.25" customHeight="1" x14ac:dyDescent="0.2">
      <c r="A30" s="38"/>
      <c r="B30" s="1384"/>
      <c r="C30" s="69"/>
      <c r="D30" s="70"/>
      <c r="E30" s="70"/>
      <c r="F30" s="71"/>
      <c r="G30" s="1390"/>
      <c r="H30" s="1391"/>
      <c r="I30" s="1391"/>
      <c r="J30" s="1391"/>
      <c r="K30" s="1391"/>
      <c r="L30" s="1392"/>
      <c r="M30" s="1395"/>
      <c r="N30" s="1396"/>
      <c r="O30" s="1403"/>
      <c r="P30" s="1404"/>
      <c r="Q30" s="1404"/>
      <c r="R30" s="1405"/>
      <c r="S30" s="1403"/>
      <c r="T30" s="1404"/>
      <c r="U30" s="1404"/>
      <c r="V30" s="1405"/>
      <c r="W30" s="1406"/>
      <c r="X30" s="1407"/>
      <c r="Y30" s="1407"/>
      <c r="Z30" s="1348" t="s">
        <v>397</v>
      </c>
      <c r="AA30" s="1348"/>
      <c r="AB30" s="1337"/>
      <c r="AC30" s="1338"/>
      <c r="AD30" s="1338"/>
      <c r="AE30" s="1338"/>
      <c r="AF30" s="1338"/>
      <c r="AG30" s="1338"/>
      <c r="AH30" s="1339"/>
      <c r="AI30" s="1431"/>
      <c r="AJ30" s="1361"/>
      <c r="AK30" s="1361"/>
      <c r="AL30" s="1361"/>
      <c r="AM30" s="1361"/>
      <c r="AN30" s="1361"/>
      <c r="AO30" s="1361"/>
      <c r="AP30" s="1361"/>
      <c r="AQ30" s="1362"/>
      <c r="AR30" s="52"/>
      <c r="AS30" s="31"/>
      <c r="BA30" s="30">
        <v>1</v>
      </c>
      <c r="BB30" s="30">
        <f>COUNTA(M35)</f>
        <v>0</v>
      </c>
      <c r="BC30" s="30">
        <f t="shared" si="2"/>
        <v>1</v>
      </c>
    </row>
    <row r="31" spans="1:80" ht="15" customHeight="1" x14ac:dyDescent="0.2">
      <c r="A31" s="38"/>
      <c r="B31" s="1384"/>
      <c r="C31" s="69"/>
      <c r="D31" s="70"/>
      <c r="E31" s="70"/>
      <c r="F31" s="71"/>
      <c r="G31" s="1390"/>
      <c r="H31" s="1391"/>
      <c r="I31" s="1391"/>
      <c r="J31" s="1391"/>
      <c r="K31" s="1391"/>
      <c r="L31" s="1392"/>
      <c r="M31" s="1395"/>
      <c r="N31" s="1396"/>
      <c r="O31" s="1415"/>
      <c r="P31" s="1416"/>
      <c r="Q31" s="1416"/>
      <c r="R31" s="1416"/>
      <c r="S31" s="1416"/>
      <c r="T31" s="1416"/>
      <c r="U31" s="1416"/>
      <c r="V31" s="1416"/>
      <c r="W31" s="1416"/>
      <c r="X31" s="1416"/>
      <c r="Y31" s="1417"/>
      <c r="Z31" s="1349" t="s">
        <v>65</v>
      </c>
      <c r="AA31" s="1350"/>
      <c r="AB31" s="1343"/>
      <c r="AC31" s="1344"/>
      <c r="AD31" s="1344"/>
      <c r="AE31" s="1344"/>
      <c r="AF31" s="1344"/>
      <c r="AG31" s="1344"/>
      <c r="AH31" s="1344"/>
      <c r="AI31" s="1458"/>
      <c r="AJ31" s="1458"/>
      <c r="AK31" s="1344"/>
      <c r="AL31" s="1344"/>
      <c r="AM31" s="1344"/>
      <c r="AN31" s="1344"/>
      <c r="AO31" s="1344"/>
      <c r="AP31" s="1344"/>
      <c r="AQ31" s="1345"/>
      <c r="AR31" s="52"/>
      <c r="AS31" s="31"/>
      <c r="BA31" s="30">
        <v>1</v>
      </c>
      <c r="BB31" s="30">
        <f>IF(AND(M35&lt;&gt;"主",M35&lt;&gt;2),1,COUNTA(O35))</f>
        <v>1</v>
      </c>
      <c r="BC31" s="30">
        <f t="shared" si="2"/>
        <v>0</v>
      </c>
    </row>
    <row r="32" spans="1:80" ht="20.25" customHeight="1" x14ac:dyDescent="0.2">
      <c r="A32" s="38"/>
      <c r="B32" s="1384"/>
      <c r="C32" s="69" t="s">
        <v>404</v>
      </c>
      <c r="D32" s="70"/>
      <c r="E32" s="70"/>
      <c r="F32" s="71"/>
      <c r="G32" s="1390"/>
      <c r="H32" s="1391"/>
      <c r="I32" s="1391"/>
      <c r="J32" s="1391"/>
      <c r="K32" s="1391"/>
      <c r="L32" s="1392"/>
      <c r="M32" s="1395"/>
      <c r="N32" s="1396"/>
      <c r="O32" s="1400"/>
      <c r="P32" s="1401"/>
      <c r="Q32" s="1401"/>
      <c r="R32" s="1402"/>
      <c r="S32" s="1400"/>
      <c r="T32" s="1401"/>
      <c r="U32" s="1401"/>
      <c r="V32" s="1402"/>
      <c r="W32" s="1377"/>
      <c r="X32" s="1378"/>
      <c r="Y32" s="1378"/>
      <c r="Z32" s="1348" t="s">
        <v>391</v>
      </c>
      <c r="AA32" s="1348"/>
      <c r="AB32" s="1337"/>
      <c r="AC32" s="1338"/>
      <c r="AD32" s="1338"/>
      <c r="AE32" s="1338"/>
      <c r="AF32" s="1338"/>
      <c r="AG32" s="1338"/>
      <c r="AH32" s="1339"/>
      <c r="AI32" s="1348" t="s">
        <v>394</v>
      </c>
      <c r="AJ32" s="1348"/>
      <c r="AK32" s="1337"/>
      <c r="AL32" s="1338"/>
      <c r="AM32" s="1338"/>
      <c r="AN32" s="1338"/>
      <c r="AO32" s="1338"/>
      <c r="AP32" s="1338"/>
      <c r="AQ32" s="1339"/>
      <c r="AR32" s="52"/>
      <c r="AS32" s="31"/>
      <c r="BA32" s="30">
        <v>1</v>
      </c>
      <c r="BB32" s="30">
        <f>IF(AND(M35&lt;&gt;"主",M35&lt;&gt;2),1,COUNTA(S35))</f>
        <v>1</v>
      </c>
      <c r="BC32" s="30">
        <f t="shared" si="2"/>
        <v>0</v>
      </c>
      <c r="BJ32" s="53"/>
      <c r="BK32" s="1332"/>
      <c r="BL32" s="1332"/>
      <c r="BM32" s="1332"/>
      <c r="BN32" s="1332"/>
      <c r="BO32" s="1332"/>
      <c r="BP32" s="1332"/>
      <c r="BQ32" s="1332"/>
      <c r="BR32" s="1332"/>
      <c r="BS32" s="1332"/>
      <c r="BT32" s="1332"/>
      <c r="BU32" s="1332"/>
      <c r="BV32" s="1332"/>
    </row>
    <row r="33" spans="1:78" ht="20.25" customHeight="1" x14ac:dyDescent="0.2">
      <c r="A33" s="38"/>
      <c r="B33" s="1384"/>
      <c r="C33" s="69"/>
      <c r="D33" s="70"/>
      <c r="E33" s="70"/>
      <c r="F33" s="71"/>
      <c r="G33" s="1390"/>
      <c r="H33" s="1391"/>
      <c r="I33" s="1391"/>
      <c r="J33" s="1391"/>
      <c r="K33" s="1391"/>
      <c r="L33" s="1392"/>
      <c r="M33" s="1395"/>
      <c r="N33" s="1396"/>
      <c r="O33" s="1403"/>
      <c r="P33" s="1404"/>
      <c r="Q33" s="1404"/>
      <c r="R33" s="1405"/>
      <c r="S33" s="1403"/>
      <c r="T33" s="1404"/>
      <c r="U33" s="1404"/>
      <c r="V33" s="1405"/>
      <c r="W33" s="1406"/>
      <c r="X33" s="1407"/>
      <c r="Y33" s="1407"/>
      <c r="Z33" s="1348" t="s">
        <v>397</v>
      </c>
      <c r="AA33" s="1348"/>
      <c r="AB33" s="1337"/>
      <c r="AC33" s="1338"/>
      <c r="AD33" s="1338"/>
      <c r="AE33" s="1338"/>
      <c r="AF33" s="1338"/>
      <c r="AG33" s="1338"/>
      <c r="AH33" s="1339"/>
      <c r="AI33" s="1438"/>
      <c r="AJ33" s="1439"/>
      <c r="AK33" s="1361"/>
      <c r="AL33" s="1361"/>
      <c r="AM33" s="1361"/>
      <c r="AN33" s="1361"/>
      <c r="AO33" s="1361"/>
      <c r="AP33" s="1361"/>
      <c r="AQ33" s="1362"/>
      <c r="AR33" s="52"/>
      <c r="AS33" s="31"/>
      <c r="BA33" s="30">
        <v>1</v>
      </c>
      <c r="BB33" s="30">
        <f>IF(AND(M35&lt;&gt;"主",M35&lt;&gt;2),1,COUNTA(W35))</f>
        <v>1</v>
      </c>
      <c r="BC33" s="30">
        <f t="shared" si="2"/>
        <v>0</v>
      </c>
      <c r="BK33" s="1332"/>
      <c r="BL33" s="1332"/>
      <c r="BM33" s="1332"/>
      <c r="BN33" s="1332"/>
      <c r="BO33" s="1332"/>
      <c r="BP33" s="1332"/>
      <c r="BQ33" s="1332"/>
      <c r="BR33" s="1332"/>
      <c r="BS33" s="1332"/>
      <c r="BT33" s="1332"/>
      <c r="BU33" s="1332"/>
      <c r="BV33" s="1332"/>
    </row>
    <row r="34" spans="1:78" ht="15" customHeight="1" x14ac:dyDescent="0.2">
      <c r="A34" s="38"/>
      <c r="B34" s="1384"/>
      <c r="C34" s="70"/>
      <c r="D34" s="70"/>
      <c r="E34" s="70"/>
      <c r="F34" s="71"/>
      <c r="G34" s="1363"/>
      <c r="H34" s="1334"/>
      <c r="I34" s="1334"/>
      <c r="J34" s="1334"/>
      <c r="K34" s="1334"/>
      <c r="L34" s="1347"/>
      <c r="M34" s="1397"/>
      <c r="N34" s="1398"/>
      <c r="O34" s="1415"/>
      <c r="P34" s="1416"/>
      <c r="Q34" s="1416"/>
      <c r="R34" s="1416"/>
      <c r="S34" s="1416"/>
      <c r="T34" s="1416"/>
      <c r="U34" s="1416"/>
      <c r="V34" s="1416"/>
      <c r="W34" s="1416"/>
      <c r="X34" s="1416"/>
      <c r="Y34" s="1417"/>
      <c r="Z34" s="1349" t="s">
        <v>65</v>
      </c>
      <c r="AA34" s="1350"/>
      <c r="AB34" s="1343"/>
      <c r="AC34" s="1344"/>
      <c r="AD34" s="1344"/>
      <c r="AE34" s="1344"/>
      <c r="AF34" s="1344"/>
      <c r="AG34" s="1344"/>
      <c r="AH34" s="1344"/>
      <c r="AI34" s="1344"/>
      <c r="AJ34" s="1344"/>
      <c r="AK34" s="1344"/>
      <c r="AL34" s="1344"/>
      <c r="AM34" s="1344"/>
      <c r="AN34" s="1344"/>
      <c r="AO34" s="1344"/>
      <c r="AP34" s="1344"/>
      <c r="AQ34" s="1345"/>
      <c r="AR34" s="52"/>
      <c r="AS34" s="31"/>
      <c r="BA34" s="30">
        <v>1</v>
      </c>
      <c r="BB34" s="30">
        <f>IF(AND(M35&lt;&gt;"主",M35&lt;&gt;2),1,COUNTA(O36))</f>
        <v>1</v>
      </c>
      <c r="BC34" s="30">
        <f t="shared" si="2"/>
        <v>0</v>
      </c>
      <c r="BK34" s="1332"/>
      <c r="BL34" s="1332"/>
      <c r="BM34" s="1332"/>
      <c r="BN34" s="1332"/>
      <c r="BO34" s="1332"/>
      <c r="BP34" s="1332"/>
      <c r="BQ34" s="1332"/>
      <c r="BR34" s="1332"/>
      <c r="BS34" s="1332"/>
      <c r="BT34" s="1332"/>
      <c r="BU34" s="1332"/>
      <c r="BV34" s="1332"/>
    </row>
    <row r="35" spans="1:78" ht="20.25" customHeight="1" x14ac:dyDescent="0.2">
      <c r="A35" s="38"/>
      <c r="B35" s="1384"/>
      <c r="C35" s="65" t="s">
        <v>405</v>
      </c>
      <c r="D35" s="65"/>
      <c r="E35" s="65"/>
      <c r="F35" s="66"/>
      <c r="G35" s="1358" t="s">
        <v>406</v>
      </c>
      <c r="H35" s="1333"/>
      <c r="I35" s="1333"/>
      <c r="J35" s="1333"/>
      <c r="K35" s="1333"/>
      <c r="L35" s="1346"/>
      <c r="M35" s="1393"/>
      <c r="N35" s="1394"/>
      <c r="O35" s="1412"/>
      <c r="P35" s="1413"/>
      <c r="Q35" s="1413"/>
      <c r="R35" s="1414"/>
      <c r="S35" s="1418"/>
      <c r="T35" s="1419"/>
      <c r="U35" s="1419"/>
      <c r="V35" s="1420"/>
      <c r="W35" s="1164"/>
      <c r="X35" s="1165"/>
      <c r="Y35" s="1165"/>
      <c r="Z35" s="1375" t="s">
        <v>397</v>
      </c>
      <c r="AA35" s="1389"/>
      <c r="AB35" s="1379"/>
      <c r="AC35" s="1380"/>
      <c r="AD35" s="1380"/>
      <c r="AE35" s="1380"/>
      <c r="AF35" s="1380"/>
      <c r="AG35" s="1380"/>
      <c r="AH35" s="1381"/>
      <c r="AI35" s="1375" t="s">
        <v>394</v>
      </c>
      <c r="AJ35" s="1389"/>
      <c r="AK35" s="1379"/>
      <c r="AL35" s="1380"/>
      <c r="AM35" s="1380"/>
      <c r="AN35" s="1380"/>
      <c r="AO35" s="1380"/>
      <c r="AP35" s="1380"/>
      <c r="AQ35" s="1381"/>
      <c r="AR35" s="52"/>
      <c r="AS35" s="31"/>
      <c r="BA35" s="30">
        <v>1</v>
      </c>
      <c r="BB35" s="30">
        <f>IF(AND(M35&lt;&gt;"主",M35&lt;&gt;2),1,COUNTA(S36))</f>
        <v>1</v>
      </c>
      <c r="BC35" s="30">
        <f t="shared" si="2"/>
        <v>0</v>
      </c>
      <c r="BK35" s="1332"/>
      <c r="BL35" s="1332"/>
      <c r="BM35" s="1332"/>
      <c r="BN35" s="1332"/>
      <c r="BO35" s="1332"/>
      <c r="BP35" s="1332"/>
      <c r="BQ35" s="1353"/>
      <c r="BR35" s="1332"/>
      <c r="BS35" s="1332"/>
      <c r="BT35" s="1332"/>
      <c r="BU35" s="1332"/>
      <c r="BV35" s="1332"/>
      <c r="BZ35" s="72"/>
    </row>
    <row r="36" spans="1:78" ht="20.25" customHeight="1" x14ac:dyDescent="0.2">
      <c r="A36" s="38"/>
      <c r="B36" s="1384"/>
      <c r="C36" s="70" t="s">
        <v>407</v>
      </c>
      <c r="D36" s="70"/>
      <c r="E36" s="70"/>
      <c r="F36" s="71"/>
      <c r="G36" s="1390"/>
      <c r="H36" s="1391"/>
      <c r="I36" s="1391"/>
      <c r="J36" s="1391"/>
      <c r="K36" s="1391"/>
      <c r="L36" s="1392"/>
      <c r="M36" s="1395"/>
      <c r="N36" s="1396"/>
      <c r="O36" s="1412"/>
      <c r="P36" s="1413"/>
      <c r="Q36" s="1413"/>
      <c r="R36" s="1414"/>
      <c r="S36" s="1418"/>
      <c r="T36" s="1419"/>
      <c r="U36" s="1419"/>
      <c r="V36" s="1420"/>
      <c r="W36" s="1164"/>
      <c r="X36" s="1165"/>
      <c r="Y36" s="1165"/>
      <c r="Z36" s="1375" t="s">
        <v>397</v>
      </c>
      <c r="AA36" s="1389"/>
      <c r="AB36" s="1379"/>
      <c r="AC36" s="1380"/>
      <c r="AD36" s="1380"/>
      <c r="AE36" s="1380"/>
      <c r="AF36" s="1380"/>
      <c r="AG36" s="1380"/>
      <c r="AH36" s="1381"/>
      <c r="AI36" s="1375" t="s">
        <v>394</v>
      </c>
      <c r="AJ36" s="1389"/>
      <c r="AK36" s="1379"/>
      <c r="AL36" s="1380"/>
      <c r="AM36" s="1380"/>
      <c r="AN36" s="1380"/>
      <c r="AO36" s="1380"/>
      <c r="AP36" s="1380"/>
      <c r="AQ36" s="1381"/>
      <c r="AR36" s="52"/>
      <c r="AS36" s="31"/>
      <c r="BA36" s="30">
        <v>1</v>
      </c>
      <c r="BB36" s="30">
        <f>IF(AND(M35&lt;&gt;"主",M35&lt;&gt;2),1,COUNTA(W36))</f>
        <v>1</v>
      </c>
      <c r="BC36" s="30">
        <f t="shared" si="2"/>
        <v>0</v>
      </c>
      <c r="BK36" s="1332"/>
      <c r="BL36" s="1332"/>
      <c r="BM36" s="1332"/>
      <c r="BN36" s="1332"/>
      <c r="BO36" s="1332"/>
      <c r="BP36" s="1332"/>
      <c r="BQ36" s="1332"/>
      <c r="BR36" s="1332"/>
      <c r="BS36" s="1332"/>
      <c r="BT36" s="1332"/>
      <c r="BU36" s="1332"/>
      <c r="BV36" s="1332"/>
      <c r="BZ36" s="72"/>
    </row>
    <row r="37" spans="1:78" ht="15" customHeight="1" x14ac:dyDescent="0.2">
      <c r="A37" s="38"/>
      <c r="B37" s="1384"/>
      <c r="C37" s="70"/>
      <c r="D37" s="70"/>
      <c r="E37" s="70"/>
      <c r="F37" s="71"/>
      <c r="G37" s="1363"/>
      <c r="H37" s="1334"/>
      <c r="I37" s="1334"/>
      <c r="J37" s="1334"/>
      <c r="K37" s="1334"/>
      <c r="L37" s="1347"/>
      <c r="M37" s="1397"/>
      <c r="N37" s="1398"/>
      <c r="O37" s="1415"/>
      <c r="P37" s="1416"/>
      <c r="Q37" s="1416"/>
      <c r="R37" s="1416"/>
      <c r="S37" s="1416"/>
      <c r="T37" s="1416"/>
      <c r="U37" s="1416"/>
      <c r="V37" s="1416"/>
      <c r="W37" s="1416"/>
      <c r="X37" s="1416"/>
      <c r="Y37" s="1417"/>
      <c r="Z37" s="1348" t="s">
        <v>65</v>
      </c>
      <c r="AA37" s="1348"/>
      <c r="AB37" s="1343"/>
      <c r="AC37" s="1344"/>
      <c r="AD37" s="1344"/>
      <c r="AE37" s="1344"/>
      <c r="AF37" s="1344"/>
      <c r="AG37" s="1344"/>
      <c r="AH37" s="1344"/>
      <c r="AI37" s="1344"/>
      <c r="AJ37" s="1344"/>
      <c r="AK37" s="1344"/>
      <c r="AL37" s="1344"/>
      <c r="AM37" s="1344"/>
      <c r="AN37" s="1344"/>
      <c r="AO37" s="1344"/>
      <c r="AP37" s="1344"/>
      <c r="AQ37" s="1345"/>
      <c r="AR37" s="52"/>
      <c r="AS37" s="31"/>
      <c r="BA37" s="30">
        <v>1</v>
      </c>
      <c r="BB37" s="30">
        <f>COUNTA(M38)</f>
        <v>0</v>
      </c>
      <c r="BC37" s="30">
        <f t="shared" si="2"/>
        <v>1</v>
      </c>
      <c r="BK37" s="1332"/>
      <c r="BL37" s="1332"/>
      <c r="BM37" s="1332"/>
      <c r="BN37" s="1332"/>
      <c r="BO37" s="1332"/>
      <c r="BP37" s="1332"/>
      <c r="BQ37" s="1332"/>
      <c r="BR37" s="1332"/>
      <c r="BS37" s="1332"/>
      <c r="BT37" s="1332"/>
      <c r="BU37" s="1332"/>
      <c r="BV37" s="1332"/>
      <c r="BZ37" s="72"/>
    </row>
    <row r="38" spans="1:78" ht="20.25" customHeight="1" x14ac:dyDescent="0.2">
      <c r="A38" s="38"/>
      <c r="B38" s="1384"/>
      <c r="C38" s="65" t="s">
        <v>408</v>
      </c>
      <c r="D38" s="65"/>
      <c r="E38" s="65"/>
      <c r="F38" s="66"/>
      <c r="G38" s="1358" t="s">
        <v>409</v>
      </c>
      <c r="H38" s="1333"/>
      <c r="I38" s="1333"/>
      <c r="J38" s="1333"/>
      <c r="K38" s="1333"/>
      <c r="L38" s="1346"/>
      <c r="M38" s="1393"/>
      <c r="N38" s="1394"/>
      <c r="O38" s="1418"/>
      <c r="P38" s="1419"/>
      <c r="Q38" s="1419"/>
      <c r="R38" s="1420"/>
      <c r="S38" s="1418"/>
      <c r="T38" s="1419"/>
      <c r="U38" s="1419"/>
      <c r="V38" s="1420"/>
      <c r="W38" s="1164"/>
      <c r="X38" s="1165"/>
      <c r="Y38" s="1165"/>
      <c r="Z38" s="1375" t="s">
        <v>397</v>
      </c>
      <c r="AA38" s="1376"/>
      <c r="AB38" s="1379"/>
      <c r="AC38" s="1380"/>
      <c r="AD38" s="1380"/>
      <c r="AE38" s="1380"/>
      <c r="AF38" s="1380"/>
      <c r="AG38" s="1380"/>
      <c r="AH38" s="1381"/>
      <c r="AI38" s="1375" t="s">
        <v>394</v>
      </c>
      <c r="AJ38" s="1376"/>
      <c r="AK38" s="1379"/>
      <c r="AL38" s="1380"/>
      <c r="AM38" s="1380"/>
      <c r="AN38" s="1380"/>
      <c r="AO38" s="1380"/>
      <c r="AP38" s="1380"/>
      <c r="AQ38" s="1381"/>
      <c r="AR38" s="52"/>
      <c r="AS38" s="31"/>
      <c r="BA38" s="30">
        <v>1</v>
      </c>
      <c r="BB38" s="30">
        <f>COUNTA(O38)</f>
        <v>0</v>
      </c>
      <c r="BC38" s="30">
        <f t="shared" si="2"/>
        <v>1</v>
      </c>
      <c r="BK38" s="1332"/>
      <c r="BL38" s="1332"/>
      <c r="BM38" s="1332"/>
      <c r="BN38" s="1332"/>
      <c r="BO38" s="1332"/>
      <c r="BP38" s="1332"/>
      <c r="BQ38" s="1353"/>
      <c r="BR38" s="1332"/>
      <c r="BS38" s="1332"/>
      <c r="BT38" s="1332"/>
      <c r="BU38" s="1332"/>
      <c r="BV38" s="1332"/>
      <c r="BZ38" s="72"/>
    </row>
    <row r="39" spans="1:78" ht="20.25" customHeight="1" x14ac:dyDescent="0.2">
      <c r="A39" s="38"/>
      <c r="B39" s="1384"/>
      <c r="C39" s="70" t="s">
        <v>410</v>
      </c>
      <c r="D39" s="70"/>
      <c r="E39" s="70"/>
      <c r="F39" s="71"/>
      <c r="G39" s="1390"/>
      <c r="H39" s="1391"/>
      <c r="I39" s="1391"/>
      <c r="J39" s="1391"/>
      <c r="K39" s="1391"/>
      <c r="L39" s="1392"/>
      <c r="M39" s="1395"/>
      <c r="N39" s="1396"/>
      <c r="O39" s="1418"/>
      <c r="P39" s="1419"/>
      <c r="Q39" s="1419"/>
      <c r="R39" s="1420"/>
      <c r="S39" s="1418"/>
      <c r="T39" s="1419"/>
      <c r="U39" s="1419"/>
      <c r="V39" s="1420"/>
      <c r="W39" s="1164"/>
      <c r="X39" s="1165"/>
      <c r="Y39" s="1165"/>
      <c r="Z39" s="1375" t="s">
        <v>397</v>
      </c>
      <c r="AA39" s="1376"/>
      <c r="AB39" s="1379"/>
      <c r="AC39" s="1380"/>
      <c r="AD39" s="1380"/>
      <c r="AE39" s="1380"/>
      <c r="AF39" s="1380"/>
      <c r="AG39" s="1380"/>
      <c r="AH39" s="1381"/>
      <c r="AI39" s="1375" t="s">
        <v>394</v>
      </c>
      <c r="AJ39" s="1376"/>
      <c r="AK39" s="1379"/>
      <c r="AL39" s="1380"/>
      <c r="AM39" s="1380"/>
      <c r="AN39" s="1380"/>
      <c r="AO39" s="1380"/>
      <c r="AP39" s="1380"/>
      <c r="AQ39" s="1381"/>
      <c r="AR39" s="52"/>
      <c r="AS39" s="31"/>
      <c r="BA39" s="30">
        <v>1</v>
      </c>
      <c r="BB39" s="30">
        <f>COUNTA(S38)</f>
        <v>0</v>
      </c>
      <c r="BC39" s="30">
        <f t="shared" si="2"/>
        <v>1</v>
      </c>
      <c r="BK39" s="1332"/>
      <c r="BL39" s="1332"/>
      <c r="BM39" s="1332"/>
      <c r="BN39" s="1332"/>
      <c r="BO39" s="1332"/>
      <c r="BP39" s="1332"/>
      <c r="BQ39" s="1332"/>
      <c r="BR39" s="1332"/>
      <c r="BS39" s="1332"/>
      <c r="BT39" s="1332"/>
      <c r="BU39" s="1332"/>
      <c r="BV39" s="1332"/>
      <c r="BZ39" s="72"/>
    </row>
    <row r="40" spans="1:78" ht="15" customHeight="1" x14ac:dyDescent="0.2">
      <c r="A40" s="38"/>
      <c r="B40" s="1384"/>
      <c r="C40" s="67"/>
      <c r="D40" s="67"/>
      <c r="E40" s="67"/>
      <c r="F40" s="68"/>
      <c r="G40" s="1363"/>
      <c r="H40" s="1334"/>
      <c r="I40" s="1334"/>
      <c r="J40" s="1334"/>
      <c r="K40" s="1334"/>
      <c r="L40" s="1347"/>
      <c r="M40" s="1395"/>
      <c r="N40" s="1396"/>
      <c r="O40" s="1456"/>
      <c r="P40" s="1069"/>
      <c r="Q40" s="1069"/>
      <c r="R40" s="1069"/>
      <c r="S40" s="1069"/>
      <c r="T40" s="1069"/>
      <c r="U40" s="1069"/>
      <c r="V40" s="1069"/>
      <c r="W40" s="1069"/>
      <c r="X40" s="1069"/>
      <c r="Y40" s="1457"/>
      <c r="Z40" s="1436" t="s">
        <v>65</v>
      </c>
      <c r="AA40" s="1436"/>
      <c r="AB40" s="1459"/>
      <c r="AC40" s="1460"/>
      <c r="AD40" s="1460"/>
      <c r="AE40" s="1460"/>
      <c r="AF40" s="1460"/>
      <c r="AG40" s="1460"/>
      <c r="AH40" s="1460"/>
      <c r="AI40" s="1460"/>
      <c r="AJ40" s="1460"/>
      <c r="AK40" s="1460"/>
      <c r="AL40" s="1460"/>
      <c r="AM40" s="1460"/>
      <c r="AN40" s="1460"/>
      <c r="AO40" s="1460"/>
      <c r="AP40" s="1460"/>
      <c r="AQ40" s="1461"/>
      <c r="AR40" s="52"/>
      <c r="AS40" s="31"/>
      <c r="BA40" s="30">
        <v>1</v>
      </c>
      <c r="BB40" s="30">
        <f>COUNTA(W38)</f>
        <v>0</v>
      </c>
      <c r="BC40" s="30">
        <f t="shared" si="2"/>
        <v>1</v>
      </c>
      <c r="BK40" s="1332"/>
      <c r="BL40" s="1332"/>
      <c r="BM40" s="1332"/>
      <c r="BN40" s="1332"/>
      <c r="BO40" s="1332"/>
      <c r="BP40" s="1332"/>
      <c r="BQ40" s="1332"/>
      <c r="BR40" s="1332"/>
      <c r="BS40" s="1332"/>
      <c r="BT40" s="1332"/>
      <c r="BU40" s="1332"/>
      <c r="BV40" s="1332"/>
      <c r="BZ40" s="72"/>
    </row>
    <row r="41" spans="1:78" ht="20.25" customHeight="1" x14ac:dyDescent="0.2">
      <c r="A41" s="38"/>
      <c r="B41" s="1384"/>
      <c r="C41" s="65" t="s">
        <v>411</v>
      </c>
      <c r="D41" s="65"/>
      <c r="E41" s="65"/>
      <c r="F41" s="66"/>
      <c r="G41" s="1358" t="s">
        <v>412</v>
      </c>
      <c r="H41" s="1333"/>
      <c r="I41" s="1333"/>
      <c r="J41" s="1333"/>
      <c r="K41" s="1333"/>
      <c r="L41" s="1346"/>
      <c r="M41" s="1393" t="s">
        <v>390</v>
      </c>
      <c r="N41" s="1394"/>
      <c r="O41" s="1400"/>
      <c r="P41" s="1401"/>
      <c r="Q41" s="1401"/>
      <c r="R41" s="1402"/>
      <c r="S41" s="1400"/>
      <c r="T41" s="1401"/>
      <c r="U41" s="1401"/>
      <c r="V41" s="1402"/>
      <c r="W41" s="1377"/>
      <c r="X41" s="1378"/>
      <c r="Y41" s="1378"/>
      <c r="Z41" s="1349" t="s">
        <v>397</v>
      </c>
      <c r="AA41" s="1373"/>
      <c r="AB41" s="1337"/>
      <c r="AC41" s="1338"/>
      <c r="AD41" s="1338"/>
      <c r="AE41" s="1338"/>
      <c r="AF41" s="1338"/>
      <c r="AG41" s="1338"/>
      <c r="AH41" s="1339"/>
      <c r="AI41" s="1349" t="s">
        <v>394</v>
      </c>
      <c r="AJ41" s="1373"/>
      <c r="AK41" s="1337"/>
      <c r="AL41" s="1338"/>
      <c r="AM41" s="1338"/>
      <c r="AN41" s="1338"/>
      <c r="AO41" s="1338"/>
      <c r="AP41" s="1338"/>
      <c r="AQ41" s="1339"/>
      <c r="AR41" s="52"/>
      <c r="AS41" s="31"/>
      <c r="BA41" s="30">
        <v>1</v>
      </c>
      <c r="BB41" s="30">
        <f>IF(M38&lt;&gt;2,1,COUNTA(O39))</f>
        <v>1</v>
      </c>
      <c r="BC41" s="30">
        <f t="shared" si="2"/>
        <v>0</v>
      </c>
      <c r="BK41" s="1332"/>
      <c r="BL41" s="1332"/>
      <c r="BM41" s="1332"/>
      <c r="BN41" s="1332"/>
      <c r="BO41" s="1332"/>
      <c r="BP41" s="1332"/>
      <c r="BQ41" s="1332"/>
      <c r="BR41" s="1332"/>
      <c r="BS41" s="1332"/>
      <c r="BT41" s="1332"/>
      <c r="BU41" s="1332"/>
      <c r="BV41" s="1332"/>
      <c r="BZ41" s="72"/>
    </row>
    <row r="42" spans="1:78" ht="15" customHeight="1" x14ac:dyDescent="0.2">
      <c r="A42" s="38"/>
      <c r="B42" s="1384"/>
      <c r="C42" s="67" t="s">
        <v>413</v>
      </c>
      <c r="D42" s="67"/>
      <c r="E42" s="67"/>
      <c r="F42" s="68"/>
      <c r="G42" s="1363"/>
      <c r="H42" s="1334"/>
      <c r="I42" s="1334"/>
      <c r="J42" s="1334"/>
      <c r="K42" s="1334"/>
      <c r="L42" s="1347"/>
      <c r="M42" s="1397"/>
      <c r="N42" s="1398"/>
      <c r="O42" s="1403"/>
      <c r="P42" s="1404"/>
      <c r="Q42" s="1404"/>
      <c r="R42" s="1405"/>
      <c r="S42" s="1403"/>
      <c r="T42" s="1404"/>
      <c r="U42" s="1404"/>
      <c r="V42" s="1405"/>
      <c r="W42" s="1406"/>
      <c r="X42" s="1407"/>
      <c r="Y42" s="1407"/>
      <c r="Z42" s="1348" t="s">
        <v>65</v>
      </c>
      <c r="AA42" s="1348"/>
      <c r="AB42" s="1343"/>
      <c r="AC42" s="1344"/>
      <c r="AD42" s="1344"/>
      <c r="AE42" s="1344"/>
      <c r="AF42" s="1344"/>
      <c r="AG42" s="1344"/>
      <c r="AH42" s="1344"/>
      <c r="AI42" s="1344"/>
      <c r="AJ42" s="1344"/>
      <c r="AK42" s="1344"/>
      <c r="AL42" s="1344"/>
      <c r="AM42" s="1344"/>
      <c r="AN42" s="1344"/>
      <c r="AO42" s="1344"/>
      <c r="AP42" s="1344"/>
      <c r="AQ42" s="1345"/>
      <c r="AR42" s="52"/>
      <c r="AS42" s="31"/>
      <c r="BA42" s="30">
        <v>1</v>
      </c>
      <c r="BB42" s="30">
        <f>IF(M38&lt;&gt;2,1,COUNTA(S39))</f>
        <v>1</v>
      </c>
      <c r="BC42" s="30">
        <f t="shared" si="2"/>
        <v>0</v>
      </c>
      <c r="BK42" s="1332"/>
      <c r="BL42" s="1332"/>
      <c r="BM42" s="1332"/>
      <c r="BN42" s="1332"/>
      <c r="BO42" s="1332"/>
      <c r="BP42" s="1332"/>
      <c r="BQ42" s="1332"/>
      <c r="BR42" s="1332"/>
      <c r="BS42" s="1332"/>
      <c r="BT42" s="1332"/>
      <c r="BU42" s="1332"/>
      <c r="BV42" s="1332"/>
      <c r="BZ42" s="72"/>
    </row>
    <row r="43" spans="1:78" ht="20.25" customHeight="1" x14ac:dyDescent="0.2">
      <c r="A43" s="38"/>
      <c r="B43" s="1384"/>
      <c r="C43" s="65"/>
      <c r="D43" s="65"/>
      <c r="E43" s="65"/>
      <c r="F43" s="66"/>
      <c r="G43" s="1358" t="s">
        <v>414</v>
      </c>
      <c r="H43" s="1333"/>
      <c r="I43" s="1333"/>
      <c r="J43" s="1333"/>
      <c r="K43" s="1333"/>
      <c r="L43" s="1346"/>
      <c r="M43" s="1393"/>
      <c r="N43" s="1394"/>
      <c r="O43" s="1400"/>
      <c r="P43" s="1401"/>
      <c r="Q43" s="1401"/>
      <c r="R43" s="1402"/>
      <c r="S43" s="1400"/>
      <c r="T43" s="1401"/>
      <c r="U43" s="1401"/>
      <c r="V43" s="1402"/>
      <c r="W43" s="1377"/>
      <c r="X43" s="1378"/>
      <c r="Y43" s="1378"/>
      <c r="Z43" s="1349" t="s">
        <v>397</v>
      </c>
      <c r="AA43" s="1373"/>
      <c r="AB43" s="1337"/>
      <c r="AC43" s="1338"/>
      <c r="AD43" s="1338"/>
      <c r="AE43" s="1338"/>
      <c r="AF43" s="1338"/>
      <c r="AG43" s="1338"/>
      <c r="AH43" s="1339"/>
      <c r="AI43" s="1349" t="s">
        <v>394</v>
      </c>
      <c r="AJ43" s="1373"/>
      <c r="AK43" s="1337"/>
      <c r="AL43" s="1338"/>
      <c r="AM43" s="1338"/>
      <c r="AN43" s="1338"/>
      <c r="AO43" s="1338"/>
      <c r="AP43" s="1338"/>
      <c r="AQ43" s="1339"/>
      <c r="AR43" s="52"/>
      <c r="AS43" s="31"/>
      <c r="BA43" s="30">
        <v>1</v>
      </c>
      <c r="BB43" s="30">
        <f>IF(M38&lt;&gt;2,1,COUNTA(W39))</f>
        <v>1</v>
      </c>
      <c r="BC43" s="30">
        <f t="shared" si="2"/>
        <v>0</v>
      </c>
      <c r="BK43" s="1332"/>
      <c r="BL43" s="1332"/>
      <c r="BM43" s="1332"/>
      <c r="BN43" s="1332"/>
      <c r="BO43" s="1332"/>
      <c r="BP43" s="1332"/>
      <c r="BQ43" s="1332"/>
      <c r="BR43" s="1332"/>
      <c r="BS43" s="1332"/>
      <c r="BT43" s="1332"/>
      <c r="BU43" s="1332"/>
      <c r="BV43" s="1332"/>
      <c r="BZ43" s="72"/>
    </row>
    <row r="44" spans="1:78" ht="15" customHeight="1" x14ac:dyDescent="0.2">
      <c r="A44" s="38"/>
      <c r="B44" s="1384"/>
      <c r="C44" s="70" t="s">
        <v>415</v>
      </c>
      <c r="D44" s="70"/>
      <c r="E44" s="70"/>
      <c r="F44" s="71"/>
      <c r="G44" s="1390"/>
      <c r="H44" s="1391"/>
      <c r="I44" s="1391"/>
      <c r="J44" s="1391"/>
      <c r="K44" s="1391"/>
      <c r="L44" s="1392"/>
      <c r="M44" s="1395"/>
      <c r="N44" s="1396"/>
      <c r="O44" s="1403"/>
      <c r="P44" s="1404"/>
      <c r="Q44" s="1404"/>
      <c r="R44" s="1405"/>
      <c r="S44" s="1403"/>
      <c r="T44" s="1404"/>
      <c r="U44" s="1404"/>
      <c r="V44" s="1405"/>
      <c r="W44" s="1406"/>
      <c r="X44" s="1407"/>
      <c r="Y44" s="1407"/>
      <c r="Z44" s="1348" t="s">
        <v>65</v>
      </c>
      <c r="AA44" s="1348"/>
      <c r="AB44" s="1343"/>
      <c r="AC44" s="1344"/>
      <c r="AD44" s="1344"/>
      <c r="AE44" s="1344"/>
      <c r="AF44" s="1344"/>
      <c r="AG44" s="1344"/>
      <c r="AH44" s="1344"/>
      <c r="AI44" s="1344"/>
      <c r="AJ44" s="1344"/>
      <c r="AK44" s="1344"/>
      <c r="AL44" s="1344"/>
      <c r="AM44" s="1344"/>
      <c r="AN44" s="1344"/>
      <c r="AO44" s="1344"/>
      <c r="AP44" s="1344"/>
      <c r="AQ44" s="1345"/>
      <c r="AR44" s="52"/>
      <c r="AS44" s="31"/>
      <c r="BA44" s="30">
        <v>1</v>
      </c>
      <c r="BB44" s="30">
        <f>COUNTA(M41)</f>
        <v>1</v>
      </c>
      <c r="BC44" s="30">
        <f t="shared" si="2"/>
        <v>0</v>
      </c>
      <c r="BK44" s="1332"/>
      <c r="BL44" s="1332"/>
      <c r="BM44" s="1332"/>
      <c r="BN44" s="1332"/>
      <c r="BO44" s="1332"/>
      <c r="BP44" s="1332"/>
      <c r="BQ44" s="1332"/>
      <c r="BR44" s="1332"/>
      <c r="BS44" s="1332"/>
      <c r="BT44" s="1332"/>
      <c r="BU44" s="1332"/>
      <c r="BV44" s="1332"/>
      <c r="BZ44" s="72"/>
    </row>
    <row r="45" spans="1:78" ht="20.25" customHeight="1" x14ac:dyDescent="0.2">
      <c r="A45" s="38"/>
      <c r="B45" s="1384"/>
      <c r="C45" s="70" t="s">
        <v>416</v>
      </c>
      <c r="D45" s="70"/>
      <c r="E45" s="70"/>
      <c r="F45" s="71"/>
      <c r="G45" s="1390"/>
      <c r="H45" s="1391"/>
      <c r="I45" s="1391"/>
      <c r="J45" s="1391"/>
      <c r="K45" s="1391"/>
      <c r="L45" s="1392"/>
      <c r="M45" s="1395"/>
      <c r="N45" s="1396"/>
      <c r="O45" s="1400"/>
      <c r="P45" s="1401"/>
      <c r="Q45" s="1401"/>
      <c r="R45" s="1402"/>
      <c r="S45" s="1400"/>
      <c r="T45" s="1401"/>
      <c r="U45" s="1401"/>
      <c r="V45" s="1402"/>
      <c r="W45" s="1377"/>
      <c r="X45" s="1378"/>
      <c r="Y45" s="1378"/>
      <c r="Z45" s="1349" t="s">
        <v>397</v>
      </c>
      <c r="AA45" s="1373"/>
      <c r="AB45" s="1337"/>
      <c r="AC45" s="1338"/>
      <c r="AD45" s="1338"/>
      <c r="AE45" s="1338"/>
      <c r="AF45" s="1338"/>
      <c r="AG45" s="1338"/>
      <c r="AH45" s="1339"/>
      <c r="AI45" s="1349" t="s">
        <v>394</v>
      </c>
      <c r="AJ45" s="1373"/>
      <c r="AK45" s="1337"/>
      <c r="AL45" s="1338"/>
      <c r="AM45" s="1338"/>
      <c r="AN45" s="1338"/>
      <c r="AO45" s="1338"/>
      <c r="AP45" s="1338"/>
      <c r="AQ45" s="1339"/>
      <c r="AR45" s="52"/>
      <c r="AS45" s="31"/>
      <c r="BA45" s="30">
        <v>1</v>
      </c>
      <c r="BB45" s="30">
        <f>COUNTA(O41)</f>
        <v>0</v>
      </c>
      <c r="BC45" s="30">
        <f t="shared" si="2"/>
        <v>1</v>
      </c>
      <c r="BK45" s="1332"/>
      <c r="BL45" s="1332"/>
      <c r="BM45" s="1332"/>
      <c r="BN45" s="1332"/>
      <c r="BO45" s="1332"/>
      <c r="BP45" s="1332"/>
      <c r="BQ45" s="1332"/>
      <c r="BR45" s="1332"/>
      <c r="BS45" s="1332"/>
      <c r="BT45" s="1332"/>
      <c r="BU45" s="1332"/>
      <c r="BV45" s="1332"/>
      <c r="BZ45" s="72"/>
    </row>
    <row r="46" spans="1:78" ht="15" customHeight="1" x14ac:dyDescent="0.2">
      <c r="A46" s="38"/>
      <c r="B46" s="1384"/>
      <c r="C46" s="67"/>
      <c r="D46" s="67"/>
      <c r="E46" s="67"/>
      <c r="F46" s="68"/>
      <c r="G46" s="1363"/>
      <c r="H46" s="1334"/>
      <c r="I46" s="1334"/>
      <c r="J46" s="1334"/>
      <c r="K46" s="1334"/>
      <c r="L46" s="1347"/>
      <c r="M46" s="1397"/>
      <c r="N46" s="1398"/>
      <c r="O46" s="1403"/>
      <c r="P46" s="1404"/>
      <c r="Q46" s="1404"/>
      <c r="R46" s="1405"/>
      <c r="S46" s="1403"/>
      <c r="T46" s="1404"/>
      <c r="U46" s="1404"/>
      <c r="V46" s="1405"/>
      <c r="W46" s="1406"/>
      <c r="X46" s="1407"/>
      <c r="Y46" s="1407"/>
      <c r="Z46" s="1383" t="s">
        <v>65</v>
      </c>
      <c r="AA46" s="1383"/>
      <c r="AB46" s="1343"/>
      <c r="AC46" s="1344"/>
      <c r="AD46" s="1344"/>
      <c r="AE46" s="1344"/>
      <c r="AF46" s="1344"/>
      <c r="AG46" s="1344"/>
      <c r="AH46" s="1344"/>
      <c r="AI46" s="1344"/>
      <c r="AJ46" s="1344"/>
      <c r="AK46" s="1344"/>
      <c r="AL46" s="1344"/>
      <c r="AM46" s="1344"/>
      <c r="AN46" s="1344"/>
      <c r="AO46" s="1344"/>
      <c r="AP46" s="1344"/>
      <c r="AQ46" s="1345"/>
      <c r="AR46" s="52"/>
      <c r="AS46" s="31"/>
      <c r="BA46" s="30">
        <v>1</v>
      </c>
      <c r="BB46" s="30">
        <f>COUNTA(S41)</f>
        <v>0</v>
      </c>
      <c r="BC46" s="30">
        <f t="shared" si="2"/>
        <v>1</v>
      </c>
      <c r="BK46" s="1332"/>
      <c r="BL46" s="1332"/>
      <c r="BM46" s="1332"/>
      <c r="BN46" s="1332"/>
      <c r="BO46" s="1332"/>
      <c r="BP46" s="1332"/>
      <c r="BQ46" s="1332"/>
      <c r="BR46" s="1332"/>
      <c r="BS46" s="1332"/>
      <c r="BT46" s="1332"/>
      <c r="BU46" s="1332"/>
      <c r="BV46" s="1332"/>
      <c r="BZ46" s="72"/>
    </row>
    <row r="47" spans="1:78" ht="20.25" customHeight="1" x14ac:dyDescent="0.2">
      <c r="A47" s="38"/>
      <c r="B47" s="1384"/>
      <c r="C47" s="65"/>
      <c r="D47" s="65"/>
      <c r="E47" s="65"/>
      <c r="F47" s="66"/>
      <c r="G47" s="1358" t="s">
        <v>417</v>
      </c>
      <c r="H47" s="1333"/>
      <c r="I47" s="1333"/>
      <c r="J47" s="1333"/>
      <c r="K47" s="1333"/>
      <c r="L47" s="1346"/>
      <c r="M47" s="1393"/>
      <c r="N47" s="1394"/>
      <c r="O47" s="1400"/>
      <c r="P47" s="1401"/>
      <c r="Q47" s="1401"/>
      <c r="R47" s="1402"/>
      <c r="S47" s="1400"/>
      <c r="T47" s="1401"/>
      <c r="U47" s="1401"/>
      <c r="V47" s="1402"/>
      <c r="W47" s="1377"/>
      <c r="X47" s="1378"/>
      <c r="Y47" s="1378"/>
      <c r="Z47" s="1348" t="s">
        <v>418</v>
      </c>
      <c r="AA47" s="1348"/>
      <c r="AB47" s="1337"/>
      <c r="AC47" s="1338"/>
      <c r="AD47" s="1338"/>
      <c r="AE47" s="1338"/>
      <c r="AF47" s="1338"/>
      <c r="AG47" s="1338"/>
      <c r="AH47" s="1339"/>
      <c r="AI47" s="1349" t="s">
        <v>394</v>
      </c>
      <c r="AJ47" s="1373"/>
      <c r="AK47" s="1374"/>
      <c r="AL47" s="1374"/>
      <c r="AM47" s="1374"/>
      <c r="AN47" s="1374"/>
      <c r="AO47" s="1374"/>
      <c r="AP47" s="1374"/>
      <c r="AQ47" s="1374"/>
      <c r="AR47" s="52"/>
      <c r="AS47" s="31"/>
      <c r="BA47" s="30">
        <v>1</v>
      </c>
      <c r="BB47" s="30">
        <f>COUNTA(W41)</f>
        <v>0</v>
      </c>
      <c r="BC47" s="30">
        <f t="shared" si="2"/>
        <v>1</v>
      </c>
      <c r="BK47" s="1332"/>
      <c r="BL47" s="1332"/>
      <c r="BM47" s="1332"/>
      <c r="BN47" s="1332"/>
      <c r="BO47" s="1332"/>
      <c r="BP47" s="1332"/>
      <c r="BQ47" s="1332"/>
      <c r="BR47" s="1332"/>
      <c r="BS47" s="1332"/>
      <c r="BT47" s="1332"/>
      <c r="BU47" s="1332"/>
      <c r="BV47" s="1332"/>
      <c r="BZ47" s="72"/>
    </row>
    <row r="48" spans="1:78" ht="15" customHeight="1" x14ac:dyDescent="0.2">
      <c r="A48" s="38"/>
      <c r="B48" s="1384"/>
      <c r="C48" s="70" t="s">
        <v>419</v>
      </c>
      <c r="D48" s="70"/>
      <c r="E48" s="70"/>
      <c r="F48" s="71" t="s">
        <v>420</v>
      </c>
      <c r="G48" s="1390"/>
      <c r="H48" s="1391"/>
      <c r="I48" s="1391"/>
      <c r="J48" s="1391"/>
      <c r="K48" s="1391"/>
      <c r="L48" s="1392"/>
      <c r="M48" s="1395"/>
      <c r="N48" s="1396"/>
      <c r="O48" s="1403"/>
      <c r="P48" s="1404"/>
      <c r="Q48" s="1404"/>
      <c r="R48" s="1405"/>
      <c r="S48" s="1403"/>
      <c r="T48" s="1404"/>
      <c r="U48" s="1404"/>
      <c r="V48" s="1405"/>
      <c r="W48" s="1406"/>
      <c r="X48" s="1407"/>
      <c r="Y48" s="1407"/>
      <c r="Z48" s="1348" t="s">
        <v>65</v>
      </c>
      <c r="AA48" s="1348"/>
      <c r="AB48" s="1343"/>
      <c r="AC48" s="1344"/>
      <c r="AD48" s="1344"/>
      <c r="AE48" s="1344"/>
      <c r="AF48" s="1344"/>
      <c r="AG48" s="1344"/>
      <c r="AH48" s="1344"/>
      <c r="AI48" s="1344"/>
      <c r="AJ48" s="1344"/>
      <c r="AK48" s="1462"/>
      <c r="AL48" s="1462"/>
      <c r="AM48" s="1462"/>
      <c r="AN48" s="1462"/>
      <c r="AO48" s="1462"/>
      <c r="AP48" s="1462"/>
      <c r="AQ48" s="1463"/>
      <c r="AR48" s="52"/>
      <c r="AS48" s="31"/>
      <c r="BA48" s="30">
        <v>1</v>
      </c>
      <c r="BB48" s="30">
        <f>COUNTA(M43)</f>
        <v>0</v>
      </c>
      <c r="BC48" s="30">
        <f t="shared" si="2"/>
        <v>1</v>
      </c>
      <c r="BK48" s="1332"/>
      <c r="BL48" s="1332"/>
      <c r="BM48" s="1332"/>
      <c r="BN48" s="1332"/>
      <c r="BO48" s="1332"/>
      <c r="BP48" s="1332"/>
      <c r="BQ48" s="1332"/>
      <c r="BR48" s="1332"/>
      <c r="BS48" s="1332"/>
      <c r="BT48" s="1332"/>
      <c r="BU48" s="1332"/>
      <c r="BV48" s="1332"/>
      <c r="BZ48" s="72"/>
    </row>
    <row r="49" spans="1:79" ht="20.25" customHeight="1" x14ac:dyDescent="0.2">
      <c r="A49" s="38"/>
      <c r="B49" s="1384"/>
      <c r="C49" s="69" t="s">
        <v>421</v>
      </c>
      <c r="D49" s="70"/>
      <c r="E49" s="70"/>
      <c r="F49" s="71"/>
      <c r="G49" s="1390"/>
      <c r="H49" s="1391"/>
      <c r="I49" s="1391"/>
      <c r="J49" s="1391"/>
      <c r="K49" s="1391"/>
      <c r="L49" s="1392"/>
      <c r="M49" s="1395"/>
      <c r="N49" s="1396"/>
      <c r="O49" s="1400"/>
      <c r="P49" s="1401"/>
      <c r="Q49" s="1401"/>
      <c r="R49" s="1402"/>
      <c r="S49" s="1400"/>
      <c r="T49" s="1401"/>
      <c r="U49" s="1401"/>
      <c r="V49" s="1402"/>
      <c r="W49" s="1377"/>
      <c r="X49" s="1378"/>
      <c r="Y49" s="1378"/>
      <c r="Z49" s="1349" t="s">
        <v>418</v>
      </c>
      <c r="AA49" s="1373"/>
      <c r="AB49" s="1377"/>
      <c r="AC49" s="1378"/>
      <c r="AD49" s="1378"/>
      <c r="AE49" s="1378"/>
      <c r="AF49" s="1378"/>
      <c r="AG49" s="1378"/>
      <c r="AH49" s="1378"/>
      <c r="AI49" s="1349" t="s">
        <v>394</v>
      </c>
      <c r="AJ49" s="1373"/>
      <c r="AK49" s="1337"/>
      <c r="AL49" s="1338"/>
      <c r="AM49" s="1338"/>
      <c r="AN49" s="1338"/>
      <c r="AO49" s="1338"/>
      <c r="AP49" s="1338"/>
      <c r="AQ49" s="1339"/>
      <c r="AR49" s="52"/>
      <c r="AS49" s="31"/>
      <c r="BA49" s="30">
        <v>1</v>
      </c>
      <c r="BB49" s="30">
        <f>COUNTA(O43)</f>
        <v>0</v>
      </c>
      <c r="BC49" s="30">
        <f t="shared" si="2"/>
        <v>1</v>
      </c>
      <c r="BK49" s="1332"/>
      <c r="BL49" s="1332"/>
      <c r="BM49" s="1332"/>
      <c r="BN49" s="1332"/>
      <c r="BO49" s="1332"/>
      <c r="BP49" s="1332"/>
      <c r="BQ49" s="1332"/>
      <c r="BR49" s="1332"/>
      <c r="BS49" s="1332"/>
      <c r="BT49" s="1332"/>
      <c r="BU49" s="1332"/>
      <c r="BV49" s="1332"/>
      <c r="BZ49" s="72"/>
    </row>
    <row r="50" spans="1:79" ht="15" customHeight="1" x14ac:dyDescent="0.2">
      <c r="A50" s="38"/>
      <c r="B50" s="1384"/>
      <c r="C50" s="64"/>
      <c r="D50" s="67"/>
      <c r="E50" s="67"/>
      <c r="F50" s="68"/>
      <c r="G50" s="1363"/>
      <c r="H50" s="1334"/>
      <c r="I50" s="1334"/>
      <c r="J50" s="1334"/>
      <c r="K50" s="1334"/>
      <c r="L50" s="1347"/>
      <c r="M50" s="1397"/>
      <c r="N50" s="1398"/>
      <c r="O50" s="1403"/>
      <c r="P50" s="1404"/>
      <c r="Q50" s="1404"/>
      <c r="R50" s="1405"/>
      <c r="S50" s="1403"/>
      <c r="T50" s="1404"/>
      <c r="U50" s="1404"/>
      <c r="V50" s="1405"/>
      <c r="W50" s="1406"/>
      <c r="X50" s="1407"/>
      <c r="Y50" s="1407"/>
      <c r="Z50" s="1348" t="s">
        <v>65</v>
      </c>
      <c r="AA50" s="1348"/>
      <c r="AB50" s="1343"/>
      <c r="AC50" s="1344"/>
      <c r="AD50" s="1344"/>
      <c r="AE50" s="1344"/>
      <c r="AF50" s="1344"/>
      <c r="AG50" s="1344"/>
      <c r="AH50" s="1344"/>
      <c r="AI50" s="1344"/>
      <c r="AJ50" s="1344"/>
      <c r="AK50" s="1344"/>
      <c r="AL50" s="1344"/>
      <c r="AM50" s="1344"/>
      <c r="AN50" s="1344"/>
      <c r="AO50" s="1344"/>
      <c r="AP50" s="1344"/>
      <c r="AQ50" s="1345"/>
      <c r="AR50" s="52"/>
      <c r="AS50" s="31"/>
      <c r="BA50" s="30">
        <v>1</v>
      </c>
      <c r="BB50" s="30">
        <f>COUNTA(S43)</f>
        <v>0</v>
      </c>
      <c r="BC50" s="30">
        <f t="shared" si="2"/>
        <v>1</v>
      </c>
      <c r="BK50" s="1332"/>
      <c r="BL50" s="1332"/>
      <c r="BM50" s="1332"/>
      <c r="BN50" s="1332"/>
      <c r="BO50" s="1332"/>
      <c r="BP50" s="1332"/>
      <c r="BQ50" s="1332"/>
      <c r="BR50" s="1332"/>
      <c r="BS50" s="1332"/>
      <c r="BT50" s="1332"/>
      <c r="BU50" s="1332"/>
      <c r="BV50" s="1332"/>
      <c r="BZ50" s="72"/>
    </row>
    <row r="51" spans="1:79" ht="20.25" customHeight="1" x14ac:dyDescent="0.2">
      <c r="A51" s="38"/>
      <c r="B51" s="1384"/>
      <c r="C51" s="63"/>
      <c r="D51" s="65"/>
      <c r="E51" s="65"/>
      <c r="F51" s="65"/>
      <c r="G51" s="1358" t="s">
        <v>422</v>
      </c>
      <c r="H51" s="1333"/>
      <c r="I51" s="1333"/>
      <c r="J51" s="1333"/>
      <c r="K51" s="1333"/>
      <c r="L51" s="1346"/>
      <c r="M51" s="1393"/>
      <c r="N51" s="1394"/>
      <c r="O51" s="1400"/>
      <c r="P51" s="1401"/>
      <c r="Q51" s="1401"/>
      <c r="R51" s="1402"/>
      <c r="S51" s="1400"/>
      <c r="T51" s="1401"/>
      <c r="U51" s="1401"/>
      <c r="V51" s="1402"/>
      <c r="W51" s="1377"/>
      <c r="X51" s="1378"/>
      <c r="Y51" s="1378"/>
      <c r="Z51" s="1349" t="s">
        <v>418</v>
      </c>
      <c r="AA51" s="1373"/>
      <c r="AB51" s="1337"/>
      <c r="AC51" s="1338"/>
      <c r="AD51" s="1338"/>
      <c r="AE51" s="1338"/>
      <c r="AF51" s="1338"/>
      <c r="AG51" s="1338"/>
      <c r="AH51" s="1339"/>
      <c r="AI51" s="1349" t="s">
        <v>394</v>
      </c>
      <c r="AJ51" s="1350"/>
      <c r="AK51" s="1337"/>
      <c r="AL51" s="1338"/>
      <c r="AM51" s="1338"/>
      <c r="AN51" s="1338"/>
      <c r="AO51" s="1338"/>
      <c r="AP51" s="1338"/>
      <c r="AQ51" s="1339"/>
      <c r="AR51" s="52"/>
      <c r="AS51" s="31"/>
      <c r="BA51" s="30">
        <v>1</v>
      </c>
      <c r="BB51" s="30">
        <f>COUNTA(W43)</f>
        <v>0</v>
      </c>
      <c r="BC51" s="30">
        <f t="shared" si="2"/>
        <v>1</v>
      </c>
      <c r="BK51" s="1332"/>
      <c r="BL51" s="1332"/>
      <c r="BM51" s="1332"/>
      <c r="BN51" s="1332"/>
      <c r="BO51" s="1332"/>
      <c r="BP51" s="1332"/>
      <c r="BQ51" s="1332"/>
      <c r="BR51" s="1332"/>
      <c r="BS51" s="1332"/>
      <c r="BT51" s="1332"/>
      <c r="BU51" s="1332"/>
      <c r="BV51" s="1332"/>
      <c r="BZ51" s="72"/>
    </row>
    <row r="52" spans="1:79" ht="15" customHeight="1" x14ac:dyDescent="0.2">
      <c r="A52" s="38"/>
      <c r="B52" s="1384"/>
      <c r="C52" s="69" t="s">
        <v>423</v>
      </c>
      <c r="D52" s="70"/>
      <c r="E52" s="70"/>
      <c r="F52" s="71" t="s">
        <v>420</v>
      </c>
      <c r="G52" s="1390"/>
      <c r="H52" s="1391"/>
      <c r="I52" s="1391"/>
      <c r="J52" s="1391"/>
      <c r="K52" s="1391"/>
      <c r="L52" s="1392"/>
      <c r="M52" s="1395"/>
      <c r="N52" s="1396"/>
      <c r="O52" s="1403"/>
      <c r="P52" s="1404"/>
      <c r="Q52" s="1404"/>
      <c r="R52" s="1405"/>
      <c r="S52" s="1403"/>
      <c r="T52" s="1404"/>
      <c r="U52" s="1404"/>
      <c r="V52" s="1405"/>
      <c r="W52" s="1406"/>
      <c r="X52" s="1407"/>
      <c r="Y52" s="1407"/>
      <c r="Z52" s="1348" t="s">
        <v>65</v>
      </c>
      <c r="AA52" s="1348"/>
      <c r="AB52" s="1343"/>
      <c r="AC52" s="1344"/>
      <c r="AD52" s="1344"/>
      <c r="AE52" s="1344"/>
      <c r="AF52" s="1344"/>
      <c r="AG52" s="1344"/>
      <c r="AH52" s="1344"/>
      <c r="AI52" s="1344"/>
      <c r="AJ52" s="1344"/>
      <c r="AK52" s="1344"/>
      <c r="AL52" s="1344"/>
      <c r="AM52" s="1344"/>
      <c r="AN52" s="1344"/>
      <c r="AO52" s="1344"/>
      <c r="AP52" s="1344"/>
      <c r="AQ52" s="1345"/>
      <c r="AR52" s="52"/>
      <c r="AS52" s="31"/>
      <c r="BA52" s="30">
        <v>1</v>
      </c>
      <c r="BB52" s="30">
        <f>IF(M43&lt;&gt;2,1,COUNTA(O45))</f>
        <v>1</v>
      </c>
      <c r="BC52" s="30">
        <f t="shared" si="2"/>
        <v>0</v>
      </c>
      <c r="BK52" s="1332"/>
      <c r="BL52" s="1332"/>
      <c r="BM52" s="1332"/>
      <c r="BN52" s="1332"/>
      <c r="BO52" s="1332"/>
      <c r="BP52" s="1332"/>
      <c r="BQ52" s="1332"/>
      <c r="BR52" s="1332"/>
      <c r="BS52" s="1332"/>
      <c r="BT52" s="1332"/>
      <c r="BU52" s="1332"/>
      <c r="BV52" s="1332"/>
      <c r="BZ52" s="72"/>
    </row>
    <row r="53" spans="1:79" ht="20.25" customHeight="1" x14ac:dyDescent="0.2">
      <c r="A53" s="38"/>
      <c r="B53" s="1384"/>
      <c r="C53" s="69" t="s">
        <v>424</v>
      </c>
      <c r="D53" s="59"/>
      <c r="E53" s="59"/>
      <c r="F53" s="59"/>
      <c r="G53" s="1390"/>
      <c r="H53" s="1391"/>
      <c r="I53" s="1391"/>
      <c r="J53" s="1391"/>
      <c r="K53" s="1391"/>
      <c r="L53" s="1392"/>
      <c r="M53" s="1395"/>
      <c r="N53" s="1396"/>
      <c r="O53" s="1400"/>
      <c r="P53" s="1401"/>
      <c r="Q53" s="1401"/>
      <c r="R53" s="1402"/>
      <c r="S53" s="1400"/>
      <c r="T53" s="1401"/>
      <c r="U53" s="1401"/>
      <c r="V53" s="1402"/>
      <c r="W53" s="1377"/>
      <c r="X53" s="1378"/>
      <c r="Y53" s="1378"/>
      <c r="Z53" s="1349" t="s">
        <v>418</v>
      </c>
      <c r="AA53" s="1373"/>
      <c r="AB53" s="1337"/>
      <c r="AC53" s="1338"/>
      <c r="AD53" s="1338"/>
      <c r="AE53" s="1338"/>
      <c r="AF53" s="1338"/>
      <c r="AG53" s="1338"/>
      <c r="AH53" s="1339"/>
      <c r="AI53" s="1349" t="s">
        <v>394</v>
      </c>
      <c r="AJ53" s="1373"/>
      <c r="AK53" s="1337"/>
      <c r="AL53" s="1338"/>
      <c r="AM53" s="1338"/>
      <c r="AN53" s="1338"/>
      <c r="AO53" s="1338"/>
      <c r="AP53" s="1338"/>
      <c r="AQ53" s="1339"/>
      <c r="AR53" s="52"/>
      <c r="AS53" s="31"/>
      <c r="BA53" s="30">
        <v>1</v>
      </c>
      <c r="BB53" s="30">
        <f>IF(M43&lt;&gt;2,1,COUNTA(S45))</f>
        <v>1</v>
      </c>
      <c r="BC53" s="30">
        <f t="shared" si="2"/>
        <v>0</v>
      </c>
      <c r="BK53" s="1332"/>
      <c r="BL53" s="1332"/>
      <c r="BM53" s="1332"/>
      <c r="BN53" s="1332"/>
      <c r="BO53" s="1332"/>
      <c r="BP53" s="1332"/>
      <c r="BQ53" s="1332"/>
      <c r="BR53" s="1332"/>
      <c r="BS53" s="1332"/>
      <c r="BT53" s="1332"/>
      <c r="BU53" s="1332"/>
      <c r="BV53" s="1332"/>
      <c r="BZ53" s="72"/>
    </row>
    <row r="54" spans="1:79" ht="15" customHeight="1" x14ac:dyDescent="0.2">
      <c r="A54" s="38"/>
      <c r="B54" s="1384"/>
      <c r="C54" s="64"/>
      <c r="D54" s="57"/>
      <c r="E54" s="57"/>
      <c r="F54" s="57"/>
      <c r="G54" s="1363"/>
      <c r="H54" s="1334"/>
      <c r="I54" s="1334"/>
      <c r="J54" s="1334"/>
      <c r="K54" s="1334"/>
      <c r="L54" s="1347"/>
      <c r="M54" s="1397"/>
      <c r="N54" s="1398"/>
      <c r="O54" s="1403"/>
      <c r="P54" s="1404"/>
      <c r="Q54" s="1404"/>
      <c r="R54" s="1405"/>
      <c r="S54" s="1403"/>
      <c r="T54" s="1404"/>
      <c r="U54" s="1404"/>
      <c r="V54" s="1405"/>
      <c r="W54" s="1406"/>
      <c r="X54" s="1407"/>
      <c r="Y54" s="1407"/>
      <c r="Z54" s="1348" t="s">
        <v>65</v>
      </c>
      <c r="AA54" s="1348"/>
      <c r="AB54" s="1343"/>
      <c r="AC54" s="1344"/>
      <c r="AD54" s="1344"/>
      <c r="AE54" s="1344"/>
      <c r="AF54" s="1344"/>
      <c r="AG54" s="1344"/>
      <c r="AH54" s="1344"/>
      <c r="AI54" s="1344"/>
      <c r="AJ54" s="1344"/>
      <c r="AK54" s="1344"/>
      <c r="AL54" s="1344"/>
      <c r="AM54" s="1344"/>
      <c r="AN54" s="1344"/>
      <c r="AO54" s="1344"/>
      <c r="AP54" s="1344"/>
      <c r="AQ54" s="1345"/>
      <c r="AR54" s="52"/>
      <c r="AS54" s="31"/>
      <c r="BA54" s="30">
        <v>1</v>
      </c>
      <c r="BB54" s="30">
        <f>IF(M43&lt;&gt;2,1,COUNTA(W45))</f>
        <v>1</v>
      </c>
      <c r="BC54" s="30">
        <f t="shared" si="2"/>
        <v>0</v>
      </c>
      <c r="BK54" s="1332"/>
      <c r="BL54" s="1332"/>
      <c r="BM54" s="1332"/>
      <c r="BN54" s="1332"/>
      <c r="BO54" s="1332"/>
      <c r="BP54" s="1332"/>
      <c r="BQ54" s="1332"/>
      <c r="BR54" s="1332"/>
      <c r="BS54" s="1332"/>
      <c r="BT54" s="1332"/>
      <c r="BU54" s="1332"/>
      <c r="BV54" s="1332"/>
      <c r="BZ54" s="72"/>
    </row>
    <row r="55" spans="1:79" ht="20.25" customHeight="1" x14ac:dyDescent="0.2">
      <c r="A55" s="38"/>
      <c r="B55" s="1384"/>
      <c r="C55" s="1408" t="s">
        <v>425</v>
      </c>
      <c r="D55" s="1409"/>
      <c r="E55" s="1409"/>
      <c r="F55" s="1409"/>
      <c r="G55" s="1409"/>
      <c r="H55" s="1409"/>
      <c r="I55" s="1409"/>
      <c r="J55" s="1409"/>
      <c r="K55" s="1409"/>
      <c r="L55" s="1410"/>
      <c r="M55" s="1393" t="s">
        <v>390</v>
      </c>
      <c r="N55" s="1394"/>
      <c r="O55" s="1400"/>
      <c r="P55" s="1401"/>
      <c r="Q55" s="1401"/>
      <c r="R55" s="1402"/>
      <c r="S55" s="1400"/>
      <c r="T55" s="1401"/>
      <c r="U55" s="1401"/>
      <c r="V55" s="1402"/>
      <c r="W55" s="1377"/>
      <c r="X55" s="1378"/>
      <c r="Y55" s="1378"/>
      <c r="Z55" s="1349" t="s">
        <v>426</v>
      </c>
      <c r="AA55" s="1373"/>
      <c r="AB55" s="1373"/>
      <c r="AC55" s="1337"/>
      <c r="AD55" s="1338"/>
      <c r="AE55" s="1338"/>
      <c r="AF55" s="1338"/>
      <c r="AG55" s="1338"/>
      <c r="AH55" s="1339"/>
      <c r="AI55" s="1349" t="s">
        <v>427</v>
      </c>
      <c r="AJ55" s="1373"/>
      <c r="AK55" s="1374"/>
      <c r="AL55" s="1374"/>
      <c r="AM55" s="1374"/>
      <c r="AN55" s="1374"/>
      <c r="AO55" s="1374"/>
      <c r="AP55" s="1374"/>
      <c r="AQ55" s="1374"/>
      <c r="AR55" s="52"/>
      <c r="AS55" s="31"/>
      <c r="BA55" s="30">
        <v>1</v>
      </c>
      <c r="BB55" s="30">
        <f>COUNTA(M47)</f>
        <v>0</v>
      </c>
      <c r="BC55" s="30">
        <f t="shared" si="2"/>
        <v>1</v>
      </c>
      <c r="BK55" s="1332"/>
      <c r="BL55" s="1332"/>
      <c r="BM55" s="1332"/>
      <c r="BN55" s="1332"/>
      <c r="BO55" s="1332"/>
      <c r="BP55" s="1332"/>
      <c r="BQ55" s="1332"/>
      <c r="BR55" s="1332"/>
      <c r="BS55" s="1332"/>
      <c r="BT55" s="1332"/>
      <c r="BU55" s="1332"/>
      <c r="BV55" s="1332"/>
      <c r="BZ55" s="72"/>
    </row>
    <row r="56" spans="1:79" ht="15" customHeight="1" x14ac:dyDescent="0.2">
      <c r="A56" s="38"/>
      <c r="B56" s="1384"/>
      <c r="C56" s="60" t="s">
        <v>428</v>
      </c>
      <c r="D56" s="61"/>
      <c r="E56" s="61"/>
      <c r="F56" s="1399"/>
      <c r="G56" s="1399"/>
      <c r="H56" s="1399"/>
      <c r="I56" s="1399"/>
      <c r="J56" s="61" t="s">
        <v>429</v>
      </c>
      <c r="K56" s="61"/>
      <c r="L56" s="61"/>
      <c r="M56" s="1397"/>
      <c r="N56" s="1398"/>
      <c r="O56" s="1403"/>
      <c r="P56" s="1404"/>
      <c r="Q56" s="1404"/>
      <c r="R56" s="1405"/>
      <c r="S56" s="1403"/>
      <c r="T56" s="1404"/>
      <c r="U56" s="1404"/>
      <c r="V56" s="1405"/>
      <c r="W56" s="1406"/>
      <c r="X56" s="1407"/>
      <c r="Y56" s="1407"/>
      <c r="Z56" s="1348" t="s">
        <v>65</v>
      </c>
      <c r="AA56" s="1348"/>
      <c r="AB56" s="1343"/>
      <c r="AC56" s="1344"/>
      <c r="AD56" s="1344"/>
      <c r="AE56" s="1344"/>
      <c r="AF56" s="1344"/>
      <c r="AG56" s="1344"/>
      <c r="AH56" s="1344"/>
      <c r="AI56" s="1344"/>
      <c r="AJ56" s="1344"/>
      <c r="AK56" s="1344"/>
      <c r="AL56" s="1344"/>
      <c r="AM56" s="1344"/>
      <c r="AN56" s="1344"/>
      <c r="AO56" s="1344"/>
      <c r="AP56" s="1344"/>
      <c r="AQ56" s="1345"/>
      <c r="AR56" s="52"/>
      <c r="AS56" s="31"/>
      <c r="BA56" s="30">
        <v>1</v>
      </c>
      <c r="BB56" s="30">
        <f>IF(AND(M47&lt;&gt;"主",M47&lt;&gt;2),1,COUNTA(O47))</f>
        <v>1</v>
      </c>
      <c r="BC56" s="30">
        <f t="shared" si="2"/>
        <v>0</v>
      </c>
      <c r="BK56" s="1332"/>
      <c r="BL56" s="1332"/>
      <c r="BM56" s="1332"/>
      <c r="BN56" s="1332"/>
      <c r="BO56" s="1332"/>
      <c r="BP56" s="1332"/>
      <c r="BQ56" s="1332"/>
      <c r="BR56" s="1332"/>
      <c r="BS56" s="1332"/>
      <c r="BT56" s="1332"/>
      <c r="BU56" s="1332"/>
      <c r="BV56" s="1332"/>
      <c r="BZ56" s="72"/>
    </row>
    <row r="57" spans="1:79" ht="20.25" customHeight="1" x14ac:dyDescent="0.2">
      <c r="A57" s="38"/>
      <c r="B57" s="1384"/>
      <c r="C57" s="1408" t="s">
        <v>425</v>
      </c>
      <c r="D57" s="1409"/>
      <c r="E57" s="1409"/>
      <c r="F57" s="1409"/>
      <c r="G57" s="1409"/>
      <c r="H57" s="1409"/>
      <c r="I57" s="1409"/>
      <c r="J57" s="1409"/>
      <c r="K57" s="1409"/>
      <c r="L57" s="1410"/>
      <c r="M57" s="1393" t="s">
        <v>390</v>
      </c>
      <c r="N57" s="1394"/>
      <c r="O57" s="1400"/>
      <c r="P57" s="1401"/>
      <c r="Q57" s="1401"/>
      <c r="R57" s="1402"/>
      <c r="S57" s="1400"/>
      <c r="T57" s="1401"/>
      <c r="U57" s="1401"/>
      <c r="V57" s="1402"/>
      <c r="W57" s="1377"/>
      <c r="X57" s="1378"/>
      <c r="Y57" s="1378"/>
      <c r="Z57" s="1349" t="s">
        <v>426</v>
      </c>
      <c r="AA57" s="1373"/>
      <c r="AB57" s="1373"/>
      <c r="AC57" s="1337"/>
      <c r="AD57" s="1338"/>
      <c r="AE57" s="1338"/>
      <c r="AF57" s="1338"/>
      <c r="AG57" s="1338"/>
      <c r="AH57" s="1339"/>
      <c r="AI57" s="1349" t="s">
        <v>427</v>
      </c>
      <c r="AJ57" s="1350"/>
      <c r="AK57" s="1337"/>
      <c r="AL57" s="1338"/>
      <c r="AM57" s="1338"/>
      <c r="AN57" s="1338"/>
      <c r="AO57" s="1338"/>
      <c r="AP57" s="1338"/>
      <c r="AQ57" s="1339"/>
      <c r="AR57" s="52"/>
      <c r="AS57" s="31"/>
      <c r="BA57" s="30">
        <v>1</v>
      </c>
      <c r="BB57" s="30">
        <f>IF(AND(M47&lt;&gt;"主",M47&lt;&gt;2),1,COUNTA(S47))</f>
        <v>1</v>
      </c>
      <c r="BC57" s="30">
        <f t="shared" si="2"/>
        <v>0</v>
      </c>
      <c r="BK57" s="1332"/>
      <c r="BL57" s="1332"/>
      <c r="BM57" s="1332"/>
      <c r="BN57" s="1332"/>
      <c r="BO57" s="1332"/>
      <c r="BP57" s="1332"/>
      <c r="BQ57" s="1332"/>
      <c r="BR57" s="1332"/>
      <c r="BS57" s="1332"/>
      <c r="BT57" s="1332"/>
      <c r="BU57" s="1332"/>
      <c r="BV57" s="1332"/>
      <c r="BZ57" s="72"/>
    </row>
    <row r="58" spans="1:79" ht="15" customHeight="1" x14ac:dyDescent="0.2">
      <c r="A58" s="38"/>
      <c r="B58" s="1384"/>
      <c r="C58" s="61" t="s">
        <v>430</v>
      </c>
      <c r="D58" s="61"/>
      <c r="E58" s="61"/>
      <c r="F58" s="1399"/>
      <c r="G58" s="1399"/>
      <c r="H58" s="1399"/>
      <c r="I58" s="1399"/>
      <c r="J58" s="61" t="s">
        <v>429</v>
      </c>
      <c r="K58" s="61"/>
      <c r="L58" s="61"/>
      <c r="M58" s="1397"/>
      <c r="N58" s="1398"/>
      <c r="O58" s="1403"/>
      <c r="P58" s="1404"/>
      <c r="Q58" s="1404"/>
      <c r="R58" s="1405"/>
      <c r="S58" s="1403"/>
      <c r="T58" s="1404"/>
      <c r="U58" s="1404"/>
      <c r="V58" s="1405"/>
      <c r="W58" s="1406"/>
      <c r="X58" s="1407"/>
      <c r="Y58" s="1407"/>
      <c r="Z58" s="1348" t="s">
        <v>65</v>
      </c>
      <c r="AA58" s="1348"/>
      <c r="AB58" s="1343"/>
      <c r="AC58" s="1344"/>
      <c r="AD58" s="1344"/>
      <c r="AE58" s="1344"/>
      <c r="AF58" s="1344"/>
      <c r="AG58" s="1344"/>
      <c r="AH58" s="1344"/>
      <c r="AI58" s="1344"/>
      <c r="AJ58" s="1344"/>
      <c r="AK58" s="1344"/>
      <c r="AL58" s="1344"/>
      <c r="AM58" s="1344"/>
      <c r="AN58" s="1344"/>
      <c r="AO58" s="1344"/>
      <c r="AP58" s="1344"/>
      <c r="AQ58" s="1345"/>
      <c r="AR58" s="52"/>
      <c r="AS58" s="31"/>
      <c r="BA58" s="30">
        <v>1</v>
      </c>
      <c r="BB58" s="30">
        <f>IF(AND(M47&lt;&gt;"主",M47&lt;&gt;2),1,COUNTA(W47))</f>
        <v>1</v>
      </c>
      <c r="BC58" s="30">
        <f t="shared" si="2"/>
        <v>0</v>
      </c>
      <c r="BK58" s="1332"/>
      <c r="BL58" s="1332"/>
      <c r="BM58" s="1332"/>
      <c r="BN58" s="1332"/>
      <c r="BO58" s="1332"/>
      <c r="BP58" s="1332"/>
      <c r="BQ58" s="1332"/>
      <c r="BR58" s="1332"/>
      <c r="BS58" s="1332"/>
      <c r="BT58" s="1332"/>
      <c r="BU58" s="1332"/>
      <c r="BV58" s="1332"/>
      <c r="BZ58" s="72"/>
    </row>
    <row r="59" spans="1:79" ht="14.25" customHeight="1" x14ac:dyDescent="0.2">
      <c r="A59" s="38"/>
      <c r="B59" s="31"/>
      <c r="C59" s="73" t="s">
        <v>431</v>
      </c>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52"/>
      <c r="AS59" s="31"/>
      <c r="BA59" s="30">
        <v>1</v>
      </c>
      <c r="BB59" s="30">
        <f>IF(M47&lt;&gt;2,1,COUNTA(O49))</f>
        <v>1</v>
      </c>
      <c r="BC59" s="30">
        <f t="shared" si="2"/>
        <v>0</v>
      </c>
      <c r="BK59" s="1332"/>
      <c r="BL59" s="1332"/>
      <c r="BM59" s="1332"/>
      <c r="BN59" s="1332"/>
      <c r="BO59" s="1332"/>
      <c r="BP59" s="1332"/>
      <c r="BQ59" s="1332"/>
      <c r="BR59" s="1332"/>
      <c r="BS59" s="1332"/>
      <c r="BT59" s="1332"/>
      <c r="BU59" s="1332"/>
      <c r="BV59" s="1332"/>
      <c r="BZ59" s="72"/>
    </row>
    <row r="60" spans="1:79" ht="14.25" customHeight="1" x14ac:dyDescent="0.2">
      <c r="A60" s="38"/>
      <c r="B60" s="1354" t="s">
        <v>432</v>
      </c>
      <c r="C60" s="1354"/>
      <c r="D60" s="1354"/>
      <c r="E60" s="1354"/>
      <c r="F60" s="1354"/>
      <c r="G60" s="1354"/>
      <c r="H60" s="1354"/>
      <c r="I60" s="1354"/>
      <c r="J60" s="1354"/>
      <c r="K60" s="1354"/>
      <c r="L60" s="1354"/>
      <c r="M60" s="1348" t="s">
        <v>433</v>
      </c>
      <c r="N60" s="1348"/>
      <c r="O60" s="1348"/>
      <c r="P60" s="1348"/>
      <c r="Q60" s="1348"/>
      <c r="R60" s="1348"/>
      <c r="S60" s="1348"/>
      <c r="T60" s="1348"/>
      <c r="U60" s="1348"/>
      <c r="V60" s="1348"/>
      <c r="W60" s="1348"/>
      <c r="X60" s="1348"/>
      <c r="Y60" s="1348"/>
      <c r="Z60" s="1348"/>
      <c r="AA60" s="1348"/>
      <c r="AB60" s="1388"/>
      <c r="AC60" s="1388"/>
      <c r="AD60" s="1388"/>
      <c r="AE60" s="1388"/>
      <c r="AF60" s="1388"/>
      <c r="AG60" s="1388"/>
      <c r="AH60" s="1388"/>
      <c r="AI60" s="1388"/>
      <c r="AJ60" s="1388"/>
      <c r="AK60" s="1388"/>
      <c r="AL60" s="1388"/>
      <c r="AM60" s="1388"/>
      <c r="AN60" s="1388"/>
      <c r="AO60" s="1388"/>
      <c r="AP60" s="1388"/>
      <c r="AQ60" s="1388"/>
      <c r="AR60" s="52"/>
      <c r="AS60" s="31"/>
      <c r="BA60" s="30">
        <v>1</v>
      </c>
      <c r="BB60" s="30">
        <f>IF(M47&lt;&gt;2,1,COUNTA(S49))</f>
        <v>1</v>
      </c>
      <c r="BC60" s="30">
        <f t="shared" si="2"/>
        <v>0</v>
      </c>
      <c r="BK60" s="1332"/>
      <c r="BL60" s="1332"/>
      <c r="BM60" s="1332"/>
      <c r="BN60" s="1332"/>
      <c r="BO60" s="1332"/>
      <c r="BP60" s="1332"/>
      <c r="BQ60" s="1332"/>
      <c r="BR60" s="1332"/>
      <c r="BS60" s="1332"/>
      <c r="BT60" s="1332"/>
      <c r="BU60" s="1332"/>
      <c r="BV60" s="1332"/>
      <c r="BZ60" s="72"/>
    </row>
    <row r="61" spans="1:79" ht="14.25" customHeight="1" x14ac:dyDescent="0.2">
      <c r="A61" s="38"/>
      <c r="B61" s="1354"/>
      <c r="C61" s="1354"/>
      <c r="D61" s="1354"/>
      <c r="E61" s="1354"/>
      <c r="F61" s="1354"/>
      <c r="G61" s="1354"/>
      <c r="H61" s="1354"/>
      <c r="I61" s="1354"/>
      <c r="J61" s="1354"/>
      <c r="K61" s="1354"/>
      <c r="L61" s="1354"/>
      <c r="M61" s="1348" t="s">
        <v>434</v>
      </c>
      <c r="N61" s="1348"/>
      <c r="O61" s="1348"/>
      <c r="P61" s="1348"/>
      <c r="Q61" s="1348"/>
      <c r="R61" s="1348"/>
      <c r="S61" s="1348"/>
      <c r="T61" s="1348"/>
      <c r="U61" s="1348"/>
      <c r="V61" s="1348"/>
      <c r="W61" s="1348"/>
      <c r="X61" s="1348"/>
      <c r="Y61" s="1348"/>
      <c r="Z61" s="1348"/>
      <c r="AA61" s="1348"/>
      <c r="AB61" s="1388"/>
      <c r="AC61" s="1388"/>
      <c r="AD61" s="1388"/>
      <c r="AE61" s="1388"/>
      <c r="AF61" s="1388"/>
      <c r="AG61" s="1388"/>
      <c r="AH61" s="1388"/>
      <c r="AI61" s="1388"/>
      <c r="AJ61" s="1388"/>
      <c r="AK61" s="1388"/>
      <c r="AL61" s="1388"/>
      <c r="AM61" s="1388"/>
      <c r="AN61" s="1388"/>
      <c r="AO61" s="1388"/>
      <c r="AP61" s="1388"/>
      <c r="AQ61" s="1388"/>
      <c r="AR61" s="52"/>
      <c r="AS61" s="31"/>
      <c r="BA61" s="30">
        <v>1</v>
      </c>
      <c r="BB61" s="30">
        <f>IF(M47&lt;&gt;2,1,COUNTA(W49))</f>
        <v>1</v>
      </c>
      <c r="BC61" s="30">
        <f t="shared" si="2"/>
        <v>0</v>
      </c>
      <c r="BK61" s="1332"/>
      <c r="BL61" s="1332"/>
      <c r="BM61" s="1332"/>
      <c r="BN61" s="1332"/>
      <c r="BO61" s="1332"/>
      <c r="BP61" s="1332"/>
      <c r="BQ61" s="1332"/>
      <c r="BR61" s="1332"/>
      <c r="BS61" s="1332"/>
      <c r="BT61" s="1332"/>
      <c r="BU61" s="1332"/>
      <c r="BV61" s="1332"/>
      <c r="BZ61" s="72"/>
      <c r="CA61" s="53"/>
    </row>
    <row r="62" spans="1:79" ht="14.25" customHeight="1" x14ac:dyDescent="0.2">
      <c r="A62" s="38"/>
      <c r="B62" s="1354"/>
      <c r="C62" s="1354"/>
      <c r="D62" s="1354"/>
      <c r="E62" s="1354"/>
      <c r="F62" s="1354"/>
      <c r="G62" s="1354"/>
      <c r="H62" s="1354"/>
      <c r="I62" s="1354"/>
      <c r="J62" s="1354"/>
      <c r="K62" s="1354"/>
      <c r="L62" s="1354"/>
      <c r="M62" s="1348" t="s">
        <v>435</v>
      </c>
      <c r="N62" s="1348"/>
      <c r="O62" s="1348"/>
      <c r="P62" s="1348"/>
      <c r="Q62" s="1348"/>
      <c r="R62" s="1348"/>
      <c r="S62" s="1348"/>
      <c r="T62" s="1348"/>
      <c r="U62" s="1348"/>
      <c r="V62" s="1348"/>
      <c r="W62" s="1348"/>
      <c r="X62" s="1348"/>
      <c r="Y62" s="1348"/>
      <c r="Z62" s="1348"/>
      <c r="AA62" s="1348"/>
      <c r="AB62" s="1388"/>
      <c r="AC62" s="1388"/>
      <c r="AD62" s="1388"/>
      <c r="AE62" s="1388"/>
      <c r="AF62" s="1388"/>
      <c r="AG62" s="1388"/>
      <c r="AH62" s="1388"/>
      <c r="AI62" s="1388"/>
      <c r="AJ62" s="1388"/>
      <c r="AK62" s="1388"/>
      <c r="AL62" s="1388"/>
      <c r="AM62" s="1388"/>
      <c r="AN62" s="1388"/>
      <c r="AO62" s="1388"/>
      <c r="AP62" s="1388"/>
      <c r="AQ62" s="1388"/>
      <c r="AR62" s="52"/>
      <c r="AS62" s="31"/>
      <c r="BA62" s="30">
        <v>1</v>
      </c>
      <c r="BB62" s="30">
        <f>COUNTA(M51)</f>
        <v>0</v>
      </c>
      <c r="BC62" s="30">
        <f t="shared" si="2"/>
        <v>1</v>
      </c>
      <c r="BL62" s="1332"/>
      <c r="BM62" s="1332"/>
      <c r="BN62" s="1332"/>
      <c r="BO62" s="1332"/>
      <c r="BP62" s="1332"/>
      <c r="BQ62" s="1332"/>
      <c r="BR62" s="1332"/>
      <c r="BS62" s="1332"/>
      <c r="BT62" s="1332"/>
      <c r="BU62" s="1332"/>
      <c r="BV62" s="1332"/>
      <c r="BZ62" s="72"/>
    </row>
    <row r="63" spans="1:79" ht="14.25" customHeight="1" x14ac:dyDescent="0.2">
      <c r="A63" s="38"/>
      <c r="B63" s="1354"/>
      <c r="C63" s="1354"/>
      <c r="D63" s="1354"/>
      <c r="E63" s="1354"/>
      <c r="F63" s="1354"/>
      <c r="G63" s="1354"/>
      <c r="H63" s="1354"/>
      <c r="I63" s="1354"/>
      <c r="J63" s="1354"/>
      <c r="K63" s="1354"/>
      <c r="L63" s="1354"/>
      <c r="M63" s="1383" t="s">
        <v>436</v>
      </c>
      <c r="N63" s="1383"/>
      <c r="O63" s="1383"/>
      <c r="P63" s="1383"/>
      <c r="Q63" s="1383"/>
      <c r="R63" s="1383"/>
      <c r="S63" s="1383"/>
      <c r="T63" s="1383"/>
      <c r="U63" s="1383"/>
      <c r="V63" s="1383"/>
      <c r="W63" s="1383"/>
      <c r="X63" s="1383"/>
      <c r="Y63" s="1383"/>
      <c r="Z63" s="1383"/>
      <c r="AA63" s="1383"/>
      <c r="AB63" s="1388"/>
      <c r="AC63" s="1388"/>
      <c r="AD63" s="1388"/>
      <c r="AE63" s="1388"/>
      <c r="AF63" s="1388"/>
      <c r="AG63" s="1388"/>
      <c r="AH63" s="1388"/>
      <c r="AI63" s="1388"/>
      <c r="AJ63" s="1388"/>
      <c r="AK63" s="1388"/>
      <c r="AL63" s="1388"/>
      <c r="AM63" s="1388"/>
      <c r="AN63" s="1388"/>
      <c r="AO63" s="1388"/>
      <c r="AP63" s="1388"/>
      <c r="AQ63" s="1388"/>
      <c r="AR63" s="52"/>
      <c r="AS63" s="31"/>
      <c r="BA63" s="30">
        <v>1</v>
      </c>
      <c r="BB63" s="30">
        <f>IF(AND(M51&lt;&gt;"主",M51&lt;&gt;2),1,COUNTA(O51))</f>
        <v>1</v>
      </c>
      <c r="BC63" s="30">
        <f t="shared" si="2"/>
        <v>0</v>
      </c>
      <c r="BL63" s="1332"/>
      <c r="BM63" s="1332"/>
      <c r="BN63" s="1332"/>
      <c r="BO63" s="1332"/>
      <c r="BP63" s="1332"/>
      <c r="BQ63" s="1332"/>
      <c r="BR63" s="1332"/>
      <c r="BS63" s="1332"/>
      <c r="BT63" s="1332"/>
      <c r="BU63" s="1332"/>
      <c r="BV63" s="1332"/>
      <c r="BZ63" s="72"/>
    </row>
    <row r="64" spans="1:79" ht="14.25" customHeight="1" x14ac:dyDescent="0.2">
      <c r="A64" s="38"/>
      <c r="B64" s="1354"/>
      <c r="C64" s="1354"/>
      <c r="D64" s="1354"/>
      <c r="E64" s="1354"/>
      <c r="F64" s="1354"/>
      <c r="G64" s="1354"/>
      <c r="H64" s="1354"/>
      <c r="I64" s="1354"/>
      <c r="J64" s="1354"/>
      <c r="K64" s="1354"/>
      <c r="L64" s="1354"/>
      <c r="M64" s="1437"/>
      <c r="N64" s="1437"/>
      <c r="O64" s="1437"/>
      <c r="P64" s="1437"/>
      <c r="Q64" s="1437"/>
      <c r="R64" s="1437"/>
      <c r="S64" s="1437"/>
      <c r="T64" s="1437"/>
      <c r="U64" s="1437"/>
      <c r="V64" s="1437"/>
      <c r="W64" s="1437"/>
      <c r="X64" s="1437"/>
      <c r="Y64" s="1437"/>
      <c r="Z64" s="1437"/>
      <c r="AA64" s="1437"/>
      <c r="AB64" s="1372" t="s">
        <v>437</v>
      </c>
      <c r="AC64" s="1367"/>
      <c r="AD64" s="1385"/>
      <c r="AE64" s="1386"/>
      <c r="AF64" s="1386"/>
      <c r="AG64" s="1387"/>
      <c r="AH64" s="51" t="s">
        <v>115</v>
      </c>
      <c r="AI64" s="1372" t="s">
        <v>438</v>
      </c>
      <c r="AJ64" s="1366"/>
      <c r="AK64" s="1367"/>
      <c r="AL64" s="1385"/>
      <c r="AM64" s="1386"/>
      <c r="AN64" s="1386"/>
      <c r="AO64" s="1386"/>
      <c r="AP64" s="1387"/>
      <c r="AQ64" s="51" t="s">
        <v>439</v>
      </c>
      <c r="AR64" s="52"/>
      <c r="AS64" s="31"/>
      <c r="BA64" s="30">
        <v>1</v>
      </c>
      <c r="BB64" s="30">
        <f>IF(AND(M51&lt;&gt;"主",M51&lt;&gt;2),1,COUNTA(S51))</f>
        <v>1</v>
      </c>
      <c r="BC64" s="30">
        <f t="shared" si="2"/>
        <v>0</v>
      </c>
      <c r="BL64" s="1332"/>
      <c r="BM64" s="1332"/>
      <c r="BN64" s="1332"/>
      <c r="BO64" s="1332"/>
      <c r="BP64" s="1332"/>
      <c r="BQ64" s="1332"/>
      <c r="BR64" s="1332"/>
      <c r="BS64" s="1332"/>
      <c r="BT64" s="1332"/>
      <c r="BU64" s="1332"/>
      <c r="BV64" s="1332"/>
      <c r="BZ64" s="72"/>
    </row>
    <row r="65" spans="1:78" ht="14.25" customHeight="1" x14ac:dyDescent="0.2">
      <c r="A65" s="38"/>
      <c r="B65" s="1354"/>
      <c r="C65" s="1354"/>
      <c r="D65" s="1354"/>
      <c r="E65" s="1354"/>
      <c r="F65" s="1354"/>
      <c r="G65" s="1354"/>
      <c r="H65" s="1354"/>
      <c r="I65" s="1354"/>
      <c r="J65" s="1354"/>
      <c r="K65" s="1354"/>
      <c r="L65" s="1354"/>
      <c r="M65" s="1411"/>
      <c r="N65" s="1411"/>
      <c r="O65" s="1411"/>
      <c r="P65" s="1411"/>
      <c r="Q65" s="1411"/>
      <c r="R65" s="1411"/>
      <c r="S65" s="1411"/>
      <c r="T65" s="1411"/>
      <c r="U65" s="1411"/>
      <c r="V65" s="1411"/>
      <c r="W65" s="1411"/>
      <c r="X65" s="1411"/>
      <c r="Y65" s="1411"/>
      <c r="Z65" s="1411"/>
      <c r="AA65" s="1411"/>
      <c r="AB65" s="1372" t="s">
        <v>440</v>
      </c>
      <c r="AC65" s="1367"/>
      <c r="AD65" s="1385"/>
      <c r="AE65" s="1386"/>
      <c r="AF65" s="1386"/>
      <c r="AG65" s="1387"/>
      <c r="AH65" s="51" t="s">
        <v>441</v>
      </c>
      <c r="AI65" s="1372" t="s">
        <v>442</v>
      </c>
      <c r="AJ65" s="1366"/>
      <c r="AK65" s="1367"/>
      <c r="AL65" s="1385"/>
      <c r="AM65" s="1386"/>
      <c r="AN65" s="1386"/>
      <c r="AO65" s="1386"/>
      <c r="AP65" s="1387"/>
      <c r="AQ65" s="51" t="s">
        <v>443</v>
      </c>
      <c r="AR65" s="52"/>
      <c r="AS65" s="31"/>
      <c r="AX65" s="53"/>
      <c r="BA65" s="30">
        <v>1</v>
      </c>
      <c r="BB65" s="30">
        <f>IF(AND(M51&lt;&gt;"主",M51&lt;&gt;2),1,COUNTA(W51))</f>
        <v>1</v>
      </c>
      <c r="BC65" s="30">
        <f t="shared" si="2"/>
        <v>0</v>
      </c>
      <c r="BL65" s="1332"/>
      <c r="BM65" s="1332"/>
      <c r="BN65" s="1332"/>
      <c r="BO65" s="1332"/>
      <c r="BP65" s="1332"/>
      <c r="BQ65" s="1332"/>
      <c r="BR65" s="1332"/>
      <c r="BS65" s="1332"/>
      <c r="BT65" s="1332"/>
      <c r="BU65" s="1332"/>
      <c r="BV65" s="1332"/>
      <c r="BZ65" s="72"/>
    </row>
    <row r="66" spans="1:78" ht="14.25" customHeight="1" x14ac:dyDescent="0.2">
      <c r="A66" s="38"/>
      <c r="B66" s="1354"/>
      <c r="C66" s="1354"/>
      <c r="D66" s="1354"/>
      <c r="E66" s="1354"/>
      <c r="F66" s="1354"/>
      <c r="G66" s="1354"/>
      <c r="H66" s="1354"/>
      <c r="I66" s="1354"/>
      <c r="J66" s="1354"/>
      <c r="K66" s="1354"/>
      <c r="L66" s="1354"/>
      <c r="M66" s="1383" t="s">
        <v>444</v>
      </c>
      <c r="N66" s="1383"/>
      <c r="O66" s="1383"/>
      <c r="P66" s="1383"/>
      <c r="Q66" s="1383"/>
      <c r="R66" s="1383"/>
      <c r="S66" s="1383"/>
      <c r="T66" s="1383"/>
      <c r="U66" s="1383"/>
      <c r="V66" s="1383"/>
      <c r="W66" s="1383"/>
      <c r="X66" s="1383"/>
      <c r="Y66" s="1383"/>
      <c r="Z66" s="1383"/>
      <c r="AA66" s="1383"/>
      <c r="AB66" s="1325"/>
      <c r="AC66" s="1326"/>
      <c r="AD66" s="1326"/>
      <c r="AE66" s="1326"/>
      <c r="AF66" s="1326"/>
      <c r="AG66" s="1326"/>
      <c r="AH66" s="1326"/>
      <c r="AI66" s="1326"/>
      <c r="AJ66" s="1326"/>
      <c r="AK66" s="1326"/>
      <c r="AL66" s="1326"/>
      <c r="AM66" s="1326"/>
      <c r="AN66" s="1326"/>
      <c r="AO66" s="1326"/>
      <c r="AP66" s="1326"/>
      <c r="AQ66" s="1327"/>
      <c r="AR66" s="52"/>
      <c r="AS66" s="31"/>
      <c r="BA66" s="30">
        <v>1</v>
      </c>
      <c r="BB66" s="30">
        <f>IF(M51&lt;&gt;2,1,COUNTA(O53))</f>
        <v>1</v>
      </c>
      <c r="BC66" s="30">
        <f t="shared" si="2"/>
        <v>0</v>
      </c>
      <c r="BL66" s="1332"/>
      <c r="BM66" s="1332"/>
      <c r="BN66" s="1332"/>
      <c r="BO66" s="1332"/>
      <c r="BP66" s="1332"/>
      <c r="BQ66" s="1332"/>
      <c r="BR66" s="1332"/>
      <c r="BS66" s="1332"/>
      <c r="BT66" s="1332"/>
      <c r="BU66" s="1332"/>
      <c r="BV66" s="1332"/>
    </row>
    <row r="67" spans="1:78" ht="14.25" customHeight="1" x14ac:dyDescent="0.2">
      <c r="A67" s="38"/>
      <c r="B67" s="1354"/>
      <c r="C67" s="1354"/>
      <c r="D67" s="1354"/>
      <c r="E67" s="1354"/>
      <c r="F67" s="1354"/>
      <c r="G67" s="1354"/>
      <c r="H67" s="1354"/>
      <c r="I67" s="1354"/>
      <c r="J67" s="1354"/>
      <c r="K67" s="1354"/>
      <c r="L67" s="1354"/>
      <c r="M67" s="1382"/>
      <c r="N67" s="1382"/>
      <c r="O67" s="1382"/>
      <c r="P67" s="1382"/>
      <c r="Q67" s="1382"/>
      <c r="R67" s="1382"/>
      <c r="S67" s="1382"/>
      <c r="T67" s="1382"/>
      <c r="U67" s="1382"/>
      <c r="V67" s="1382"/>
      <c r="W67" s="1382"/>
      <c r="X67" s="1382"/>
      <c r="Y67" s="1382"/>
      <c r="Z67" s="1382"/>
      <c r="AA67" s="1382"/>
      <c r="AB67" s="1328"/>
      <c r="AC67" s="1329"/>
      <c r="AD67" s="1329"/>
      <c r="AE67" s="1329"/>
      <c r="AF67" s="1329"/>
      <c r="AG67" s="1329"/>
      <c r="AH67" s="1329"/>
      <c r="AI67" s="1329"/>
      <c r="AJ67" s="1329"/>
      <c r="AK67" s="1329"/>
      <c r="AL67" s="1329"/>
      <c r="AM67" s="1329"/>
      <c r="AN67" s="1329"/>
      <c r="AO67" s="1329"/>
      <c r="AP67" s="1329"/>
      <c r="AQ67" s="1330"/>
      <c r="AR67" s="52"/>
      <c r="AS67" s="31"/>
      <c r="BA67" s="30">
        <v>1</v>
      </c>
      <c r="BB67" s="30">
        <f>IF(M51&lt;&gt;2,1,COUNTA(S53))</f>
        <v>1</v>
      </c>
      <c r="BC67" s="30">
        <f t="shared" si="2"/>
        <v>0</v>
      </c>
    </row>
    <row r="68" spans="1:78" ht="14.25" customHeight="1" thickBot="1" x14ac:dyDescent="0.25">
      <c r="A68" s="74"/>
      <c r="B68" s="75"/>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6"/>
      <c r="AS68" s="31"/>
      <c r="BA68" s="30">
        <v>1</v>
      </c>
      <c r="BB68" s="30">
        <f>IF(M51&lt;&gt;2,1,COUNTA(W53))</f>
        <v>1</v>
      </c>
      <c r="BC68" s="30">
        <f t="shared" si="2"/>
        <v>0</v>
      </c>
    </row>
    <row r="69" spans="1:78" ht="14.25" customHeight="1" x14ac:dyDescent="0.2">
      <c r="BA69" s="30">
        <v>1</v>
      </c>
      <c r="BB69" s="30">
        <f>COUNTA(F56)</f>
        <v>0</v>
      </c>
      <c r="BC69" s="30">
        <f t="shared" si="2"/>
        <v>1</v>
      </c>
    </row>
    <row r="70" spans="1:78" ht="14.25" customHeight="1" x14ac:dyDescent="0.2">
      <c r="BA70" s="30">
        <v>1</v>
      </c>
      <c r="BB70" s="30">
        <f>COUNTA(M55)</f>
        <v>1</v>
      </c>
      <c r="BC70" s="30">
        <f t="shared" si="2"/>
        <v>0</v>
      </c>
    </row>
    <row r="71" spans="1:78" ht="14.25" customHeight="1" x14ac:dyDescent="0.2">
      <c r="BA71" s="30">
        <v>1</v>
      </c>
      <c r="BB71" s="30">
        <f>COUNTA(O55)</f>
        <v>0</v>
      </c>
      <c r="BC71" s="30">
        <f t="shared" si="2"/>
        <v>1</v>
      </c>
    </row>
    <row r="72" spans="1:78" ht="14.25" customHeight="1" x14ac:dyDescent="0.2">
      <c r="BA72" s="30">
        <v>1</v>
      </c>
      <c r="BB72" s="30">
        <f>COUNTA(S55)</f>
        <v>0</v>
      </c>
      <c r="BC72" s="30">
        <f t="shared" si="2"/>
        <v>1</v>
      </c>
    </row>
    <row r="73" spans="1:78" ht="14.25" customHeight="1" x14ac:dyDescent="0.2">
      <c r="BA73" s="30">
        <v>1</v>
      </c>
      <c r="BB73" s="30">
        <f>COUNTA(W55)</f>
        <v>0</v>
      </c>
      <c r="BC73" s="30">
        <f t="shared" si="2"/>
        <v>1</v>
      </c>
    </row>
    <row r="74" spans="1:78" ht="14.25" customHeight="1" x14ac:dyDescent="0.2">
      <c r="BA74" s="30">
        <v>1</v>
      </c>
      <c r="BB74" s="30">
        <f>COUNTA(F58)</f>
        <v>0</v>
      </c>
      <c r="BC74" s="30">
        <f t="shared" si="2"/>
        <v>1</v>
      </c>
    </row>
    <row r="75" spans="1:78" ht="14.25" customHeight="1" x14ac:dyDescent="0.2">
      <c r="BA75" s="30">
        <v>1</v>
      </c>
      <c r="BB75" s="30">
        <f>COUNTA(M57)</f>
        <v>1</v>
      </c>
      <c r="BC75" s="30">
        <f t="shared" si="2"/>
        <v>0</v>
      </c>
    </row>
    <row r="76" spans="1:78" ht="14.25" customHeight="1" x14ac:dyDescent="0.2">
      <c r="BA76" s="30">
        <v>1</v>
      </c>
      <c r="BB76" s="30">
        <f>COUNTA(O57)</f>
        <v>0</v>
      </c>
      <c r="BC76" s="30">
        <f t="shared" si="2"/>
        <v>1</v>
      </c>
    </row>
    <row r="77" spans="1:78" ht="14.25" customHeight="1" x14ac:dyDescent="0.2">
      <c r="BA77" s="30">
        <v>1</v>
      </c>
      <c r="BB77" s="30">
        <f>COUNTA(S57)</f>
        <v>0</v>
      </c>
      <c r="BC77" s="30">
        <f t="shared" si="2"/>
        <v>1</v>
      </c>
    </row>
    <row r="78" spans="1:78" ht="14.25" customHeight="1" x14ac:dyDescent="0.2">
      <c r="BA78" s="30">
        <v>1</v>
      </c>
      <c r="BB78" s="30">
        <f>COUNTA(W57)</f>
        <v>0</v>
      </c>
      <c r="BC78" s="30">
        <f t="shared" si="2"/>
        <v>1</v>
      </c>
    </row>
  </sheetData>
  <sheetProtection algorithmName="SHA-512" hashValue="vj5JsSfuj6IWIRMr4jrcrsDfLeclQ69wn56yhJbQwYUY60coDDdUCP8Ej0UmTbO7SgpxtTosZOBWB5PHIucPlg==" saltValue="8wXJi5rDzi5ycMWgtNIvuQ==" spinCount="100000" sheet="1" objects="1" scenarios="1"/>
  <mergeCells count="435">
    <mergeCell ref="AB66:AQ67"/>
    <mergeCell ref="M65:AA65"/>
    <mergeCell ref="AB65:AC65"/>
    <mergeCell ref="AD65:AG65"/>
    <mergeCell ref="AI65:AK65"/>
    <mergeCell ref="AL65:AP65"/>
    <mergeCell ref="BL65:BP65"/>
    <mergeCell ref="BQ65:BV65"/>
    <mergeCell ref="M64:AA64"/>
    <mergeCell ref="AB64:AC64"/>
    <mergeCell ref="AD64:AG64"/>
    <mergeCell ref="AI64:AK64"/>
    <mergeCell ref="AL64:AP64"/>
    <mergeCell ref="BL64:BP64"/>
    <mergeCell ref="BK59:BP59"/>
    <mergeCell ref="BQ59:BV59"/>
    <mergeCell ref="B60:L67"/>
    <mergeCell ref="M60:AA60"/>
    <mergeCell ref="AB60:AQ60"/>
    <mergeCell ref="BK60:BP60"/>
    <mergeCell ref="BQ60:BV60"/>
    <mergeCell ref="M61:AA61"/>
    <mergeCell ref="AB61:AQ61"/>
    <mergeCell ref="BK61:BP61"/>
    <mergeCell ref="BQ61:BV61"/>
    <mergeCell ref="M62:AA62"/>
    <mergeCell ref="AB62:AQ62"/>
    <mergeCell ref="BL62:BP62"/>
    <mergeCell ref="BQ62:BV62"/>
    <mergeCell ref="M63:AA63"/>
    <mergeCell ref="AB63:AQ63"/>
    <mergeCell ref="BL63:BP63"/>
    <mergeCell ref="BQ63:BV63"/>
    <mergeCell ref="M66:AA66"/>
    <mergeCell ref="BL66:BP66"/>
    <mergeCell ref="BQ66:BV66"/>
    <mergeCell ref="M67:AA67"/>
    <mergeCell ref="BQ64:BV64"/>
    <mergeCell ref="AC57:AH57"/>
    <mergeCell ref="AI57:AJ57"/>
    <mergeCell ref="AK57:AQ57"/>
    <mergeCell ref="BK57:BP57"/>
    <mergeCell ref="BQ57:BV57"/>
    <mergeCell ref="F58:I58"/>
    <mergeCell ref="Z58:AA58"/>
    <mergeCell ref="AB58:AQ58"/>
    <mergeCell ref="BK58:BP58"/>
    <mergeCell ref="BQ58:BV58"/>
    <mergeCell ref="C57:L57"/>
    <mergeCell ref="M57:N58"/>
    <mergeCell ref="O57:R58"/>
    <mergeCell ref="S57:V58"/>
    <mergeCell ref="W57:Y58"/>
    <mergeCell ref="Z57:AB57"/>
    <mergeCell ref="AC55:AH55"/>
    <mergeCell ref="AI55:AJ55"/>
    <mergeCell ref="AK55:AQ55"/>
    <mergeCell ref="BK55:BP55"/>
    <mergeCell ref="BQ55:BV55"/>
    <mergeCell ref="F56:I56"/>
    <mergeCell ref="Z56:AA56"/>
    <mergeCell ref="AB56:AQ56"/>
    <mergeCell ref="BK56:BP56"/>
    <mergeCell ref="BQ56:BV56"/>
    <mergeCell ref="C55:L55"/>
    <mergeCell ref="M55:N56"/>
    <mergeCell ref="O55:R56"/>
    <mergeCell ref="S55:V56"/>
    <mergeCell ref="W55:Y56"/>
    <mergeCell ref="Z55:AB55"/>
    <mergeCell ref="AB53:AH53"/>
    <mergeCell ref="AI53:AJ53"/>
    <mergeCell ref="AK53:AQ53"/>
    <mergeCell ref="BK53:BP53"/>
    <mergeCell ref="BQ53:BV53"/>
    <mergeCell ref="Z54:AA54"/>
    <mergeCell ref="AB54:AQ54"/>
    <mergeCell ref="BK54:BP54"/>
    <mergeCell ref="BQ54:BV54"/>
    <mergeCell ref="AB51:AH51"/>
    <mergeCell ref="AI51:AJ51"/>
    <mergeCell ref="AK51:AQ51"/>
    <mergeCell ref="BK51:BP51"/>
    <mergeCell ref="BQ51:BV51"/>
    <mergeCell ref="Z52:AA52"/>
    <mergeCell ref="AB52:AQ52"/>
    <mergeCell ref="BK52:BP52"/>
    <mergeCell ref="BQ52:BV52"/>
    <mergeCell ref="G51:L54"/>
    <mergeCell ref="M51:N54"/>
    <mergeCell ref="O51:R52"/>
    <mergeCell ref="S51:V52"/>
    <mergeCell ref="W51:Y52"/>
    <mergeCell ref="Z51:AA51"/>
    <mergeCell ref="O53:R54"/>
    <mergeCell ref="S53:V54"/>
    <mergeCell ref="W53:Y54"/>
    <mergeCell ref="Z53:AA53"/>
    <mergeCell ref="AB49:AH49"/>
    <mergeCell ref="AI49:AJ49"/>
    <mergeCell ref="AK49:AQ49"/>
    <mergeCell ref="BK49:BP49"/>
    <mergeCell ref="BQ49:BV49"/>
    <mergeCell ref="Z50:AA50"/>
    <mergeCell ref="AB50:AQ50"/>
    <mergeCell ref="BK50:BP50"/>
    <mergeCell ref="BQ50:BV50"/>
    <mergeCell ref="AB47:AH47"/>
    <mergeCell ref="AI47:AJ47"/>
    <mergeCell ref="AK47:AQ47"/>
    <mergeCell ref="BK47:BP47"/>
    <mergeCell ref="BQ47:BV47"/>
    <mergeCell ref="Z48:AA48"/>
    <mergeCell ref="AB48:AQ48"/>
    <mergeCell ref="BK48:BP48"/>
    <mergeCell ref="BQ48:BV48"/>
    <mergeCell ref="G47:L50"/>
    <mergeCell ref="M47:N50"/>
    <mergeCell ref="O47:R48"/>
    <mergeCell ref="S47:V48"/>
    <mergeCell ref="W47:Y48"/>
    <mergeCell ref="Z47:AA47"/>
    <mergeCell ref="O49:R50"/>
    <mergeCell ref="S49:V50"/>
    <mergeCell ref="W49:Y50"/>
    <mergeCell ref="Z49:AA49"/>
    <mergeCell ref="AB45:AH45"/>
    <mergeCell ref="AI45:AJ45"/>
    <mergeCell ref="AK45:AQ45"/>
    <mergeCell ref="BK45:BP45"/>
    <mergeCell ref="BQ45:BV45"/>
    <mergeCell ref="Z46:AA46"/>
    <mergeCell ref="AB46:AQ46"/>
    <mergeCell ref="BK46:BP46"/>
    <mergeCell ref="BQ46:BV46"/>
    <mergeCell ref="BQ41:BV41"/>
    <mergeCell ref="Z42:AA42"/>
    <mergeCell ref="AB42:AQ42"/>
    <mergeCell ref="BK42:BP42"/>
    <mergeCell ref="BQ42:BV42"/>
    <mergeCell ref="G43:L46"/>
    <mergeCell ref="M43:N46"/>
    <mergeCell ref="O43:R44"/>
    <mergeCell ref="S43:V44"/>
    <mergeCell ref="W43:Y44"/>
    <mergeCell ref="Z43:AA43"/>
    <mergeCell ref="O45:R46"/>
    <mergeCell ref="S45:V46"/>
    <mergeCell ref="W45:Y46"/>
    <mergeCell ref="Z45:AA45"/>
    <mergeCell ref="AB43:AH43"/>
    <mergeCell ref="AI43:AJ43"/>
    <mergeCell ref="AK43:AQ43"/>
    <mergeCell ref="BK43:BP43"/>
    <mergeCell ref="BQ43:BV43"/>
    <mergeCell ref="Z44:AA44"/>
    <mergeCell ref="AB44:AQ44"/>
    <mergeCell ref="BK44:BP44"/>
    <mergeCell ref="BQ44:BV44"/>
    <mergeCell ref="G41:L42"/>
    <mergeCell ref="M41:N42"/>
    <mergeCell ref="O41:R42"/>
    <mergeCell ref="S41:V42"/>
    <mergeCell ref="W41:Y42"/>
    <mergeCell ref="Z41:AA41"/>
    <mergeCell ref="AI39:AJ39"/>
    <mergeCell ref="AK39:AQ39"/>
    <mergeCell ref="BK39:BP39"/>
    <mergeCell ref="G38:L40"/>
    <mergeCell ref="M38:N40"/>
    <mergeCell ref="AB41:AH41"/>
    <mergeCell ref="AI41:AJ41"/>
    <mergeCell ref="AK41:AQ41"/>
    <mergeCell ref="BK41:BP41"/>
    <mergeCell ref="BQ39:BV39"/>
    <mergeCell ref="O40:Y40"/>
    <mergeCell ref="Z40:AA40"/>
    <mergeCell ref="AB40:AQ40"/>
    <mergeCell ref="BK40:BP40"/>
    <mergeCell ref="BQ40:BV40"/>
    <mergeCell ref="AB38:AH38"/>
    <mergeCell ref="AI38:AJ38"/>
    <mergeCell ref="AK38:AQ38"/>
    <mergeCell ref="BK38:BP38"/>
    <mergeCell ref="BQ38:BV38"/>
    <mergeCell ref="O39:R39"/>
    <mergeCell ref="S39:V39"/>
    <mergeCell ref="W39:Y39"/>
    <mergeCell ref="Z39:AA39"/>
    <mergeCell ref="AB39:AH39"/>
    <mergeCell ref="O38:R38"/>
    <mergeCell ref="S38:V38"/>
    <mergeCell ref="W38:Y38"/>
    <mergeCell ref="Z38:AA38"/>
    <mergeCell ref="BQ36:BV36"/>
    <mergeCell ref="O37:Y37"/>
    <mergeCell ref="Z37:AA37"/>
    <mergeCell ref="AB37:AQ37"/>
    <mergeCell ref="BK37:BP37"/>
    <mergeCell ref="BQ37:BV37"/>
    <mergeCell ref="AI35:AJ35"/>
    <mergeCell ref="AK35:AQ35"/>
    <mergeCell ref="BK35:BP35"/>
    <mergeCell ref="BQ35:BV35"/>
    <mergeCell ref="O36:R36"/>
    <mergeCell ref="S36:V36"/>
    <mergeCell ref="W36:Y36"/>
    <mergeCell ref="Z36:AA36"/>
    <mergeCell ref="AB36:AH36"/>
    <mergeCell ref="AI36:AJ36"/>
    <mergeCell ref="G35:L37"/>
    <mergeCell ref="M35:N37"/>
    <mergeCell ref="O35:R35"/>
    <mergeCell ref="S35:V35"/>
    <mergeCell ref="W35:Y35"/>
    <mergeCell ref="Z35:AA35"/>
    <mergeCell ref="AB35:AH35"/>
    <mergeCell ref="AK36:AQ36"/>
    <mergeCell ref="BK36:BP36"/>
    <mergeCell ref="AB34:AQ34"/>
    <mergeCell ref="BK32:BP32"/>
    <mergeCell ref="BQ32:BV32"/>
    <mergeCell ref="Z33:AA33"/>
    <mergeCell ref="AB33:AH33"/>
    <mergeCell ref="AI33:AQ33"/>
    <mergeCell ref="BK33:BP33"/>
    <mergeCell ref="BQ33:BV33"/>
    <mergeCell ref="AB31:AQ31"/>
    <mergeCell ref="Z32:AA32"/>
    <mergeCell ref="AB32:AH32"/>
    <mergeCell ref="AI32:AJ32"/>
    <mergeCell ref="AK32:AQ32"/>
    <mergeCell ref="BK34:BP34"/>
    <mergeCell ref="BQ34:BV34"/>
    <mergeCell ref="G29:L34"/>
    <mergeCell ref="M29:N34"/>
    <mergeCell ref="O29:R30"/>
    <mergeCell ref="S29:V30"/>
    <mergeCell ref="W29:Y30"/>
    <mergeCell ref="Z29:AA29"/>
    <mergeCell ref="O31:Y31"/>
    <mergeCell ref="Z31:AA31"/>
    <mergeCell ref="O34:Y34"/>
    <mergeCell ref="Z34:AA34"/>
    <mergeCell ref="O32:R33"/>
    <mergeCell ref="S32:V33"/>
    <mergeCell ref="W32:Y33"/>
    <mergeCell ref="Z30:AA30"/>
    <mergeCell ref="BK28:BP28"/>
    <mergeCell ref="BQ28:BV28"/>
    <mergeCell ref="O27:R27"/>
    <mergeCell ref="S27:V27"/>
    <mergeCell ref="W27:Y27"/>
    <mergeCell ref="Z27:AA27"/>
    <mergeCell ref="AB27:AH27"/>
    <mergeCell ref="AI27:AJ27"/>
    <mergeCell ref="AB29:AH29"/>
    <mergeCell ref="AI29:AJ29"/>
    <mergeCell ref="AK29:AQ29"/>
    <mergeCell ref="BK29:BP29"/>
    <mergeCell ref="BQ29:BV29"/>
    <mergeCell ref="O28:Y28"/>
    <mergeCell ref="Z28:AA28"/>
    <mergeCell ref="AB28:AQ28"/>
    <mergeCell ref="BK26:BP26"/>
    <mergeCell ref="BQ26:BV26"/>
    <mergeCell ref="Z25:AA25"/>
    <mergeCell ref="AB25:AH25"/>
    <mergeCell ref="AI25:AQ25"/>
    <mergeCell ref="BK25:BP25"/>
    <mergeCell ref="BQ25:BV25"/>
    <mergeCell ref="AK27:AQ27"/>
    <mergeCell ref="BK27:BP27"/>
    <mergeCell ref="BQ27:BV27"/>
    <mergeCell ref="AK26:AQ26"/>
    <mergeCell ref="BK24:BP24"/>
    <mergeCell ref="BQ24:BV24"/>
    <mergeCell ref="Z23:AA23"/>
    <mergeCell ref="AB23:AH23"/>
    <mergeCell ref="AI23:AQ23"/>
    <mergeCell ref="BK23:BP23"/>
    <mergeCell ref="BQ23:BV23"/>
    <mergeCell ref="G24:L25"/>
    <mergeCell ref="M24:N25"/>
    <mergeCell ref="O24:R25"/>
    <mergeCell ref="S24:V25"/>
    <mergeCell ref="W24:Y25"/>
    <mergeCell ref="G22:L23"/>
    <mergeCell ref="M22:N23"/>
    <mergeCell ref="O22:R23"/>
    <mergeCell ref="Z24:AA24"/>
    <mergeCell ref="AB24:AH24"/>
    <mergeCell ref="AI24:AJ24"/>
    <mergeCell ref="AK24:AQ24"/>
    <mergeCell ref="BK22:BP22"/>
    <mergeCell ref="BQ22:BV22"/>
    <mergeCell ref="S21:V21"/>
    <mergeCell ref="W21:Y21"/>
    <mergeCell ref="Z21:AQ21"/>
    <mergeCell ref="BK21:BP21"/>
    <mergeCell ref="BQ21:BV21"/>
    <mergeCell ref="S22:V23"/>
    <mergeCell ref="W22:Y23"/>
    <mergeCell ref="B21:B58"/>
    <mergeCell ref="C21:F21"/>
    <mergeCell ref="G21:L21"/>
    <mergeCell ref="M21:N21"/>
    <mergeCell ref="O21:R21"/>
    <mergeCell ref="Z22:AA22"/>
    <mergeCell ref="AB22:AH22"/>
    <mergeCell ref="AI22:AJ22"/>
    <mergeCell ref="AK22:AQ22"/>
    <mergeCell ref="G26:L28"/>
    <mergeCell ref="M26:N28"/>
    <mergeCell ref="O26:R26"/>
    <mergeCell ref="S26:V26"/>
    <mergeCell ref="W26:Y26"/>
    <mergeCell ref="Z26:AA26"/>
    <mergeCell ref="AB26:AH26"/>
    <mergeCell ref="AI26:AJ26"/>
    <mergeCell ref="AB30:AH30"/>
    <mergeCell ref="AI30:AQ30"/>
    <mergeCell ref="BK14:BP14"/>
    <mergeCell ref="BQ14:BV14"/>
    <mergeCell ref="G19:L20"/>
    <mergeCell ref="M19:N20"/>
    <mergeCell ref="O19:R20"/>
    <mergeCell ref="S19:V20"/>
    <mergeCell ref="W19:Z20"/>
    <mergeCell ref="AA19:AB20"/>
    <mergeCell ref="AC19:AL20"/>
    <mergeCell ref="AC17:AH18"/>
    <mergeCell ref="AI17:AL18"/>
    <mergeCell ref="G17:L18"/>
    <mergeCell ref="M17:N18"/>
    <mergeCell ref="O17:R18"/>
    <mergeCell ref="S17:V18"/>
    <mergeCell ref="W17:Z18"/>
    <mergeCell ref="AA17:AB18"/>
    <mergeCell ref="AM19:AQ20"/>
    <mergeCell ref="BK19:BP19"/>
    <mergeCell ref="BQ19:BV19"/>
    <mergeCell ref="BK20:BP20"/>
    <mergeCell ref="BQ20:BV20"/>
    <mergeCell ref="BK15:BP15"/>
    <mergeCell ref="BQ15:BV15"/>
    <mergeCell ref="AC16:AH16"/>
    <mergeCell ref="AI16:AL16"/>
    <mergeCell ref="BK16:BP16"/>
    <mergeCell ref="BQ16:BV16"/>
    <mergeCell ref="BQ17:BV17"/>
    <mergeCell ref="BK18:BP18"/>
    <mergeCell ref="BQ18:BV18"/>
    <mergeCell ref="AM17:AM18"/>
    <mergeCell ref="AN17:AP18"/>
    <mergeCell ref="AQ17:AQ18"/>
    <mergeCell ref="BK17:BP17"/>
    <mergeCell ref="G14:L16"/>
    <mergeCell ref="M14:N16"/>
    <mergeCell ref="O14:R14"/>
    <mergeCell ref="S14:V14"/>
    <mergeCell ref="W14:Z16"/>
    <mergeCell ref="AA14:AB16"/>
    <mergeCell ref="AC14:AH14"/>
    <mergeCell ref="AI14:AL14"/>
    <mergeCell ref="AM14:AQ16"/>
    <mergeCell ref="O15:R16"/>
    <mergeCell ref="S15:V16"/>
    <mergeCell ref="AC15:AH15"/>
    <mergeCell ref="AI15:AL15"/>
    <mergeCell ref="BQ12:BV12"/>
    <mergeCell ref="O13:R13"/>
    <mergeCell ref="S13:V13"/>
    <mergeCell ref="W13:X13"/>
    <mergeCell ref="Z13:AA13"/>
    <mergeCell ref="AC13:AD13"/>
    <mergeCell ref="AF13:AG13"/>
    <mergeCell ref="AH13:AI13"/>
    <mergeCell ref="AJ13:AO13"/>
    <mergeCell ref="Z12:AA12"/>
    <mergeCell ref="AC12:AD12"/>
    <mergeCell ref="AF12:AG12"/>
    <mergeCell ref="AH12:AI12"/>
    <mergeCell ref="AJ12:AO12"/>
    <mergeCell ref="AP12:AQ12"/>
    <mergeCell ref="AP13:AQ13"/>
    <mergeCell ref="BK13:BP13"/>
    <mergeCell ref="BQ13:BV13"/>
    <mergeCell ref="AH11:AJ11"/>
    <mergeCell ref="AK11:AL11"/>
    <mergeCell ref="AM11:AQ11"/>
    <mergeCell ref="BK11:BP11"/>
    <mergeCell ref="BQ11:BV11"/>
    <mergeCell ref="G12:L13"/>
    <mergeCell ref="M12:N13"/>
    <mergeCell ref="O12:R12"/>
    <mergeCell ref="S12:V12"/>
    <mergeCell ref="W12:X12"/>
    <mergeCell ref="H11:L11"/>
    <mergeCell ref="O11:R11"/>
    <mergeCell ref="S11:V11"/>
    <mergeCell ref="W11:X11"/>
    <mergeCell ref="Z11:AA11"/>
    <mergeCell ref="AC11:AF11"/>
    <mergeCell ref="G10:G11"/>
    <mergeCell ref="H10:L10"/>
    <mergeCell ref="M10:N11"/>
    <mergeCell ref="O10:R10"/>
    <mergeCell ref="S10:V10"/>
    <mergeCell ref="W10:X10"/>
    <mergeCell ref="Z10:AA10"/>
    <mergeCell ref="BK12:BP12"/>
    <mergeCell ref="AC10:AF10"/>
    <mergeCell ref="AH10:AJ10"/>
    <mergeCell ref="AK10:AL10"/>
    <mergeCell ref="AM10:AQ10"/>
    <mergeCell ref="BK10:BP10"/>
    <mergeCell ref="BQ10:BV10"/>
    <mergeCell ref="BK9:BP9"/>
    <mergeCell ref="BQ9:BV9"/>
    <mergeCell ref="BW9:CB9"/>
    <mergeCell ref="A1:E1"/>
    <mergeCell ref="AO1:AS1"/>
    <mergeCell ref="B5:Y7"/>
    <mergeCell ref="AH7:AQ7"/>
    <mergeCell ref="G9:L9"/>
    <mergeCell ref="M9:N9"/>
    <mergeCell ref="O9:R9"/>
    <mergeCell ref="S9:V9"/>
    <mergeCell ref="W9:AB9"/>
    <mergeCell ref="AC9:AG9"/>
    <mergeCell ref="AH9:AL9"/>
    <mergeCell ref="AM9:AQ9"/>
    <mergeCell ref="AJ4:AR4"/>
    <mergeCell ref="F1:L1"/>
  </mergeCells>
  <phoneticPr fontId="2"/>
  <conditionalFormatting sqref="F56 F58">
    <cfRule type="containsBlanks" dxfId="47" priority="21">
      <formula>LEN(TRIM(F56))=0</formula>
    </cfRule>
  </conditionalFormatting>
  <conditionalFormatting sqref="H11 O11:AQ11">
    <cfRule type="expression" dxfId="46" priority="17">
      <formula>$M$10&lt;&gt;2</formula>
    </cfRule>
  </conditionalFormatting>
  <conditionalFormatting sqref="H10:L11 M10:V20">
    <cfRule type="containsBlanks" dxfId="45" priority="19">
      <formula>LEN(TRIM(H10))=0</formula>
    </cfRule>
  </conditionalFormatting>
  <conditionalFormatting sqref="O15:V16">
    <cfRule type="expression" dxfId="44" priority="15">
      <formula>$M$14&lt;&gt;2</formula>
    </cfRule>
  </conditionalFormatting>
  <conditionalFormatting sqref="O22:Y27 O29:Y30 O32:Y33 O35:Y36 O38:Y39 M41:Y58 M26 M29 M35 M38">
    <cfRule type="containsBlanks" dxfId="43" priority="20">
      <formula>LEN(TRIM(M22))=0</formula>
    </cfRule>
  </conditionalFormatting>
  <conditionalFormatting sqref="O27:AQ27">
    <cfRule type="expression" dxfId="42" priority="18">
      <formula>$M$26&lt;&gt;2</formula>
    </cfRule>
  </conditionalFormatting>
  <conditionalFormatting sqref="O29:AQ30">
    <cfRule type="expression" dxfId="41" priority="14">
      <formula>AND($M$29&lt;&gt;"主",$M$29&lt;&gt;2)</formula>
    </cfRule>
  </conditionalFormatting>
  <conditionalFormatting sqref="O32:AQ33">
    <cfRule type="expression" dxfId="40" priority="13">
      <formula>$M$29&lt;&gt;2</formula>
    </cfRule>
  </conditionalFormatting>
  <conditionalFormatting sqref="O35:AQ35">
    <cfRule type="expression" dxfId="39" priority="12">
      <formula>AND($M$35&lt;&gt;"主",$M$35&lt;&gt;2)</formula>
    </cfRule>
  </conditionalFormatting>
  <conditionalFormatting sqref="O36:AQ36">
    <cfRule type="expression" dxfId="38" priority="11">
      <formula>$M$35&lt;&gt;2</formula>
    </cfRule>
  </conditionalFormatting>
  <conditionalFormatting sqref="O39:AQ39">
    <cfRule type="expression" dxfId="37" priority="10">
      <formula>$M$38&lt;&gt;2</formula>
    </cfRule>
  </conditionalFormatting>
  <conditionalFormatting sqref="O45:AQ46">
    <cfRule type="expression" dxfId="36" priority="9">
      <formula>$M$43&lt;&gt;2</formula>
    </cfRule>
  </conditionalFormatting>
  <conditionalFormatting sqref="O47:AQ48">
    <cfRule type="expression" dxfId="35" priority="8">
      <formula>AND($M$47&lt;&gt;"主",$M$47&lt;&gt;2)</formula>
    </cfRule>
  </conditionalFormatting>
  <conditionalFormatting sqref="O49:AQ50">
    <cfRule type="expression" dxfId="34" priority="7">
      <formula>$M$47&lt;&gt;2</formula>
    </cfRule>
  </conditionalFormatting>
  <conditionalFormatting sqref="O51:AQ52">
    <cfRule type="expression" dxfId="33" priority="6">
      <formula>AND($M$51&lt;&gt;"主",$M$51&lt;&gt;2)</formula>
    </cfRule>
  </conditionalFormatting>
  <conditionalFormatting sqref="O53:AQ54">
    <cfRule type="expression" dxfId="32" priority="5">
      <formula>$M$51&lt;&gt;2</formula>
    </cfRule>
  </conditionalFormatting>
  <conditionalFormatting sqref="AB22:AH27 AK26:AQ27 AK29 AB29:AH30 AK32 AB32:AH33 AB35:AH36 AK35:AQ36 AB38:AH39 AK38:AQ39 AB45 AK45 AB47 AK47 AB49 AK49 AB51 AK51 AB53 AK53 AK22 AK24 AB41 AK41 AB43 AK43 AC55 AK55 AC57 AK57">
    <cfRule type="containsBlanks" dxfId="31" priority="23">
      <formula>LEN(TRIM(AB22))=0</formula>
    </cfRule>
  </conditionalFormatting>
  <conditionalFormatting sqref="AC10:AF11 AH10:AJ11 W10:X13 Z10:AA13 AC12:AD13 AF12:AG13 AJ12:AO13 AI14:AL15 W14:Z20 AI16:AI17 AN17 AC19">
    <cfRule type="containsBlanks" dxfId="30" priority="22">
      <formula>LEN(TRIM(W10))=0</formula>
    </cfRule>
  </conditionalFormatting>
  <conditionalFormatting sqref="AD64:AD65 AL64:AL65 AB60:AB63">
    <cfRule type="containsBlanks" dxfId="29" priority="24">
      <formula>LEN(TRIM(AB60))=0</formula>
    </cfRule>
  </conditionalFormatting>
  <conditionalFormatting sqref="AD64:AD65 AL64:AL65">
    <cfRule type="expression" dxfId="28" priority="16">
      <formula>$AB$63="無"</formula>
    </cfRule>
  </conditionalFormatting>
  <dataValidations count="3">
    <dataValidation type="list" allowBlank="1" showInputMessage="1" showErrorMessage="1" sqref="AB60:AQ63" xr:uid="{C148C58C-E799-4C70-B66D-4E3099A64F8C}">
      <formula1>"有,無"</formula1>
    </dataValidation>
    <dataValidation type="list" allowBlank="1" showInputMessage="1" showErrorMessage="1" sqref="M29:N37 M47:N49 M51:N53" xr:uid="{ADA3B3EE-6C38-4EFD-9280-5C89E85E7CD1}">
      <formula1>"主,2,設置無し"</formula1>
    </dataValidation>
    <dataValidation type="list" allowBlank="1" showInputMessage="1" showErrorMessage="1" sqref="M10:N11 M14:N15 M26:N27 M38:N40 M43:N44" xr:uid="{E2D6B4EB-BF82-4C4C-81B9-1A31BE00612F}">
      <formula1>"主,2"</formula1>
    </dataValidation>
  </dataValidations>
  <hyperlinks>
    <hyperlink ref="A1" location="はじめに!A1" display="＜はじめにへ" xr:uid="{CF7A1282-011C-4B7E-ABF9-98E479C64CB8}"/>
    <hyperlink ref="A1:E1" location="入力シート!Print_Area" display="＜入力シートへ" xr:uid="{A0B4DFD1-C976-481B-A002-18B1DC32BF5C}"/>
    <hyperlink ref="AO1:AS1" location="おわりに!Print_Area" display="おわりに＞" xr:uid="{48826A05-C42B-4121-AFC2-E014BFC21563}"/>
  </hyperlinks>
  <pageMargins left="0.64" right="0.3" top="0.65" bottom="0.6" header="0.51200000000000001" footer="0.51200000000000001"/>
  <pageSetup paperSize="9" scale="7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4" id="{2116A9B8-9CF1-492D-885E-D6A2B41D27E7}">
            <xm:f>入力シート!$E$55&lt;&gt;"有"</xm:f>
            <x14:dxf>
              <fill>
                <patternFill>
                  <bgColor theme="0" tint="-0.24994659260841701"/>
                </patternFill>
              </fill>
            </x14:dxf>
          </x14:cfRule>
          <xm:sqref>A1:S1 U1:XFD1 A2:XFD1048576</xm:sqref>
        </x14:conditionalFormatting>
        <x14:conditionalFormatting xmlns:xm="http://schemas.microsoft.com/office/excel/2006/main">
          <x14:cfRule type="expression" priority="1" id="{FA0808B6-462F-463D-AB8C-545950B94B63}">
            <xm:f>'はじめに '!$AV$57&lt;&gt;"はい"</xm:f>
            <x14:dxf>
              <fill>
                <patternFill>
                  <bgColor theme="0" tint="-0.24994659260841701"/>
                </patternFill>
              </fill>
            </x14:dxf>
          </x14:cfRule>
          <xm:sqref>A2:AS20</xm:sqref>
        </x14:conditionalFormatting>
        <x14:conditionalFormatting xmlns:xm="http://schemas.microsoft.com/office/excel/2006/main">
          <x14:cfRule type="expression" priority="3" id="{8DF99BE1-6C2F-4068-B4F0-519B1563DDDA}">
            <xm:f>'はじめに '!$AV$59&lt;&gt;"はい"</xm:f>
            <x14:dxf>
              <fill>
                <patternFill>
                  <bgColor theme="0" tint="-0.24994659260841701"/>
                </patternFill>
              </fill>
            </x14:dxf>
          </x14:cfRule>
          <xm:sqref>A21:AS58</xm:sqref>
        </x14:conditionalFormatting>
        <x14:conditionalFormatting xmlns:xm="http://schemas.microsoft.com/office/excel/2006/main">
          <x14:cfRule type="expression" priority="2" id="{E3B9C22C-BFB1-4EC6-92CB-EB4E9058E545}">
            <xm:f>AND('はじめに '!$AV$57&lt;&gt;"はい",'はじめに '!$AV$59&lt;&gt;"はい")</xm:f>
            <x14:dxf>
              <fill>
                <patternFill>
                  <bgColor theme="0" tint="-0.24994659260841701"/>
                </patternFill>
              </fill>
            </x14:dxf>
          </x14:cfRule>
          <xm:sqref>A59:AS68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AF58"/>
  <sheetViews>
    <sheetView showGridLines="0" view="pageBreakPreview" zoomScale="70" zoomScaleNormal="70" zoomScaleSheetLayoutView="70" zoomScalePageLayoutView="55" workbookViewId="0">
      <pane ySplit="1" topLeftCell="A2" activePane="bottomLeft" state="frozen"/>
      <selection pane="bottomLeft" sqref="A1:B1"/>
    </sheetView>
  </sheetViews>
  <sheetFormatPr defaultColWidth="9" defaultRowHeight="11.5" x14ac:dyDescent="0.2"/>
  <cols>
    <col min="1" max="1" width="7" style="490" customWidth="1"/>
    <col min="2" max="2" width="3.90625" style="490" customWidth="1"/>
    <col min="3" max="9" width="9" style="490"/>
    <col min="10" max="10" width="12" style="490" customWidth="1"/>
    <col min="11" max="11" width="6.453125" style="490" customWidth="1"/>
    <col min="12" max="19" width="9" style="490"/>
    <col min="20" max="27" width="2.6328125" style="490" customWidth="1"/>
    <col min="28" max="29" width="9" style="490"/>
    <col min="30" max="31" width="9" style="490" hidden="1" customWidth="1"/>
    <col min="32" max="32" width="8.1796875" style="490" hidden="1" customWidth="1"/>
    <col min="33" max="33" width="9" style="490" customWidth="1"/>
    <col min="34" max="16384" width="9" style="490"/>
  </cols>
  <sheetData>
    <row r="1" spans="1:32" ht="20.149999999999999" customHeight="1" thickBot="1" x14ac:dyDescent="0.25">
      <c r="A1" s="1487" t="s">
        <v>152</v>
      </c>
      <c r="B1" s="1487"/>
      <c r="C1" s="1172"/>
      <c r="D1" s="1172"/>
      <c r="E1" s="1172"/>
      <c r="F1" s="165"/>
      <c r="H1" s="165"/>
      <c r="I1" s="182"/>
      <c r="J1" s="616" t="s">
        <v>493</v>
      </c>
      <c r="K1" s="617">
        <f>SUM(AF13:AF17)</f>
        <v>5</v>
      </c>
      <c r="L1" s="165" t="s">
        <v>1</v>
      </c>
      <c r="S1" s="1476" t="s">
        <v>788</v>
      </c>
      <c r="T1" s="1476"/>
      <c r="U1" s="4"/>
      <c r="V1" s="4"/>
      <c r="W1" s="4"/>
      <c r="X1" s="4"/>
      <c r="Y1" s="4"/>
      <c r="Z1" s="4"/>
      <c r="AA1" s="4"/>
    </row>
    <row r="2" spans="1:32" ht="12" thickTop="1" x14ac:dyDescent="0.2">
      <c r="T2" s="458" t="s">
        <v>449</v>
      </c>
      <c r="U2" s="458"/>
      <c r="V2" s="458"/>
      <c r="W2" s="458"/>
      <c r="X2" s="458"/>
      <c r="Y2" s="458"/>
      <c r="Z2" s="458"/>
      <c r="AA2" s="458"/>
    </row>
    <row r="4" spans="1:32" ht="13" thickBot="1" x14ac:dyDescent="0.25">
      <c r="A4" s="618"/>
      <c r="B4" s="618"/>
      <c r="C4" s="618"/>
      <c r="D4" s="618"/>
      <c r="E4" s="618"/>
      <c r="F4" s="618"/>
      <c r="G4" s="618"/>
      <c r="H4" s="618"/>
      <c r="I4" s="618"/>
      <c r="J4" s="618"/>
      <c r="K4" s="618"/>
      <c r="L4" s="618"/>
      <c r="M4" s="620" t="s">
        <v>446</v>
      </c>
      <c r="N4" s="618"/>
      <c r="O4" s="618"/>
      <c r="P4" s="618"/>
      <c r="Q4" s="618"/>
      <c r="R4" s="618"/>
      <c r="S4" s="618"/>
    </row>
    <row r="5" spans="1:32" ht="18.75" customHeight="1" x14ac:dyDescent="0.2">
      <c r="A5" s="621"/>
      <c r="B5" s="622"/>
      <c r="C5" s="622"/>
      <c r="D5" s="622"/>
      <c r="E5" s="622"/>
      <c r="F5" s="622"/>
      <c r="G5" s="622"/>
      <c r="H5" s="622"/>
      <c r="I5" s="622"/>
      <c r="J5" s="622"/>
      <c r="K5" s="622"/>
      <c r="L5" s="622"/>
      <c r="M5" s="622"/>
      <c r="N5" s="638"/>
      <c r="O5" s="1169" t="str">
        <f>IF(入力シート!E12="","",入力シート!E12)</f>
        <v/>
      </c>
      <c r="P5" s="1169"/>
      <c r="Q5" s="1169"/>
      <c r="R5" s="1169"/>
      <c r="S5" s="1169"/>
      <c r="T5" s="639"/>
    </row>
    <row r="6" spans="1:32" ht="22.5" customHeight="1" x14ac:dyDescent="0.3">
      <c r="A6" s="624"/>
      <c r="B6" s="618"/>
      <c r="C6" s="618"/>
      <c r="D6" s="618"/>
      <c r="E6" s="618"/>
      <c r="F6" s="618"/>
      <c r="G6" s="618"/>
      <c r="H6" s="618"/>
      <c r="I6" s="633"/>
      <c r="J6" s="618"/>
      <c r="K6" s="618"/>
      <c r="L6" s="618"/>
      <c r="M6" s="618"/>
      <c r="N6" s="618"/>
      <c r="O6" s="625" t="s">
        <v>447</v>
      </c>
      <c r="P6" s="626"/>
      <c r="Q6" s="1477" t="str">
        <f>IF(入力シート!E20="","",入力シート!E20)</f>
        <v/>
      </c>
      <c r="R6" s="1477"/>
      <c r="S6" s="1477"/>
      <c r="T6" s="634"/>
    </row>
    <row r="7" spans="1:32" ht="13.5" x14ac:dyDescent="0.2">
      <c r="A7" s="1480" t="s">
        <v>450</v>
      </c>
      <c r="B7" s="1481"/>
      <c r="C7" s="1482"/>
      <c r="D7" s="1482"/>
      <c r="E7" s="1482"/>
      <c r="F7" s="1482"/>
      <c r="G7" s="1482"/>
      <c r="H7" s="1482"/>
      <c r="I7" s="1482"/>
      <c r="J7" s="1482"/>
      <c r="K7" s="1482"/>
      <c r="L7" s="1482"/>
      <c r="M7" s="1482"/>
      <c r="N7" s="1482"/>
      <c r="O7" s="1482"/>
      <c r="P7" s="1482"/>
      <c r="Q7" s="1482"/>
      <c r="R7" s="1482"/>
      <c r="S7" s="1482"/>
      <c r="T7" s="634"/>
    </row>
    <row r="8" spans="1:32" ht="13.5" x14ac:dyDescent="0.2">
      <c r="A8" s="628"/>
      <c r="B8" s="713"/>
      <c r="C8" s="707"/>
      <c r="D8" s="707"/>
      <c r="E8" s="707"/>
      <c r="F8" s="707"/>
      <c r="G8" s="707"/>
      <c r="H8" s="707"/>
      <c r="I8" s="707"/>
      <c r="J8" s="707"/>
      <c r="K8" s="707"/>
      <c r="L8" s="707"/>
      <c r="M8" s="707"/>
      <c r="N8" s="707"/>
      <c r="O8" s="707"/>
      <c r="P8" s="707"/>
      <c r="Q8" s="707"/>
      <c r="R8" s="707"/>
      <c r="S8" s="707"/>
      <c r="T8" s="634"/>
    </row>
    <row r="9" spans="1:32" ht="16" x14ac:dyDescent="0.2">
      <c r="A9" s="629"/>
      <c r="B9" s="640" t="s">
        <v>451</v>
      </c>
      <c r="C9" s="640"/>
      <c r="D9" s="630"/>
      <c r="E9" s="630"/>
      <c r="F9" s="640"/>
      <c r="G9" s="640"/>
      <c r="H9" s="630"/>
      <c r="I9" s="630"/>
      <c r="J9" s="630"/>
      <c r="K9" s="630"/>
      <c r="L9" s="630"/>
      <c r="M9" s="630"/>
      <c r="N9" s="630"/>
      <c r="O9" s="630"/>
      <c r="P9" s="630"/>
      <c r="Q9" s="630"/>
      <c r="R9" s="630"/>
      <c r="S9" s="714"/>
      <c r="T9" s="634"/>
      <c r="AD9" s="641" t="s">
        <v>187</v>
      </c>
      <c r="AE9" s="641" t="s">
        <v>448</v>
      </c>
      <c r="AF9" s="641" t="s">
        <v>237</v>
      </c>
    </row>
    <row r="10" spans="1:32" ht="16" x14ac:dyDescent="0.2">
      <c r="A10" s="629"/>
      <c r="B10" s="640" t="s">
        <v>610</v>
      </c>
      <c r="C10" s="640"/>
      <c r="D10" s="630"/>
      <c r="E10" s="630"/>
      <c r="F10" s="640"/>
      <c r="G10" s="640"/>
      <c r="H10" s="630"/>
      <c r="I10" s="630"/>
      <c r="J10" s="630"/>
      <c r="K10" s="630"/>
      <c r="L10" s="630"/>
      <c r="M10" s="630"/>
      <c r="N10" s="630"/>
      <c r="O10" s="630"/>
      <c r="P10" s="630"/>
      <c r="Q10" s="630"/>
      <c r="R10" s="630"/>
      <c r="S10" s="714"/>
      <c r="T10" s="634"/>
      <c r="AD10" s="641"/>
      <c r="AE10" s="641"/>
      <c r="AF10" s="641"/>
    </row>
    <row r="11" spans="1:32" ht="16" x14ac:dyDescent="0.2">
      <c r="A11" s="629"/>
      <c r="B11" s="640"/>
      <c r="C11" s="640"/>
      <c r="D11" s="630"/>
      <c r="E11" s="630"/>
      <c r="F11" s="640"/>
      <c r="G11" s="640"/>
      <c r="H11" s="630"/>
      <c r="I11" s="630"/>
      <c r="J11" s="630"/>
      <c r="K11" s="630"/>
      <c r="L11" s="630"/>
      <c r="M11" s="630"/>
      <c r="N11" s="630"/>
      <c r="O11" s="630"/>
      <c r="P11" s="630"/>
      <c r="Q11" s="630"/>
      <c r="R11" s="630"/>
      <c r="S11" s="714"/>
      <c r="T11" s="634"/>
      <c r="AD11" s="641"/>
      <c r="AE11" s="641"/>
      <c r="AF11" s="641"/>
    </row>
    <row r="12" spans="1:32" ht="16.5" thickBot="1" x14ac:dyDescent="0.25">
      <c r="A12" s="642"/>
      <c r="B12" s="640" t="s">
        <v>612</v>
      </c>
      <c r="C12" s="712"/>
      <c r="D12" s="712"/>
      <c r="E12" s="712"/>
      <c r="F12" s="712"/>
      <c r="G12" s="712"/>
      <c r="H12" s="712"/>
      <c r="I12" s="712"/>
      <c r="J12" s="712"/>
      <c r="K12" s="712"/>
      <c r="L12" s="712"/>
      <c r="M12" s="712"/>
      <c r="N12" s="633"/>
      <c r="O12" s="633"/>
      <c r="P12" s="633"/>
      <c r="Q12" s="633"/>
      <c r="R12" s="633"/>
      <c r="S12" s="715"/>
      <c r="T12" s="634"/>
      <c r="AD12" s="643"/>
    </row>
    <row r="13" spans="1:32" ht="15.65" customHeight="1" x14ac:dyDescent="0.2">
      <c r="A13" s="642"/>
      <c r="B13" s="644">
        <v>1</v>
      </c>
      <c r="C13" s="1483" t="s">
        <v>452</v>
      </c>
      <c r="D13" s="1484"/>
      <c r="E13" s="1484"/>
      <c r="F13" s="1484"/>
      <c r="G13" s="1484"/>
      <c r="H13" s="1484"/>
      <c r="I13" s="1484"/>
      <c r="J13" s="1484"/>
      <c r="K13" s="1484"/>
      <c r="L13" s="1484"/>
      <c r="M13" s="1484"/>
      <c r="N13" s="1485" t="s">
        <v>607</v>
      </c>
      <c r="O13" s="1485"/>
      <c r="P13" s="1485"/>
      <c r="Q13" s="1485"/>
      <c r="R13" s="1486"/>
      <c r="T13" s="634"/>
      <c r="AD13" s="490">
        <v>1</v>
      </c>
      <c r="AE13" s="490">
        <f>IF(OR(N13="",N13="確認して✓をご選択ください"),0,1)</f>
        <v>0</v>
      </c>
      <c r="AF13" s="490">
        <f>AD13-AE13</f>
        <v>1</v>
      </c>
    </row>
    <row r="14" spans="1:32" ht="15.65" customHeight="1" x14ac:dyDescent="0.2">
      <c r="A14" s="642"/>
      <c r="B14" s="645">
        <v>2</v>
      </c>
      <c r="C14" s="1474" t="s">
        <v>453</v>
      </c>
      <c r="D14" s="1475"/>
      <c r="E14" s="1475"/>
      <c r="F14" s="1475"/>
      <c r="G14" s="1475"/>
      <c r="H14" s="1475"/>
      <c r="I14" s="1475"/>
      <c r="J14" s="1475"/>
      <c r="K14" s="1475"/>
      <c r="L14" s="1475"/>
      <c r="M14" s="1475"/>
      <c r="N14" s="1478" t="s">
        <v>607</v>
      </c>
      <c r="O14" s="1478"/>
      <c r="P14" s="1478"/>
      <c r="Q14" s="1478"/>
      <c r="R14" s="1479"/>
      <c r="T14" s="634"/>
      <c r="AD14" s="490">
        <v>1</v>
      </c>
      <c r="AE14" s="490">
        <f>IF(OR(N14="",N14="確認して✓をご選択ください"),0,1)</f>
        <v>0</v>
      </c>
      <c r="AF14" s="490">
        <f>AD14-AE14</f>
        <v>1</v>
      </c>
    </row>
    <row r="15" spans="1:32" ht="15.65" customHeight="1" x14ac:dyDescent="0.2">
      <c r="A15" s="642"/>
      <c r="B15" s="645">
        <v>3</v>
      </c>
      <c r="C15" s="1474" t="s">
        <v>454</v>
      </c>
      <c r="D15" s="1475"/>
      <c r="E15" s="1475"/>
      <c r="F15" s="1475"/>
      <c r="G15" s="1475"/>
      <c r="H15" s="1475"/>
      <c r="I15" s="1475"/>
      <c r="J15" s="1475"/>
      <c r="K15" s="1475"/>
      <c r="L15" s="1475"/>
      <c r="M15" s="1475"/>
      <c r="N15" s="1478" t="s">
        <v>607</v>
      </c>
      <c r="O15" s="1478"/>
      <c r="P15" s="1478"/>
      <c r="Q15" s="1478"/>
      <c r="R15" s="1479"/>
      <c r="T15" s="634"/>
      <c r="AD15" s="490">
        <v>1</v>
      </c>
      <c r="AE15" s="490">
        <f>IF(OR(N15="",N15="確認して✓をご選択ください"),0,1)</f>
        <v>0</v>
      </c>
      <c r="AF15" s="490">
        <f>AD15-AE15</f>
        <v>1</v>
      </c>
    </row>
    <row r="16" spans="1:32" ht="15.65" customHeight="1" x14ac:dyDescent="0.2">
      <c r="A16" s="642"/>
      <c r="B16" s="645">
        <v>4</v>
      </c>
      <c r="C16" s="1474" t="s">
        <v>455</v>
      </c>
      <c r="D16" s="1475"/>
      <c r="E16" s="1475"/>
      <c r="F16" s="1475"/>
      <c r="G16" s="1475"/>
      <c r="H16" s="1475"/>
      <c r="I16" s="1475"/>
      <c r="J16" s="1475"/>
      <c r="K16" s="1475"/>
      <c r="L16" s="1475"/>
      <c r="M16" s="1475"/>
      <c r="N16" s="1478" t="s">
        <v>607</v>
      </c>
      <c r="O16" s="1478"/>
      <c r="P16" s="1478"/>
      <c r="Q16" s="1478"/>
      <c r="R16" s="1479"/>
      <c r="T16" s="634"/>
      <c r="AD16" s="490">
        <v>1</v>
      </c>
      <c r="AE16" s="490">
        <f>IF(OR(N16="",N16="確認して✓をご選択ください"),0,1)</f>
        <v>0</v>
      </c>
      <c r="AF16" s="490">
        <f>AD16-AE16</f>
        <v>1</v>
      </c>
    </row>
    <row r="17" spans="1:32" ht="15.65" customHeight="1" thickBot="1" x14ac:dyDescent="0.25">
      <c r="A17" s="642"/>
      <c r="B17" s="646">
        <v>5</v>
      </c>
      <c r="C17" s="1488" t="s">
        <v>578</v>
      </c>
      <c r="D17" s="1489"/>
      <c r="E17" s="1489"/>
      <c r="F17" s="1489"/>
      <c r="G17" s="1489"/>
      <c r="H17" s="1489"/>
      <c r="I17" s="1489"/>
      <c r="J17" s="1489"/>
      <c r="K17" s="1489"/>
      <c r="L17" s="1489"/>
      <c r="M17" s="1489"/>
      <c r="N17" s="1492" t="s">
        <v>607</v>
      </c>
      <c r="O17" s="1492"/>
      <c r="P17" s="1492"/>
      <c r="Q17" s="1492"/>
      <c r="R17" s="1493"/>
      <c r="T17" s="634"/>
      <c r="AD17" s="490">
        <v>1</v>
      </c>
      <c r="AE17" s="490">
        <f>IF(OR(N17="",N17="確認して✓をご選択ください"),0,1)</f>
        <v>0</v>
      </c>
      <c r="AF17" s="490">
        <f>AD17-AE17</f>
        <v>1</v>
      </c>
    </row>
    <row r="18" spans="1:32" ht="12.5" x14ac:dyDescent="0.2">
      <c r="A18" s="624"/>
      <c r="B18" s="618"/>
      <c r="C18" s="618"/>
      <c r="D18" s="618"/>
      <c r="E18" s="618"/>
      <c r="F18" s="618"/>
      <c r="G18" s="618"/>
      <c r="H18" s="618"/>
      <c r="I18" s="618"/>
      <c r="J18" s="618"/>
      <c r="K18" s="618"/>
      <c r="L18" s="618"/>
      <c r="M18" s="618"/>
      <c r="N18" s="618"/>
      <c r="O18" s="618"/>
      <c r="P18" s="618"/>
      <c r="Q18" s="618"/>
      <c r="R18" s="618"/>
      <c r="T18" s="634"/>
    </row>
    <row r="19" spans="1:32" ht="12.5" x14ac:dyDescent="0.2">
      <c r="A19" s="624"/>
      <c r="B19" s="618"/>
      <c r="C19" s="618" t="s">
        <v>456</v>
      </c>
      <c r="D19" s="618"/>
      <c r="E19" s="618"/>
      <c r="F19" s="618"/>
      <c r="G19" s="618"/>
      <c r="H19" s="618"/>
      <c r="I19" s="618"/>
      <c r="J19" s="618"/>
      <c r="K19" s="618"/>
      <c r="L19" s="618"/>
      <c r="M19" s="618"/>
      <c r="N19" s="618"/>
      <c r="O19" s="618"/>
      <c r="P19" s="618"/>
      <c r="Q19" s="618"/>
      <c r="R19" s="618"/>
      <c r="T19" s="634"/>
    </row>
    <row r="20" spans="1:32" x14ac:dyDescent="0.2">
      <c r="A20" s="566"/>
      <c r="C20" s="647"/>
      <c r="D20" s="648"/>
      <c r="E20" s="648"/>
      <c r="F20" s="648"/>
      <c r="G20" s="648"/>
      <c r="H20" s="648"/>
      <c r="I20" s="648"/>
      <c r="J20" s="648"/>
      <c r="K20" s="648"/>
      <c r="L20" s="648"/>
      <c r="M20" s="648"/>
      <c r="N20" s="648"/>
      <c r="O20" s="648"/>
      <c r="P20" s="648"/>
      <c r="Q20" s="648"/>
      <c r="R20" s="649"/>
      <c r="T20" s="634"/>
    </row>
    <row r="21" spans="1:32" x14ac:dyDescent="0.2">
      <c r="A21" s="566"/>
      <c r="C21" s="650"/>
      <c r="R21" s="651"/>
      <c r="T21" s="634"/>
    </row>
    <row r="22" spans="1:32" x14ac:dyDescent="0.2">
      <c r="A22" s="566"/>
      <c r="C22" s="650"/>
      <c r="R22" s="651"/>
      <c r="T22" s="634"/>
    </row>
    <row r="23" spans="1:32" x14ac:dyDescent="0.2">
      <c r="A23" s="566"/>
      <c r="C23" s="650"/>
      <c r="R23" s="651"/>
      <c r="T23" s="634"/>
    </row>
    <row r="24" spans="1:32" x14ac:dyDescent="0.2">
      <c r="A24" s="566"/>
      <c r="C24" s="650"/>
      <c r="R24" s="651"/>
      <c r="T24" s="634"/>
    </row>
    <row r="25" spans="1:32" x14ac:dyDescent="0.2">
      <c r="A25" s="566"/>
      <c r="C25" s="650"/>
      <c r="R25" s="651"/>
      <c r="T25" s="634"/>
    </row>
    <row r="26" spans="1:32" x14ac:dyDescent="0.2">
      <c r="A26" s="566"/>
      <c r="C26" s="650"/>
      <c r="R26" s="651"/>
      <c r="T26" s="634"/>
    </row>
    <row r="27" spans="1:32" x14ac:dyDescent="0.2">
      <c r="A27" s="566"/>
      <c r="C27" s="650"/>
      <c r="R27" s="651"/>
      <c r="T27" s="634"/>
    </row>
    <row r="28" spans="1:32" x14ac:dyDescent="0.2">
      <c r="A28" s="566"/>
      <c r="C28" s="650"/>
      <c r="R28" s="651"/>
      <c r="T28" s="634"/>
    </row>
    <row r="29" spans="1:32" x14ac:dyDescent="0.2">
      <c r="A29" s="566"/>
      <c r="C29" s="650"/>
      <c r="R29" s="651"/>
      <c r="T29" s="634"/>
    </row>
    <row r="30" spans="1:32" x14ac:dyDescent="0.2">
      <c r="A30" s="566"/>
      <c r="C30" s="650"/>
      <c r="R30" s="651"/>
      <c r="T30" s="634"/>
    </row>
    <row r="31" spans="1:32" x14ac:dyDescent="0.2">
      <c r="A31" s="566"/>
      <c r="C31" s="650"/>
      <c r="R31" s="651"/>
      <c r="T31" s="634"/>
    </row>
    <row r="32" spans="1:32" x14ac:dyDescent="0.2">
      <c r="A32" s="566"/>
      <c r="C32" s="650"/>
      <c r="R32" s="651"/>
      <c r="T32" s="634"/>
    </row>
    <row r="33" spans="1:31" x14ac:dyDescent="0.2">
      <c r="A33" s="566"/>
      <c r="C33" s="650"/>
      <c r="R33" s="651"/>
      <c r="T33" s="634"/>
    </row>
    <row r="34" spans="1:31" x14ac:dyDescent="0.2">
      <c r="A34" s="566"/>
      <c r="C34" s="650"/>
      <c r="R34" s="651"/>
      <c r="T34" s="634"/>
    </row>
    <row r="35" spans="1:31" x14ac:dyDescent="0.2">
      <c r="A35" s="566"/>
      <c r="C35" s="650"/>
      <c r="R35" s="651"/>
      <c r="T35" s="634"/>
    </row>
    <row r="36" spans="1:31" x14ac:dyDescent="0.2">
      <c r="A36" s="566"/>
      <c r="C36" s="650"/>
      <c r="R36" s="651"/>
      <c r="T36" s="634"/>
    </row>
    <row r="37" spans="1:31" x14ac:dyDescent="0.2">
      <c r="A37" s="566"/>
      <c r="C37" s="650"/>
      <c r="R37" s="651"/>
      <c r="T37" s="634"/>
    </row>
    <row r="38" spans="1:31" x14ac:dyDescent="0.2">
      <c r="A38" s="566"/>
      <c r="C38" s="650"/>
      <c r="R38" s="651"/>
      <c r="T38" s="634"/>
    </row>
    <row r="39" spans="1:31" x14ac:dyDescent="0.2">
      <c r="A39" s="566"/>
      <c r="C39" s="650"/>
      <c r="R39" s="651"/>
      <c r="T39" s="634"/>
    </row>
    <row r="40" spans="1:31" x14ac:dyDescent="0.2">
      <c r="A40" s="566"/>
      <c r="C40" s="650"/>
      <c r="R40" s="651"/>
      <c r="T40" s="634"/>
    </row>
    <row r="41" spans="1:31" x14ac:dyDescent="0.2">
      <c r="A41" s="566"/>
      <c r="C41" s="650"/>
      <c r="R41" s="651"/>
      <c r="T41" s="634"/>
    </row>
    <row r="42" spans="1:31" x14ac:dyDescent="0.2">
      <c r="A42" s="566"/>
      <c r="C42" s="650"/>
      <c r="R42" s="651"/>
      <c r="T42" s="634"/>
      <c r="AC42" s="641"/>
      <c r="AD42" s="641"/>
      <c r="AE42" s="641"/>
    </row>
    <row r="43" spans="1:31" ht="13" customHeight="1" x14ac:dyDescent="0.2">
      <c r="A43" s="566"/>
      <c r="C43" s="652"/>
      <c r="D43" s="643"/>
      <c r="E43" s="643"/>
      <c r="F43" s="643"/>
      <c r="G43" s="643"/>
      <c r="H43" s="643"/>
      <c r="I43" s="643"/>
      <c r="J43" s="643"/>
      <c r="K43" s="643"/>
      <c r="L43" s="643"/>
      <c r="M43" s="643"/>
      <c r="N43" s="1490"/>
      <c r="O43" s="1490"/>
      <c r="P43" s="1490"/>
      <c r="Q43" s="1490"/>
      <c r="R43" s="1491"/>
      <c r="T43" s="634"/>
    </row>
    <row r="44" spans="1:31" ht="13" customHeight="1" x14ac:dyDescent="0.2">
      <c r="A44" s="566"/>
      <c r="C44" s="650"/>
      <c r="N44" s="1490"/>
      <c r="O44" s="1490"/>
      <c r="P44" s="1490"/>
      <c r="Q44" s="1490"/>
      <c r="R44" s="1491"/>
      <c r="T44" s="634"/>
    </row>
    <row r="45" spans="1:31" ht="13" customHeight="1" x14ac:dyDescent="0.2">
      <c r="A45" s="566"/>
      <c r="C45" s="650"/>
      <c r="N45" s="1490"/>
      <c r="O45" s="1490"/>
      <c r="P45" s="1490"/>
      <c r="Q45" s="1490"/>
      <c r="R45" s="1491"/>
      <c r="T45" s="634"/>
    </row>
    <row r="46" spans="1:31" ht="13" customHeight="1" x14ac:dyDescent="0.2">
      <c r="A46" s="566"/>
      <c r="C46" s="652"/>
      <c r="D46" s="643"/>
      <c r="E46" s="643"/>
      <c r="F46" s="643"/>
      <c r="G46" s="643"/>
      <c r="H46" s="643"/>
      <c r="I46" s="643"/>
      <c r="J46" s="643"/>
      <c r="K46" s="643"/>
      <c r="L46" s="643"/>
      <c r="M46" s="643"/>
      <c r="N46" s="1490"/>
      <c r="O46" s="1490"/>
      <c r="P46" s="1490"/>
      <c r="Q46" s="1490"/>
      <c r="R46" s="1491"/>
      <c r="T46" s="634"/>
    </row>
    <row r="47" spans="1:31" ht="13" customHeight="1" x14ac:dyDescent="0.2">
      <c r="A47" s="566"/>
      <c r="C47" s="652"/>
      <c r="D47" s="643"/>
      <c r="E47" s="643"/>
      <c r="F47" s="643"/>
      <c r="G47" s="643"/>
      <c r="H47" s="643"/>
      <c r="I47" s="643"/>
      <c r="J47" s="643"/>
      <c r="K47" s="643"/>
      <c r="L47" s="643"/>
      <c r="M47" s="643"/>
      <c r="N47" s="1490"/>
      <c r="O47" s="1490"/>
      <c r="P47" s="1490"/>
      <c r="Q47" s="1490"/>
      <c r="R47" s="1491"/>
      <c r="T47" s="634"/>
    </row>
    <row r="48" spans="1:31" ht="13" customHeight="1" x14ac:dyDescent="0.2">
      <c r="A48" s="566"/>
      <c r="C48" s="652"/>
      <c r="D48" s="643"/>
      <c r="E48" s="643"/>
      <c r="F48" s="643"/>
      <c r="G48" s="643"/>
      <c r="H48" s="643"/>
      <c r="I48" s="643"/>
      <c r="J48" s="643"/>
      <c r="K48" s="643"/>
      <c r="L48" s="643"/>
      <c r="M48" s="643"/>
      <c r="N48" s="1490"/>
      <c r="O48" s="1490"/>
      <c r="P48" s="1490"/>
      <c r="Q48" s="1490"/>
      <c r="R48" s="1491"/>
      <c r="T48" s="634"/>
    </row>
    <row r="49" spans="1:20" ht="13" customHeight="1" x14ac:dyDescent="0.2">
      <c r="A49" s="566"/>
      <c r="C49" s="652"/>
      <c r="D49" s="643"/>
      <c r="E49" s="643"/>
      <c r="F49" s="643"/>
      <c r="G49" s="643"/>
      <c r="H49" s="643"/>
      <c r="I49" s="643"/>
      <c r="J49" s="643"/>
      <c r="K49" s="643"/>
      <c r="L49" s="643"/>
      <c r="M49" s="643"/>
      <c r="N49" s="1490"/>
      <c r="O49" s="1490"/>
      <c r="P49" s="1490"/>
      <c r="Q49" s="1490"/>
      <c r="R49" s="1491"/>
      <c r="T49" s="634"/>
    </row>
    <row r="50" spans="1:20" x14ac:dyDescent="0.2">
      <c r="A50" s="566"/>
      <c r="C50" s="650"/>
      <c r="R50" s="651"/>
      <c r="T50" s="634"/>
    </row>
    <row r="51" spans="1:20" x14ac:dyDescent="0.2">
      <c r="A51" s="566"/>
      <c r="C51" s="650"/>
      <c r="R51" s="651"/>
      <c r="T51" s="634"/>
    </row>
    <row r="52" spans="1:20" x14ac:dyDescent="0.2">
      <c r="A52" s="566"/>
      <c r="C52" s="650"/>
      <c r="R52" s="651"/>
      <c r="T52" s="634"/>
    </row>
    <row r="53" spans="1:20" x14ac:dyDescent="0.2">
      <c r="A53" s="566"/>
      <c r="C53" s="650"/>
      <c r="R53" s="651"/>
      <c r="T53" s="634"/>
    </row>
    <row r="54" spans="1:20" x14ac:dyDescent="0.2">
      <c r="A54" s="566"/>
      <c r="C54" s="650"/>
      <c r="R54" s="651"/>
      <c r="T54" s="634"/>
    </row>
    <row r="55" spans="1:20" x14ac:dyDescent="0.2">
      <c r="A55" s="566"/>
      <c r="C55" s="650"/>
      <c r="R55" s="651"/>
      <c r="T55" s="634"/>
    </row>
    <row r="56" spans="1:20" x14ac:dyDescent="0.2">
      <c r="A56" s="566"/>
      <c r="C56" s="650"/>
      <c r="R56" s="651"/>
      <c r="T56" s="634"/>
    </row>
    <row r="57" spans="1:20" x14ac:dyDescent="0.2">
      <c r="A57" s="566"/>
      <c r="C57" s="653"/>
      <c r="D57" s="654"/>
      <c r="E57" s="654"/>
      <c r="F57" s="654"/>
      <c r="G57" s="654"/>
      <c r="H57" s="654"/>
      <c r="I57" s="654"/>
      <c r="J57" s="654"/>
      <c r="K57" s="654"/>
      <c r="L57" s="654"/>
      <c r="M57" s="654"/>
      <c r="N57" s="654"/>
      <c r="O57" s="654"/>
      <c r="P57" s="654"/>
      <c r="Q57" s="654"/>
      <c r="R57" s="655"/>
      <c r="T57" s="634"/>
    </row>
    <row r="58" spans="1:20" ht="12" thickBot="1" x14ac:dyDescent="0.25">
      <c r="A58" s="635"/>
      <c r="B58" s="636"/>
      <c r="C58" s="656"/>
      <c r="D58" s="636"/>
      <c r="E58" s="636"/>
      <c r="F58" s="636"/>
      <c r="G58" s="636"/>
      <c r="H58" s="636"/>
      <c r="I58" s="636"/>
      <c r="J58" s="636"/>
      <c r="K58" s="636"/>
      <c r="L58" s="636"/>
      <c r="M58" s="636"/>
      <c r="N58" s="636"/>
      <c r="O58" s="636"/>
      <c r="P58" s="636"/>
      <c r="Q58" s="636"/>
      <c r="R58" s="636"/>
      <c r="S58" s="636"/>
      <c r="T58" s="637"/>
    </row>
  </sheetData>
  <sheetProtection algorithmName="SHA-512" hashValue="Jk8PBmNCEOPsJcXFESeCrbnwnovvgqvrWwp+Zh4PuIbYmLjAWTU2yljSgthXVwxHC6OmWPjQjqUNMziWMCvong==" saltValue="GcAXSzXFXM5WLcrk22R50g==" spinCount="100000" sheet="1" formatColumns="0" formatRows="0" insertColumns="0" insertRows="0" deleteColumns="0" deleteRows="0"/>
  <mergeCells count="23">
    <mergeCell ref="C17:M17"/>
    <mergeCell ref="N49:R49"/>
    <mergeCell ref="N47:R47"/>
    <mergeCell ref="N46:R46"/>
    <mergeCell ref="N43:R43"/>
    <mergeCell ref="N45:R45"/>
    <mergeCell ref="N44:R44"/>
    <mergeCell ref="N48:R48"/>
    <mergeCell ref="N17:R17"/>
    <mergeCell ref="C16:M16"/>
    <mergeCell ref="S1:T1"/>
    <mergeCell ref="Q6:S6"/>
    <mergeCell ref="N14:R14"/>
    <mergeCell ref="N15:R15"/>
    <mergeCell ref="A7:S7"/>
    <mergeCell ref="C13:M13"/>
    <mergeCell ref="C14:M14"/>
    <mergeCell ref="C15:M15"/>
    <mergeCell ref="N13:R13"/>
    <mergeCell ref="N16:R16"/>
    <mergeCell ref="O5:S5"/>
    <mergeCell ref="A1:B1"/>
    <mergeCell ref="C1:E1"/>
  </mergeCells>
  <phoneticPr fontId="2"/>
  <conditionalFormatting sqref="N13 N14:R17">
    <cfRule type="cellIs" dxfId="27" priority="28" operator="equal">
      <formula>"確認して✓をご選択ください"</formula>
    </cfRule>
    <cfRule type="containsBlanks" dxfId="26" priority="30">
      <formula>LEN(TRIM(N13))=0</formula>
    </cfRule>
  </conditionalFormatting>
  <dataValidations count="1">
    <dataValidation type="list" allowBlank="1" showInputMessage="1" showErrorMessage="1" sqref="N13:R17" xr:uid="{0A9F7B2D-70B0-4CAE-8293-21401FAAEDCF}">
      <formula1>"確認して✓をご選択ください,✓"</formula1>
    </dataValidation>
  </dataValidations>
  <hyperlinks>
    <hyperlink ref="A1" location="はじめに!A1" display="＜はじめにへ" xr:uid="{3BC59D33-04FE-42B6-A82E-ACBDEB8BE742}"/>
    <hyperlink ref="S1:T1" location="おわりに!Print_Area" display="おわりにへ" xr:uid="{CA980A35-D40F-4764-B61C-2439DCEF98BF}"/>
    <hyperlink ref="A1:B1" location="入力シート!Print_Area" display="＜入力シートへ" xr:uid="{B7873517-48F8-4668-A125-67E0D95FF4CB}"/>
  </hyperlinks>
  <pageMargins left="0.74803149606299213" right="0.27559055118110237" top="0.27559055118110237" bottom="0.31496062992125984" header="0.19685039370078741" footer="0.19685039370078741"/>
  <pageSetup paperSize="9" scale="79"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3070942D-9D9F-4ECF-968D-B77A2B5EFEEB}">
            <xm:f>入力シート!#REF!="いいえ"</xm:f>
            <x14:dxf>
              <fill>
                <patternFill>
                  <bgColor theme="0" tint="-0.34998626667073579"/>
                </patternFill>
              </fill>
            </x14:dxf>
          </x14:cfRule>
          <x14:cfRule type="expression" priority="2" id="{871F0983-F4AF-4862-B254-09C30C4771D9}">
            <xm:f>入力シート!#REF!="はい"</xm:f>
            <x14:dxf>
              <fill>
                <patternFill>
                  <bgColor theme="0" tint="-0.34998626667073579"/>
                </patternFill>
              </fill>
            </x14:dxf>
          </x14:cfRule>
          <xm:sqref>Q6:S6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AC60"/>
  <sheetViews>
    <sheetView showGridLines="0" view="pageBreakPreview" zoomScale="70" zoomScaleNormal="70" zoomScaleSheetLayoutView="70" zoomScalePageLayoutView="55" workbookViewId="0">
      <selection sqref="A1:B1"/>
    </sheetView>
  </sheetViews>
  <sheetFormatPr defaultColWidth="9" defaultRowHeight="11.5" x14ac:dyDescent="0.2"/>
  <cols>
    <col min="1" max="1" width="7.6328125" style="490" customWidth="1"/>
    <col min="2" max="2" width="9" style="490" customWidth="1"/>
    <col min="3" max="3" width="2.453125" style="490" customWidth="1"/>
    <col min="4" max="17" width="9" style="490"/>
    <col min="18" max="18" width="11" style="490" bestFit="1" customWidth="1"/>
    <col min="19" max="19" width="7.6328125" style="490" customWidth="1"/>
    <col min="20" max="20" width="0.453125" style="490" customWidth="1"/>
    <col min="21" max="25" width="9" style="490"/>
    <col min="26" max="29" width="9" style="490" hidden="1" customWidth="1"/>
    <col min="30" max="16384" width="9" style="490"/>
  </cols>
  <sheetData>
    <row r="1" spans="1:29" ht="20.149999999999999" customHeight="1" thickBot="1" x14ac:dyDescent="0.25">
      <c r="A1" s="1498" t="s">
        <v>152</v>
      </c>
      <c r="B1" s="1498"/>
      <c r="C1" s="1172"/>
      <c r="D1" s="1172"/>
      <c r="E1" s="1172"/>
      <c r="F1" s="165"/>
      <c r="G1" s="641"/>
      <c r="H1" s="165"/>
      <c r="I1" s="182"/>
      <c r="J1" s="616" t="s">
        <v>493</v>
      </c>
      <c r="K1" s="448">
        <f>SUM(AC15:AC15)</f>
        <v>1</v>
      </c>
      <c r="L1" s="165" t="s">
        <v>1</v>
      </c>
      <c r="R1" s="1476" t="s">
        <v>445</v>
      </c>
      <c r="S1" s="1476"/>
      <c r="T1" s="145"/>
    </row>
    <row r="2" spans="1:29" ht="13" thickTop="1" x14ac:dyDescent="0.2">
      <c r="A2" s="618"/>
      <c r="B2" s="618"/>
      <c r="C2" s="618"/>
      <c r="D2" s="618"/>
      <c r="E2" s="618"/>
      <c r="F2" s="618"/>
      <c r="G2" s="618"/>
      <c r="H2" s="618"/>
      <c r="I2" s="618"/>
      <c r="J2" s="618"/>
      <c r="K2" s="618"/>
      <c r="L2" s="618"/>
      <c r="M2" s="618"/>
      <c r="N2" s="618"/>
      <c r="O2" s="618"/>
      <c r="P2" s="618"/>
      <c r="Q2" s="618"/>
      <c r="R2" s="618"/>
      <c r="S2" s="618"/>
      <c r="T2" s="619" t="s">
        <v>457</v>
      </c>
    </row>
    <row r="3" spans="1:29" ht="12.5" x14ac:dyDescent="0.2">
      <c r="A3" s="618"/>
      <c r="B3" s="618"/>
      <c r="C3" s="618"/>
      <c r="D3" s="618"/>
      <c r="E3" s="618"/>
      <c r="F3" s="618"/>
      <c r="G3" s="618"/>
      <c r="H3" s="618"/>
      <c r="I3" s="618"/>
      <c r="J3" s="618"/>
      <c r="K3" s="618"/>
      <c r="L3" s="618"/>
      <c r="M3" s="618"/>
      <c r="N3" s="618"/>
      <c r="O3" s="618"/>
      <c r="P3" s="618"/>
      <c r="Q3" s="618"/>
      <c r="R3" s="618"/>
      <c r="S3" s="618"/>
      <c r="T3" s="618"/>
    </row>
    <row r="4" spans="1:29" ht="13" thickBot="1" x14ac:dyDescent="0.25">
      <c r="A4" s="618"/>
      <c r="B4" s="618"/>
      <c r="C4" s="618"/>
      <c r="D4" s="618"/>
      <c r="E4" s="618"/>
      <c r="F4" s="618"/>
      <c r="G4" s="618"/>
      <c r="H4" s="618"/>
      <c r="I4" s="618"/>
      <c r="J4" s="618"/>
      <c r="K4" s="618"/>
      <c r="L4" s="618"/>
      <c r="M4" s="620" t="s">
        <v>446</v>
      </c>
      <c r="N4" s="618"/>
      <c r="O4" s="618"/>
      <c r="P4" s="618"/>
      <c r="Q4" s="618"/>
      <c r="R4" s="618"/>
      <c r="S4" s="618"/>
      <c r="T4" s="618"/>
    </row>
    <row r="5" spans="1:29" ht="18.75" customHeight="1" x14ac:dyDescent="0.2">
      <c r="A5" s="621"/>
      <c r="B5" s="622"/>
      <c r="C5" s="622"/>
      <c r="D5" s="622"/>
      <c r="E5" s="622"/>
      <c r="F5" s="622"/>
      <c r="G5" s="622"/>
      <c r="H5" s="622"/>
      <c r="I5" s="622"/>
      <c r="J5" s="622"/>
      <c r="K5" s="622"/>
      <c r="L5" s="622"/>
      <c r="M5" s="622"/>
      <c r="N5" s="638"/>
      <c r="O5" s="1169" t="str">
        <f>IF(入力シート!E12="","",入力シート!E12)</f>
        <v/>
      </c>
      <c r="P5" s="1169"/>
      <c r="Q5" s="1169"/>
      <c r="R5" s="1169"/>
      <c r="S5" s="1169"/>
      <c r="T5" s="623"/>
    </row>
    <row r="6" spans="1:29" ht="22.5" customHeight="1" x14ac:dyDescent="0.3">
      <c r="A6" s="624"/>
      <c r="B6" s="618"/>
      <c r="C6" s="618"/>
      <c r="D6" s="618"/>
      <c r="E6" s="618"/>
      <c r="F6" s="618"/>
      <c r="G6" s="618"/>
      <c r="H6" s="618"/>
      <c r="I6" s="618"/>
      <c r="J6" s="618"/>
      <c r="K6" s="618"/>
      <c r="L6" s="618"/>
      <c r="M6" s="618"/>
      <c r="N6" s="657"/>
      <c r="O6" s="625" t="s">
        <v>447</v>
      </c>
      <c r="P6" s="626"/>
      <c r="Q6" s="1477" t="str">
        <f>IF(入力シート!E20="","",入力シート!E20)</f>
        <v/>
      </c>
      <c r="R6" s="1477"/>
      <c r="S6" s="1477"/>
      <c r="T6" s="627"/>
    </row>
    <row r="7" spans="1:29" ht="13.5" x14ac:dyDescent="0.2">
      <c r="A7" s="1480" t="s">
        <v>458</v>
      </c>
      <c r="B7" s="1482"/>
      <c r="C7" s="1482"/>
      <c r="D7" s="1482"/>
      <c r="E7" s="1482"/>
      <c r="F7" s="1482"/>
      <c r="G7" s="1482"/>
      <c r="H7" s="1482"/>
      <c r="I7" s="1482"/>
      <c r="J7" s="1482"/>
      <c r="K7" s="1482"/>
      <c r="L7" s="1482"/>
      <c r="M7" s="1482"/>
      <c r="N7" s="1482"/>
      <c r="O7" s="1482"/>
      <c r="P7" s="1482"/>
      <c r="Q7" s="1482"/>
      <c r="R7" s="1482"/>
      <c r="S7" s="1482"/>
      <c r="T7" s="627"/>
      <c r="Z7" s="641" t="s">
        <v>187</v>
      </c>
      <c r="AA7" s="641" t="s">
        <v>448</v>
      </c>
      <c r="AC7" s="641" t="s">
        <v>237</v>
      </c>
    </row>
    <row r="8" spans="1:29" ht="13.5" x14ac:dyDescent="0.2">
      <c r="A8" s="1499" t="s">
        <v>459</v>
      </c>
      <c r="B8" s="1500"/>
      <c r="C8" s="1500"/>
      <c r="D8" s="1500"/>
      <c r="E8" s="1500"/>
      <c r="F8" s="1500"/>
      <c r="G8" s="1500"/>
      <c r="H8" s="1500"/>
      <c r="I8" s="1500"/>
      <c r="J8" s="1500"/>
      <c r="K8" s="1500"/>
      <c r="L8" s="1500"/>
      <c r="M8" s="1500"/>
      <c r="N8" s="1500"/>
      <c r="O8" s="1500"/>
      <c r="P8" s="1500"/>
      <c r="Q8" s="1500"/>
      <c r="R8" s="1500"/>
      <c r="S8" s="1500"/>
      <c r="T8" s="627"/>
    </row>
    <row r="9" spans="1:29" ht="12.5" x14ac:dyDescent="0.2">
      <c r="A9" s="658"/>
      <c r="B9" s="633"/>
      <c r="C9" s="633"/>
      <c r="D9" s="633"/>
      <c r="E9" s="633"/>
      <c r="F9" s="633"/>
      <c r="G9" s="633"/>
      <c r="H9" s="633"/>
      <c r="I9" s="633"/>
      <c r="J9" s="633"/>
      <c r="K9" s="633"/>
      <c r="L9" s="633"/>
      <c r="M9" s="633"/>
      <c r="N9" s="633"/>
      <c r="O9" s="633"/>
      <c r="P9" s="633"/>
      <c r="Q9" s="633"/>
      <c r="R9" s="633"/>
      <c r="S9" s="633"/>
      <c r="T9" s="627"/>
    </row>
    <row r="10" spans="1:29" ht="16" x14ac:dyDescent="0.2">
      <c r="A10" s="658"/>
      <c r="B10" s="633"/>
      <c r="C10" s="631" t="s">
        <v>460</v>
      </c>
      <c r="D10" s="618"/>
      <c r="E10" s="633"/>
      <c r="F10" s="633"/>
      <c r="G10" s="633"/>
      <c r="H10" s="633"/>
      <c r="I10" s="633"/>
      <c r="J10" s="633"/>
      <c r="K10" s="633"/>
      <c r="L10" s="633"/>
      <c r="M10" s="633"/>
      <c r="N10" s="633"/>
      <c r="O10" s="633"/>
      <c r="P10" s="633"/>
      <c r="Q10" s="633"/>
      <c r="R10" s="633"/>
      <c r="S10" s="633"/>
      <c r="T10" s="627"/>
    </row>
    <row r="11" spans="1:29" ht="16" x14ac:dyDescent="0.2">
      <c r="A11" s="658"/>
      <c r="B11" s="633"/>
      <c r="C11" s="640" t="s">
        <v>610</v>
      </c>
      <c r="D11" s="618"/>
      <c r="E11" s="633"/>
      <c r="F11" s="633"/>
      <c r="G11" s="633"/>
      <c r="H11" s="633"/>
      <c r="I11" s="633"/>
      <c r="J11" s="633"/>
      <c r="K11" s="633"/>
      <c r="L11" s="633"/>
      <c r="M11" s="633"/>
      <c r="N11" s="633"/>
      <c r="O11" s="633"/>
      <c r="P11" s="633"/>
      <c r="Q11" s="633"/>
      <c r="R11" s="633"/>
      <c r="S11" s="633"/>
      <c r="T11" s="627"/>
    </row>
    <row r="12" spans="1:29" ht="16.5" customHeight="1" x14ac:dyDescent="0.2">
      <c r="A12" s="624"/>
      <c r="B12" s="618"/>
      <c r="C12" s="631" t="s">
        <v>490</v>
      </c>
      <c r="D12" s="631"/>
      <c r="E12" s="618"/>
      <c r="F12" s="618"/>
      <c r="G12" s="618"/>
      <c r="H12" s="618"/>
      <c r="I12" s="618"/>
      <c r="J12" s="618"/>
      <c r="K12" s="618"/>
      <c r="L12" s="618"/>
      <c r="M12" s="618"/>
      <c r="N12" s="618"/>
      <c r="O12" s="618"/>
      <c r="P12" s="618"/>
      <c r="Q12" s="618"/>
      <c r="R12" s="618"/>
      <c r="S12" s="618"/>
      <c r="T12" s="627"/>
    </row>
    <row r="13" spans="1:29" ht="12.5" x14ac:dyDescent="0.2">
      <c r="A13" s="658"/>
      <c r="B13" s="633"/>
      <c r="C13" s="618"/>
      <c r="D13" s="618"/>
      <c r="E13" s="633"/>
      <c r="F13" s="633"/>
      <c r="G13" s="633"/>
      <c r="H13" s="633"/>
      <c r="I13" s="633"/>
      <c r="J13" s="633"/>
      <c r="K13" s="633"/>
      <c r="L13" s="633"/>
      <c r="M13" s="633"/>
      <c r="N13" s="633"/>
      <c r="O13" s="633"/>
      <c r="P13" s="633"/>
      <c r="Q13" s="633"/>
      <c r="R13" s="633"/>
      <c r="S13" s="633"/>
      <c r="T13" s="627"/>
    </row>
    <row r="14" spans="1:29" ht="20" thickBot="1" x14ac:dyDescent="0.25">
      <c r="A14" s="624"/>
      <c r="B14" s="618"/>
      <c r="C14" s="631" t="s">
        <v>611</v>
      </c>
      <c r="D14" s="618"/>
      <c r="E14" s="618"/>
      <c r="F14" s="618"/>
      <c r="G14" s="618"/>
      <c r="H14" s="618"/>
      <c r="I14" s="618"/>
      <c r="J14" s="618"/>
      <c r="K14" s="618"/>
      <c r="L14" s="633"/>
      <c r="M14" s="633"/>
      <c r="N14" s="633"/>
      <c r="O14" s="633"/>
      <c r="P14" s="633"/>
      <c r="Q14" s="618"/>
      <c r="R14" s="618"/>
      <c r="S14" s="618"/>
      <c r="T14" s="627"/>
    </row>
    <row r="15" spans="1:29" ht="15.65" customHeight="1" thickBot="1" x14ac:dyDescent="0.25">
      <c r="A15" s="624"/>
      <c r="B15" s="618"/>
      <c r="C15" s="659">
        <v>1</v>
      </c>
      <c r="D15" s="1496" t="s">
        <v>461</v>
      </c>
      <c r="E15" s="1497"/>
      <c r="F15" s="1497"/>
      <c r="G15" s="1497"/>
      <c r="H15" s="1497"/>
      <c r="I15" s="1497"/>
      <c r="J15" s="1497"/>
      <c r="K15" s="1497"/>
      <c r="L15" s="1494" t="s">
        <v>607</v>
      </c>
      <c r="M15" s="1494"/>
      <c r="N15" s="1494"/>
      <c r="O15" s="1494"/>
      <c r="P15" s="1495"/>
      <c r="Q15" s="618"/>
      <c r="R15" s="618"/>
      <c r="S15" s="618"/>
      <c r="T15" s="627"/>
      <c r="Z15" s="490">
        <v>1</v>
      </c>
      <c r="AA15" s="490">
        <f>IF(OR(L15="",L15="確認して✓をご選択ください"),0,1)</f>
        <v>0</v>
      </c>
      <c r="AC15" s="490">
        <f>Z15-AA15</f>
        <v>1</v>
      </c>
    </row>
    <row r="16" spans="1:29" ht="12.5" x14ac:dyDescent="0.2">
      <c r="A16" s="624"/>
      <c r="B16" s="618"/>
      <c r="C16" s="618"/>
      <c r="D16" s="618"/>
      <c r="E16" s="618"/>
      <c r="F16" s="618"/>
      <c r="G16" s="618"/>
      <c r="H16" s="618"/>
      <c r="I16" s="618"/>
      <c r="J16" s="618"/>
      <c r="K16" s="618"/>
      <c r="L16" s="618"/>
      <c r="M16" s="618"/>
      <c r="N16" s="618"/>
      <c r="O16" s="618"/>
      <c r="P16" s="618"/>
      <c r="Q16" s="618"/>
      <c r="R16" s="618"/>
      <c r="S16" s="618"/>
      <c r="T16" s="627"/>
    </row>
    <row r="17" spans="1:20" ht="12.5" x14ac:dyDescent="0.2">
      <c r="A17" s="624"/>
      <c r="B17" s="618" t="s">
        <v>462</v>
      </c>
      <c r="C17" s="618"/>
      <c r="D17" s="618"/>
      <c r="E17" s="618"/>
      <c r="F17" s="618"/>
      <c r="G17" s="618"/>
      <c r="H17" s="618"/>
      <c r="I17" s="618"/>
      <c r="J17" s="618"/>
      <c r="K17" s="618"/>
      <c r="L17" s="618"/>
      <c r="M17" s="618"/>
      <c r="N17" s="618"/>
      <c r="O17" s="618"/>
      <c r="P17" s="618"/>
      <c r="Q17" s="618"/>
      <c r="R17" s="618"/>
      <c r="S17" s="618"/>
      <c r="T17" s="627"/>
    </row>
    <row r="18" spans="1:20" ht="12.5" x14ac:dyDescent="0.2">
      <c r="A18" s="624"/>
      <c r="B18" s="660"/>
      <c r="C18" s="661"/>
      <c r="D18" s="661"/>
      <c r="E18" s="661"/>
      <c r="F18" s="661"/>
      <c r="G18" s="661"/>
      <c r="H18" s="661"/>
      <c r="I18" s="661"/>
      <c r="J18" s="661"/>
      <c r="K18" s="661"/>
      <c r="L18" s="661"/>
      <c r="M18" s="661"/>
      <c r="N18" s="661"/>
      <c r="O18" s="661"/>
      <c r="P18" s="661"/>
      <c r="Q18" s="661"/>
      <c r="R18" s="662"/>
      <c r="S18" s="618"/>
      <c r="T18" s="627"/>
    </row>
    <row r="19" spans="1:20" ht="12.5" x14ac:dyDescent="0.2">
      <c r="A19" s="624"/>
      <c r="B19" s="663"/>
      <c r="C19" s="618"/>
      <c r="D19" s="618"/>
      <c r="E19" s="618"/>
      <c r="F19" s="618"/>
      <c r="G19" s="618"/>
      <c r="H19" s="618"/>
      <c r="I19" s="618"/>
      <c r="J19" s="618"/>
      <c r="K19" s="618"/>
      <c r="L19" s="618"/>
      <c r="M19" s="618"/>
      <c r="N19" s="618"/>
      <c r="O19" s="618"/>
      <c r="P19" s="618"/>
      <c r="Q19" s="618"/>
      <c r="R19" s="664"/>
      <c r="S19" s="618"/>
      <c r="T19" s="627"/>
    </row>
    <row r="20" spans="1:20" ht="12.5" x14ac:dyDescent="0.2">
      <c r="A20" s="624"/>
      <c r="B20" s="663"/>
      <c r="C20" s="618"/>
      <c r="D20" s="618"/>
      <c r="E20" s="618"/>
      <c r="F20" s="618"/>
      <c r="G20" s="618"/>
      <c r="H20" s="618"/>
      <c r="I20" s="618"/>
      <c r="J20" s="618"/>
      <c r="K20" s="618"/>
      <c r="L20" s="618"/>
      <c r="M20" s="618"/>
      <c r="N20" s="618"/>
      <c r="O20" s="618"/>
      <c r="P20" s="618"/>
      <c r="Q20" s="618"/>
      <c r="R20" s="664"/>
      <c r="S20" s="618"/>
      <c r="T20" s="627"/>
    </row>
    <row r="21" spans="1:20" ht="12.5" x14ac:dyDescent="0.2">
      <c r="A21" s="624"/>
      <c r="B21" s="663"/>
      <c r="C21" s="618"/>
      <c r="D21" s="618"/>
      <c r="E21" s="618"/>
      <c r="F21" s="618"/>
      <c r="G21" s="618"/>
      <c r="H21" s="618"/>
      <c r="I21" s="618"/>
      <c r="J21" s="618"/>
      <c r="K21" s="618"/>
      <c r="L21" s="618"/>
      <c r="M21" s="618"/>
      <c r="N21" s="618"/>
      <c r="O21" s="618"/>
      <c r="P21" s="618"/>
      <c r="Q21" s="618"/>
      <c r="R21" s="664"/>
      <c r="S21" s="618"/>
      <c r="T21" s="627"/>
    </row>
    <row r="22" spans="1:20" ht="12.5" x14ac:dyDescent="0.2">
      <c r="A22" s="624"/>
      <c r="B22" s="663"/>
      <c r="C22" s="618"/>
      <c r="D22" s="618"/>
      <c r="E22" s="618"/>
      <c r="F22" s="618"/>
      <c r="G22" s="618"/>
      <c r="H22" s="618"/>
      <c r="I22" s="618"/>
      <c r="J22" s="618"/>
      <c r="K22" s="618"/>
      <c r="L22" s="618"/>
      <c r="M22" s="618"/>
      <c r="N22" s="618"/>
      <c r="O22" s="618"/>
      <c r="P22" s="618"/>
      <c r="Q22" s="618"/>
      <c r="R22" s="664"/>
      <c r="S22" s="618"/>
      <c r="T22" s="627"/>
    </row>
    <row r="23" spans="1:20" ht="12.5" x14ac:dyDescent="0.2">
      <c r="A23" s="624"/>
      <c r="B23" s="663"/>
      <c r="C23" s="618"/>
      <c r="D23" s="618"/>
      <c r="E23" s="618"/>
      <c r="F23" s="618"/>
      <c r="G23" s="618"/>
      <c r="H23" s="618"/>
      <c r="I23" s="618"/>
      <c r="J23" s="618"/>
      <c r="K23" s="618"/>
      <c r="L23" s="618"/>
      <c r="M23" s="618"/>
      <c r="N23" s="618"/>
      <c r="O23" s="618"/>
      <c r="P23" s="618"/>
      <c r="Q23" s="618"/>
      <c r="R23" s="664"/>
      <c r="S23" s="618"/>
      <c r="T23" s="627"/>
    </row>
    <row r="24" spans="1:20" ht="12.5" x14ac:dyDescent="0.2">
      <c r="A24" s="624"/>
      <c r="B24" s="663"/>
      <c r="C24" s="618"/>
      <c r="D24" s="618"/>
      <c r="E24" s="618"/>
      <c r="F24" s="618"/>
      <c r="G24" s="618"/>
      <c r="H24" s="618"/>
      <c r="I24" s="618"/>
      <c r="J24" s="618"/>
      <c r="K24" s="618"/>
      <c r="L24" s="618"/>
      <c r="M24" s="618"/>
      <c r="N24" s="618"/>
      <c r="O24" s="618"/>
      <c r="P24" s="618"/>
      <c r="Q24" s="618"/>
      <c r="R24" s="664"/>
      <c r="S24" s="618"/>
      <c r="T24" s="627"/>
    </row>
    <row r="25" spans="1:20" ht="12.5" x14ac:dyDescent="0.2">
      <c r="A25" s="624"/>
      <c r="B25" s="663"/>
      <c r="C25" s="618"/>
      <c r="D25" s="618"/>
      <c r="E25" s="618"/>
      <c r="F25" s="618"/>
      <c r="G25" s="618"/>
      <c r="H25" s="618"/>
      <c r="I25" s="618"/>
      <c r="J25" s="618"/>
      <c r="K25" s="618"/>
      <c r="L25" s="618"/>
      <c r="M25" s="618"/>
      <c r="N25" s="618"/>
      <c r="O25" s="618"/>
      <c r="P25" s="618"/>
      <c r="Q25" s="618"/>
      <c r="R25" s="664"/>
      <c r="S25" s="618"/>
      <c r="T25" s="627"/>
    </row>
    <row r="26" spans="1:20" ht="12.5" x14ac:dyDescent="0.2">
      <c r="A26" s="624"/>
      <c r="B26" s="663"/>
      <c r="C26" s="618"/>
      <c r="D26" s="618"/>
      <c r="E26" s="618"/>
      <c r="F26" s="618"/>
      <c r="G26" s="618"/>
      <c r="H26" s="618"/>
      <c r="I26" s="618"/>
      <c r="J26" s="618"/>
      <c r="K26" s="618"/>
      <c r="L26" s="618"/>
      <c r="M26" s="618"/>
      <c r="N26" s="618"/>
      <c r="O26" s="618"/>
      <c r="P26" s="618"/>
      <c r="Q26" s="618"/>
      <c r="R26" s="664"/>
      <c r="S26" s="618"/>
      <c r="T26" s="627"/>
    </row>
    <row r="27" spans="1:20" ht="12.5" x14ac:dyDescent="0.2">
      <c r="A27" s="624"/>
      <c r="B27" s="663"/>
      <c r="C27" s="618"/>
      <c r="D27" s="618"/>
      <c r="E27" s="618"/>
      <c r="F27" s="618"/>
      <c r="G27" s="618"/>
      <c r="H27" s="618"/>
      <c r="I27" s="618"/>
      <c r="J27" s="618"/>
      <c r="K27" s="618"/>
      <c r="L27" s="618"/>
      <c r="M27" s="618"/>
      <c r="N27" s="618"/>
      <c r="O27" s="618"/>
      <c r="P27" s="618"/>
      <c r="Q27" s="618"/>
      <c r="R27" s="664"/>
      <c r="S27" s="618"/>
      <c r="T27" s="627"/>
    </row>
    <row r="28" spans="1:20" ht="12.5" x14ac:dyDescent="0.2">
      <c r="A28" s="624"/>
      <c r="B28" s="663"/>
      <c r="C28" s="618"/>
      <c r="D28" s="618"/>
      <c r="E28" s="618"/>
      <c r="F28" s="618"/>
      <c r="G28" s="618"/>
      <c r="H28" s="618"/>
      <c r="I28" s="618"/>
      <c r="J28" s="618"/>
      <c r="K28" s="618"/>
      <c r="L28" s="618"/>
      <c r="M28" s="618"/>
      <c r="N28" s="618"/>
      <c r="O28" s="618"/>
      <c r="P28" s="618"/>
      <c r="Q28" s="618"/>
      <c r="R28" s="664"/>
      <c r="S28" s="618"/>
      <c r="T28" s="627"/>
    </row>
    <row r="29" spans="1:20" ht="12.5" x14ac:dyDescent="0.2">
      <c r="A29" s="624"/>
      <c r="B29" s="663"/>
      <c r="C29" s="618"/>
      <c r="D29" s="618"/>
      <c r="E29" s="618"/>
      <c r="F29" s="618"/>
      <c r="G29" s="618"/>
      <c r="H29" s="618"/>
      <c r="I29" s="618"/>
      <c r="J29" s="618"/>
      <c r="K29" s="618"/>
      <c r="L29" s="618"/>
      <c r="M29" s="618"/>
      <c r="N29" s="618"/>
      <c r="O29" s="618"/>
      <c r="P29" s="618"/>
      <c r="Q29" s="618"/>
      <c r="R29" s="664"/>
      <c r="S29" s="618"/>
      <c r="T29" s="627"/>
    </row>
    <row r="30" spans="1:20" ht="12.5" x14ac:dyDescent="0.2">
      <c r="A30" s="624"/>
      <c r="B30" s="663"/>
      <c r="C30" s="618"/>
      <c r="D30" s="618"/>
      <c r="E30" s="618"/>
      <c r="F30" s="618"/>
      <c r="G30" s="618"/>
      <c r="H30" s="618"/>
      <c r="I30" s="618"/>
      <c r="J30" s="618"/>
      <c r="K30" s="618"/>
      <c r="L30" s="618"/>
      <c r="M30" s="618"/>
      <c r="N30" s="618"/>
      <c r="O30" s="618"/>
      <c r="P30" s="618"/>
      <c r="Q30" s="618"/>
      <c r="R30" s="664"/>
      <c r="S30" s="618"/>
      <c r="T30" s="627"/>
    </row>
    <row r="31" spans="1:20" ht="12.5" x14ac:dyDescent="0.2">
      <c r="A31" s="624"/>
      <c r="B31" s="663"/>
      <c r="C31" s="618"/>
      <c r="D31" s="618"/>
      <c r="E31" s="618"/>
      <c r="F31" s="618"/>
      <c r="G31" s="618"/>
      <c r="H31" s="618"/>
      <c r="I31" s="618"/>
      <c r="J31" s="618"/>
      <c r="K31" s="618"/>
      <c r="L31" s="618"/>
      <c r="M31" s="618"/>
      <c r="N31" s="618"/>
      <c r="O31" s="618"/>
      <c r="P31" s="618"/>
      <c r="Q31" s="618"/>
      <c r="R31" s="664"/>
      <c r="S31" s="618"/>
      <c r="T31" s="627"/>
    </row>
    <row r="32" spans="1:20" ht="12.5" x14ac:dyDescent="0.2">
      <c r="A32" s="624"/>
      <c r="B32" s="663"/>
      <c r="C32" s="618"/>
      <c r="D32" s="618"/>
      <c r="E32" s="618"/>
      <c r="F32" s="618"/>
      <c r="G32" s="618"/>
      <c r="H32" s="618"/>
      <c r="I32" s="618"/>
      <c r="J32" s="618"/>
      <c r="K32" s="618"/>
      <c r="L32" s="618"/>
      <c r="M32" s="618"/>
      <c r="N32" s="618"/>
      <c r="O32" s="618"/>
      <c r="P32" s="618"/>
      <c r="Q32" s="618"/>
      <c r="R32" s="664"/>
      <c r="S32" s="618"/>
      <c r="T32" s="627"/>
    </row>
    <row r="33" spans="1:20" ht="12.5" x14ac:dyDescent="0.2">
      <c r="A33" s="624"/>
      <c r="B33" s="663"/>
      <c r="C33" s="618"/>
      <c r="D33" s="618"/>
      <c r="E33" s="618"/>
      <c r="F33" s="618"/>
      <c r="G33" s="618"/>
      <c r="H33" s="618"/>
      <c r="I33" s="618"/>
      <c r="J33" s="618"/>
      <c r="K33" s="618"/>
      <c r="L33" s="618"/>
      <c r="M33" s="618"/>
      <c r="N33" s="618"/>
      <c r="O33" s="618"/>
      <c r="P33" s="618"/>
      <c r="Q33" s="618"/>
      <c r="R33" s="664"/>
      <c r="S33" s="618"/>
      <c r="T33" s="627"/>
    </row>
    <row r="34" spans="1:20" ht="12.5" x14ac:dyDescent="0.2">
      <c r="A34" s="624"/>
      <c r="B34" s="663"/>
      <c r="C34" s="618"/>
      <c r="D34" s="618"/>
      <c r="E34" s="618"/>
      <c r="F34" s="618"/>
      <c r="G34" s="618"/>
      <c r="H34" s="618"/>
      <c r="I34" s="618"/>
      <c r="J34" s="618"/>
      <c r="K34" s="618"/>
      <c r="L34" s="618"/>
      <c r="M34" s="618"/>
      <c r="N34" s="618"/>
      <c r="O34" s="618"/>
      <c r="P34" s="618"/>
      <c r="Q34" s="618"/>
      <c r="R34" s="664"/>
      <c r="S34" s="618"/>
      <c r="T34" s="627"/>
    </row>
    <row r="35" spans="1:20" ht="12.5" x14ac:dyDescent="0.2">
      <c r="A35" s="624"/>
      <c r="B35" s="663"/>
      <c r="C35" s="618"/>
      <c r="D35" s="618"/>
      <c r="E35" s="618"/>
      <c r="F35" s="618"/>
      <c r="G35" s="618"/>
      <c r="H35" s="618"/>
      <c r="I35" s="618"/>
      <c r="J35" s="618"/>
      <c r="K35" s="618"/>
      <c r="L35" s="618"/>
      <c r="M35" s="618"/>
      <c r="N35" s="618"/>
      <c r="O35" s="618"/>
      <c r="P35" s="618"/>
      <c r="Q35" s="618"/>
      <c r="R35" s="664"/>
      <c r="S35" s="618"/>
      <c r="T35" s="627"/>
    </row>
    <row r="36" spans="1:20" ht="12.5" x14ac:dyDescent="0.2">
      <c r="A36" s="624"/>
      <c r="B36" s="663"/>
      <c r="C36" s="618"/>
      <c r="D36" s="618"/>
      <c r="E36" s="618"/>
      <c r="F36" s="618"/>
      <c r="G36" s="618"/>
      <c r="H36" s="618"/>
      <c r="I36" s="618"/>
      <c r="J36" s="618"/>
      <c r="K36" s="618"/>
      <c r="L36" s="618"/>
      <c r="M36" s="618"/>
      <c r="N36" s="618"/>
      <c r="O36" s="618"/>
      <c r="P36" s="618"/>
      <c r="Q36" s="618"/>
      <c r="R36" s="664"/>
      <c r="S36" s="618"/>
      <c r="T36" s="627"/>
    </row>
    <row r="37" spans="1:20" ht="12.5" x14ac:dyDescent="0.2">
      <c r="A37" s="624"/>
      <c r="B37" s="663"/>
      <c r="C37" s="618"/>
      <c r="D37" s="618"/>
      <c r="E37" s="618"/>
      <c r="F37" s="618"/>
      <c r="G37" s="618"/>
      <c r="H37" s="618"/>
      <c r="I37" s="618"/>
      <c r="J37" s="618"/>
      <c r="K37" s="618"/>
      <c r="L37" s="618"/>
      <c r="M37" s="618"/>
      <c r="N37" s="618"/>
      <c r="O37" s="618"/>
      <c r="P37" s="618"/>
      <c r="Q37" s="618"/>
      <c r="R37" s="664"/>
      <c r="S37" s="618"/>
      <c r="T37" s="627"/>
    </row>
    <row r="38" spans="1:20" ht="12.5" x14ac:dyDescent="0.2">
      <c r="A38" s="624"/>
      <c r="B38" s="663"/>
      <c r="C38" s="618"/>
      <c r="D38" s="618"/>
      <c r="E38" s="618"/>
      <c r="F38" s="618"/>
      <c r="G38" s="618"/>
      <c r="H38" s="618"/>
      <c r="I38" s="618"/>
      <c r="J38" s="618"/>
      <c r="K38" s="618"/>
      <c r="L38" s="618"/>
      <c r="M38" s="618"/>
      <c r="N38" s="618"/>
      <c r="O38" s="618"/>
      <c r="P38" s="618"/>
      <c r="Q38" s="618"/>
      <c r="R38" s="664"/>
      <c r="S38" s="618"/>
      <c r="T38" s="627"/>
    </row>
    <row r="39" spans="1:20" ht="12.5" x14ac:dyDescent="0.2">
      <c r="A39" s="624"/>
      <c r="B39" s="663"/>
      <c r="C39" s="618"/>
      <c r="D39" s="618"/>
      <c r="E39" s="618"/>
      <c r="F39" s="618"/>
      <c r="G39" s="618"/>
      <c r="H39" s="618"/>
      <c r="I39" s="618"/>
      <c r="J39" s="618"/>
      <c r="K39" s="618"/>
      <c r="L39" s="618"/>
      <c r="M39" s="618"/>
      <c r="N39" s="618"/>
      <c r="O39" s="618"/>
      <c r="P39" s="618"/>
      <c r="Q39" s="618"/>
      <c r="R39" s="664"/>
      <c r="S39" s="618"/>
      <c r="T39" s="627"/>
    </row>
    <row r="40" spans="1:20" ht="12.5" x14ac:dyDescent="0.2">
      <c r="A40" s="624"/>
      <c r="B40" s="663"/>
      <c r="C40" s="618"/>
      <c r="D40" s="618"/>
      <c r="E40" s="618"/>
      <c r="F40" s="618"/>
      <c r="G40" s="618"/>
      <c r="H40" s="618"/>
      <c r="I40" s="618"/>
      <c r="J40" s="618"/>
      <c r="K40" s="618"/>
      <c r="L40" s="618"/>
      <c r="M40" s="618"/>
      <c r="N40" s="618"/>
      <c r="O40" s="618"/>
      <c r="P40" s="618"/>
      <c r="Q40" s="618"/>
      <c r="R40" s="664"/>
      <c r="S40" s="618"/>
      <c r="T40" s="627"/>
    </row>
    <row r="41" spans="1:20" ht="12.5" x14ac:dyDescent="0.2">
      <c r="A41" s="624"/>
      <c r="B41" s="663"/>
      <c r="C41" s="618"/>
      <c r="D41" s="618"/>
      <c r="E41" s="618"/>
      <c r="F41" s="618"/>
      <c r="G41" s="618"/>
      <c r="H41" s="618"/>
      <c r="I41" s="618"/>
      <c r="J41" s="618"/>
      <c r="K41" s="618"/>
      <c r="L41" s="618"/>
      <c r="M41" s="618"/>
      <c r="N41" s="618"/>
      <c r="O41" s="618"/>
      <c r="P41" s="618"/>
      <c r="Q41" s="618"/>
      <c r="R41" s="664"/>
      <c r="S41" s="618"/>
      <c r="T41" s="627"/>
    </row>
    <row r="42" spans="1:20" ht="12.5" x14ac:dyDescent="0.2">
      <c r="A42" s="624"/>
      <c r="B42" s="663"/>
      <c r="C42" s="618"/>
      <c r="D42" s="618"/>
      <c r="E42" s="618"/>
      <c r="F42" s="618"/>
      <c r="G42" s="618"/>
      <c r="H42" s="618"/>
      <c r="I42" s="618"/>
      <c r="J42" s="618"/>
      <c r="K42" s="618"/>
      <c r="L42" s="618"/>
      <c r="M42" s="618"/>
      <c r="N42" s="618"/>
      <c r="O42" s="618"/>
      <c r="P42" s="618"/>
      <c r="Q42" s="618"/>
      <c r="R42" s="664"/>
      <c r="S42" s="618"/>
      <c r="T42" s="627"/>
    </row>
    <row r="43" spans="1:20" ht="12.5" x14ac:dyDescent="0.2">
      <c r="A43" s="624"/>
      <c r="B43" s="663"/>
      <c r="C43" s="618"/>
      <c r="D43" s="618"/>
      <c r="E43" s="618"/>
      <c r="F43" s="618"/>
      <c r="G43" s="618"/>
      <c r="H43" s="618"/>
      <c r="I43" s="618"/>
      <c r="J43" s="618"/>
      <c r="K43" s="618"/>
      <c r="L43" s="618"/>
      <c r="M43" s="618"/>
      <c r="N43" s="618"/>
      <c r="O43" s="618"/>
      <c r="P43" s="618"/>
      <c r="Q43" s="618"/>
      <c r="R43" s="664"/>
      <c r="S43" s="618"/>
      <c r="T43" s="627"/>
    </row>
    <row r="44" spans="1:20" ht="12.5" x14ac:dyDescent="0.2">
      <c r="A44" s="624"/>
      <c r="B44" s="663"/>
      <c r="C44" s="618"/>
      <c r="D44" s="618"/>
      <c r="E44" s="618"/>
      <c r="F44" s="618"/>
      <c r="G44" s="618"/>
      <c r="H44" s="618"/>
      <c r="I44" s="618"/>
      <c r="J44" s="618"/>
      <c r="K44" s="618"/>
      <c r="L44" s="618"/>
      <c r="M44" s="618"/>
      <c r="N44" s="618"/>
      <c r="O44" s="618"/>
      <c r="P44" s="618"/>
      <c r="Q44" s="618"/>
      <c r="R44" s="664"/>
      <c r="S44" s="618"/>
      <c r="T44" s="627"/>
    </row>
    <row r="45" spans="1:20" ht="12.5" x14ac:dyDescent="0.2">
      <c r="A45" s="624"/>
      <c r="B45" s="663"/>
      <c r="C45" s="618"/>
      <c r="D45" s="618"/>
      <c r="E45" s="618"/>
      <c r="F45" s="618"/>
      <c r="G45" s="618"/>
      <c r="H45" s="618"/>
      <c r="I45" s="618"/>
      <c r="J45" s="618"/>
      <c r="K45" s="618"/>
      <c r="L45" s="618"/>
      <c r="M45" s="618"/>
      <c r="N45" s="618"/>
      <c r="O45" s="618"/>
      <c r="P45" s="618"/>
      <c r="Q45" s="618"/>
      <c r="R45" s="664"/>
      <c r="S45" s="618"/>
      <c r="T45" s="627"/>
    </row>
    <row r="46" spans="1:20" ht="12.5" x14ac:dyDescent="0.2">
      <c r="A46" s="624"/>
      <c r="B46" s="663"/>
      <c r="C46" s="618"/>
      <c r="D46" s="618"/>
      <c r="E46" s="618"/>
      <c r="F46" s="618"/>
      <c r="G46" s="618"/>
      <c r="H46" s="618"/>
      <c r="I46" s="618"/>
      <c r="J46" s="618"/>
      <c r="K46" s="618"/>
      <c r="L46" s="618"/>
      <c r="M46" s="618"/>
      <c r="N46" s="618"/>
      <c r="O46" s="618"/>
      <c r="P46" s="618"/>
      <c r="Q46" s="618"/>
      <c r="R46" s="664"/>
      <c r="S46" s="618"/>
      <c r="T46" s="627"/>
    </row>
    <row r="47" spans="1:20" ht="12.5" x14ac:dyDescent="0.2">
      <c r="A47" s="624"/>
      <c r="B47" s="663"/>
      <c r="C47" s="618"/>
      <c r="D47" s="618"/>
      <c r="E47" s="618"/>
      <c r="F47" s="618"/>
      <c r="G47" s="618"/>
      <c r="H47" s="618"/>
      <c r="I47" s="618"/>
      <c r="J47" s="618"/>
      <c r="K47" s="618"/>
      <c r="L47" s="618"/>
      <c r="M47" s="618"/>
      <c r="N47" s="618"/>
      <c r="O47" s="618"/>
      <c r="P47" s="618"/>
      <c r="Q47" s="618"/>
      <c r="R47" s="664"/>
      <c r="S47" s="618"/>
      <c r="T47" s="627"/>
    </row>
    <row r="48" spans="1:20" x14ac:dyDescent="0.2">
      <c r="B48" s="650"/>
      <c r="R48" s="651"/>
      <c r="T48" s="634"/>
    </row>
    <row r="49" spans="1:20" x14ac:dyDescent="0.2">
      <c r="B49" s="650"/>
      <c r="R49" s="651"/>
      <c r="T49" s="634"/>
    </row>
    <row r="50" spans="1:20" x14ac:dyDescent="0.2">
      <c r="B50" s="650"/>
      <c r="R50" s="651"/>
      <c r="T50" s="634"/>
    </row>
    <row r="51" spans="1:20" x14ac:dyDescent="0.2">
      <c r="B51" s="650"/>
      <c r="R51" s="651"/>
      <c r="T51" s="634"/>
    </row>
    <row r="52" spans="1:20" x14ac:dyDescent="0.2">
      <c r="B52" s="653"/>
      <c r="C52" s="654"/>
      <c r="D52" s="654"/>
      <c r="E52" s="654"/>
      <c r="F52" s="654"/>
      <c r="G52" s="654"/>
      <c r="H52" s="654"/>
      <c r="I52" s="654"/>
      <c r="J52" s="654"/>
      <c r="K52" s="654"/>
      <c r="L52" s="654"/>
      <c r="M52" s="654"/>
      <c r="N52" s="654"/>
      <c r="O52" s="654"/>
      <c r="P52" s="654"/>
      <c r="Q52" s="654"/>
      <c r="R52" s="655"/>
      <c r="T52" s="634"/>
    </row>
    <row r="53" spans="1:20" ht="12.5" customHeight="1" thickBot="1" x14ac:dyDescent="0.25">
      <c r="A53" s="624"/>
      <c r="B53" s="618"/>
      <c r="C53" s="618"/>
      <c r="D53" s="618"/>
      <c r="E53" s="618"/>
      <c r="F53" s="618"/>
      <c r="G53" s="618"/>
      <c r="H53" s="618"/>
      <c r="I53" s="618"/>
      <c r="J53" s="618"/>
      <c r="K53" s="618"/>
      <c r="L53" s="618"/>
      <c r="M53" s="618"/>
      <c r="N53" s="618"/>
      <c r="O53" s="618"/>
      <c r="P53" s="618"/>
      <c r="Q53" s="618"/>
      <c r="R53" s="618"/>
      <c r="S53" s="618"/>
      <c r="T53" s="733"/>
    </row>
    <row r="54" spans="1:20" ht="12.5" customHeight="1" x14ac:dyDescent="0.2">
      <c r="A54" s="624"/>
      <c r="B54" s="618"/>
      <c r="C54" s="618"/>
      <c r="D54" s="618"/>
      <c r="E54" s="618"/>
      <c r="F54" s="618"/>
      <c r="G54" s="618"/>
      <c r="H54" s="618"/>
      <c r="I54" s="618"/>
      <c r="J54" s="618"/>
      <c r="K54" s="618"/>
      <c r="L54" s="665"/>
      <c r="M54" s="666"/>
      <c r="N54" s="667"/>
      <c r="O54" s="665"/>
      <c r="P54" s="666"/>
      <c r="Q54" s="666"/>
      <c r="R54" s="666"/>
      <c r="S54" s="666"/>
      <c r="T54" s="667"/>
    </row>
    <row r="55" spans="1:20" ht="19.5" x14ac:dyDescent="0.2">
      <c r="A55" s="624"/>
      <c r="B55" s="618"/>
      <c r="C55" s="618"/>
      <c r="D55" s="618"/>
      <c r="E55" s="618"/>
      <c r="F55" s="618"/>
      <c r="G55" s="618"/>
      <c r="H55" s="618"/>
      <c r="I55" s="618"/>
      <c r="J55" s="618"/>
      <c r="K55" s="618"/>
      <c r="L55" s="668"/>
      <c r="M55" s="669"/>
      <c r="N55" s="670"/>
      <c r="O55" s="668"/>
      <c r="P55" s="734">
        <v>1</v>
      </c>
      <c r="Q55" s="671" t="s">
        <v>463</v>
      </c>
      <c r="R55" s="767"/>
      <c r="S55" s="669"/>
      <c r="T55" s="670"/>
    </row>
    <row r="56" spans="1:20" ht="19.5" x14ac:dyDescent="0.2">
      <c r="A56" s="624"/>
      <c r="B56" s="618"/>
      <c r="C56" s="618"/>
      <c r="D56" s="618"/>
      <c r="E56" s="618"/>
      <c r="F56" s="618"/>
      <c r="G56" s="618"/>
      <c r="H56" s="618"/>
      <c r="I56" s="618"/>
      <c r="J56" s="618"/>
      <c r="K56" s="618"/>
      <c r="L56" s="668"/>
      <c r="M56" s="669"/>
      <c r="N56" s="670"/>
      <c r="O56" s="668"/>
      <c r="P56" s="671"/>
      <c r="Q56" s="672"/>
      <c r="R56" s="669"/>
      <c r="S56" s="669"/>
      <c r="T56" s="670"/>
    </row>
    <row r="57" spans="1:20" ht="12.5" x14ac:dyDescent="0.2">
      <c r="A57" s="624" t="s">
        <v>464</v>
      </c>
      <c r="B57" s="618"/>
      <c r="C57" s="618"/>
      <c r="D57" s="618"/>
      <c r="E57" s="618"/>
      <c r="F57" s="618"/>
      <c r="G57" s="618"/>
      <c r="H57" s="618"/>
      <c r="I57" s="618"/>
      <c r="J57" s="618"/>
      <c r="K57" s="618"/>
      <c r="L57" s="668"/>
      <c r="M57" s="633" t="s">
        <v>465</v>
      </c>
      <c r="N57" s="670"/>
      <c r="O57" s="668"/>
      <c r="P57" s="669"/>
      <c r="Q57" s="669"/>
      <c r="R57" s="669"/>
      <c r="S57" s="669"/>
      <c r="T57" s="670"/>
    </row>
    <row r="58" spans="1:20" ht="12.5" x14ac:dyDescent="0.2">
      <c r="A58" s="624" t="s">
        <v>466</v>
      </c>
      <c r="B58" s="618"/>
      <c r="C58" s="618"/>
      <c r="D58" s="618"/>
      <c r="E58" s="618"/>
      <c r="F58" s="618"/>
      <c r="G58" s="618"/>
      <c r="H58" s="618"/>
      <c r="I58" s="618"/>
      <c r="J58" s="618"/>
      <c r="K58" s="618"/>
      <c r="L58" s="668"/>
      <c r="M58" s="669"/>
      <c r="N58" s="670"/>
      <c r="O58" s="668"/>
      <c r="P58" s="669"/>
      <c r="Q58" s="633"/>
      <c r="R58" s="669"/>
      <c r="S58" s="669"/>
      <c r="T58" s="670"/>
    </row>
    <row r="59" spans="1:20" ht="12.5" x14ac:dyDescent="0.2">
      <c r="A59" s="624" t="s">
        <v>467</v>
      </c>
      <c r="B59" s="618"/>
      <c r="C59" s="618"/>
      <c r="D59" s="618"/>
      <c r="E59" s="618"/>
      <c r="F59" s="618"/>
      <c r="G59" s="618"/>
      <c r="H59" s="618"/>
      <c r="I59" s="618"/>
      <c r="J59" s="618"/>
      <c r="K59" s="618"/>
      <c r="L59" s="668"/>
      <c r="M59" s="669"/>
      <c r="N59" s="670"/>
      <c r="O59" s="668"/>
      <c r="P59" s="669"/>
      <c r="Q59" s="633" t="s">
        <v>468</v>
      </c>
      <c r="R59" s="618"/>
      <c r="S59" s="669"/>
      <c r="T59" s="670"/>
    </row>
    <row r="60" spans="1:20" ht="13" thickBot="1" x14ac:dyDescent="0.25">
      <c r="A60" s="673"/>
      <c r="B60" s="674"/>
      <c r="C60" s="674"/>
      <c r="D60" s="674"/>
      <c r="E60" s="674"/>
      <c r="F60" s="674"/>
      <c r="G60" s="674"/>
      <c r="H60" s="674"/>
      <c r="I60" s="674"/>
      <c r="J60" s="674"/>
      <c r="K60" s="674"/>
      <c r="L60" s="675"/>
      <c r="M60" s="676"/>
      <c r="N60" s="677"/>
      <c r="O60" s="675"/>
      <c r="P60" s="676"/>
      <c r="Q60" s="676"/>
      <c r="R60" s="676"/>
      <c r="S60" s="676"/>
      <c r="T60" s="677"/>
    </row>
  </sheetData>
  <sheetProtection algorithmName="SHA-512" hashValue="0uPxZQZDgpVr8Zh/h+Nv3v8dTEFS5WClLsF9/niLaQOWoN8hlwSv2DmPHe31IluBC05+8/VwB/DzzfGt/+QwNw==" saltValue="UbLFn7FS4j4Ugu8NNwKu7Q==" spinCount="100000" sheet="1" formatColumns="0" formatRows="0" insertColumns="0" insertRows="0" deleteColumns="0" deleteRows="0"/>
  <mergeCells count="9">
    <mergeCell ref="L15:P15"/>
    <mergeCell ref="D15:K15"/>
    <mergeCell ref="O5:S5"/>
    <mergeCell ref="A1:B1"/>
    <mergeCell ref="R1:S1"/>
    <mergeCell ref="C1:E1"/>
    <mergeCell ref="A7:S7"/>
    <mergeCell ref="A8:S8"/>
    <mergeCell ref="Q6:S6"/>
  </mergeCells>
  <phoneticPr fontId="2"/>
  <conditionalFormatting sqref="L15">
    <cfRule type="cellIs" dxfId="22" priority="13" operator="equal">
      <formula>"確認して✓をご選択ください"</formula>
    </cfRule>
    <cfRule type="containsBlanks" dxfId="21" priority="14">
      <formula>LEN(TRIM(L15))=0</formula>
    </cfRule>
  </conditionalFormatting>
  <conditionalFormatting sqref="R55">
    <cfRule type="containsBlanks" dxfId="16" priority="2">
      <formula>LEN(TRIM(R55))=0</formula>
    </cfRule>
  </conditionalFormatting>
  <dataValidations count="1">
    <dataValidation type="list" allowBlank="1" showInputMessage="1" showErrorMessage="1" sqref="L15:P15" xr:uid="{76C19EB1-9972-44C2-ACC5-3D1FE88F89E5}">
      <formula1>"確認して✓をご選択ください,✓"</formula1>
    </dataValidation>
  </dataValidations>
  <hyperlinks>
    <hyperlink ref="A1" location="はじめに!A1" display="＜はじめにへ" xr:uid="{46F7E34A-A633-46F3-9760-7CC6DFE4CA63}"/>
    <hyperlink ref="R1:S1" location="おわりに!Print_Area" display="おわりにへ＞" xr:uid="{C8914C23-C3CE-4C72-84A1-A051C6552911}"/>
    <hyperlink ref="A1:B1" location="入力シート!Print_Area" display="＜入力シートへ" xr:uid="{BE177099-7DC3-4880-AA59-C1E3DB470706}"/>
  </hyperlinks>
  <pageMargins left="0.74803149606299213" right="0.27559055118110237" top="0.27559055118110237" bottom="0.31496062992125984" header="0.19685039370078741" footer="0.19685039370078741"/>
  <pageSetup paperSize="9" scale="72"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BD540D3B-8D33-4C0C-BE7D-97A4B00BF9F8}">
            <xm:f>'はじめに '!$AV$53&lt;&gt;"はい"</xm:f>
            <x14:dxf>
              <fill>
                <patternFill>
                  <bgColor theme="0" tint="-0.24994659260841701"/>
                </patternFill>
              </fill>
            </x14:dxf>
          </x14:cfRule>
          <xm:sqref>A2:S62</xm:sqref>
        </x14:conditionalFormatting>
        <x14:conditionalFormatting xmlns:xm="http://schemas.microsoft.com/office/excel/2006/main">
          <x14:cfRule type="expression" priority="3" id="{07D77C74-C339-469A-BBB8-3ABDECA03714}">
            <xm:f>入力シート!#REF!="いいえ"</xm:f>
            <x14:dxf>
              <fill>
                <patternFill>
                  <bgColor theme="0" tint="-0.34998626667073579"/>
                </patternFill>
              </fill>
            </x14:dxf>
          </x14:cfRule>
          <x14:cfRule type="expression" priority="4" id="{821898B2-4942-4D92-AF92-79239D98460C}">
            <xm:f>入力シート!#REF!="はい"</xm:f>
            <x14:dxf>
              <fill>
                <patternFill>
                  <bgColor theme="0" tint="-0.34998626667073579"/>
                </patternFill>
              </fill>
            </x14:dxf>
          </x14:cfRule>
          <xm:sqref>O5</xm:sqref>
        </x14:conditionalFormatting>
        <x14:conditionalFormatting xmlns:xm="http://schemas.microsoft.com/office/excel/2006/main">
          <x14:cfRule type="expression" priority="5" id="{BB8BAF80-4FB1-497A-A98F-68B03EE24BCE}">
            <xm:f>入力シート!#REF!="いいえ"</xm:f>
            <x14:dxf>
              <fill>
                <patternFill>
                  <bgColor theme="0" tint="-0.34998626667073579"/>
                </patternFill>
              </fill>
            </x14:dxf>
          </x14:cfRule>
          <x14:cfRule type="expression" priority="6" id="{2E401F5F-9698-4790-9B37-70BC6059343D}">
            <xm:f>入力シート!#REF!="はい"</xm:f>
            <x14:dxf>
              <fill>
                <patternFill>
                  <bgColor theme="0" tint="-0.34998626667073579"/>
                </patternFill>
              </fill>
            </x14:dxf>
          </x14:cfRule>
          <xm:sqref>Q6:S6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CD76"/>
  <sheetViews>
    <sheetView showGridLines="0" view="pageBreakPreview" zoomScale="70" zoomScaleNormal="70" zoomScaleSheetLayoutView="70" zoomScalePageLayoutView="55" workbookViewId="0">
      <pane ySplit="1" topLeftCell="A2" activePane="bottomLeft" state="frozen"/>
      <selection pane="bottomLeft" sqref="A1:E1"/>
    </sheetView>
  </sheetViews>
  <sheetFormatPr defaultColWidth="9" defaultRowHeight="11.5" x14ac:dyDescent="0.2"/>
  <cols>
    <col min="1" max="43" width="2.6328125" style="490" customWidth="1"/>
    <col min="44" max="44" width="4.08984375" style="490" customWidth="1"/>
    <col min="45" max="73" width="2.6328125" style="490" customWidth="1"/>
    <col min="74" max="76" width="9" style="490"/>
    <col min="77" max="77" width="9" style="490" customWidth="1"/>
    <col min="78" max="79" width="9" style="490"/>
    <col min="80" max="82" width="9" style="490" hidden="1" customWidth="1"/>
    <col min="83" max="16384" width="9" style="490"/>
  </cols>
  <sheetData>
    <row r="1" spans="1:82" ht="20.149999999999999" customHeight="1" x14ac:dyDescent="0.2">
      <c r="A1" s="1506" t="s">
        <v>469</v>
      </c>
      <c r="B1" s="1506"/>
      <c r="C1" s="1506"/>
      <c r="D1" s="1506"/>
      <c r="E1" s="1506"/>
      <c r="F1" s="1172"/>
      <c r="G1" s="1172"/>
      <c r="H1" s="1172"/>
      <c r="I1" s="1172"/>
      <c r="J1" s="1172"/>
      <c r="K1" s="1172"/>
      <c r="L1" s="1172"/>
      <c r="Z1" s="678"/>
      <c r="AA1" s="678"/>
      <c r="AB1" s="13"/>
      <c r="AC1" s="13"/>
      <c r="AD1" s="165" t="s">
        <v>492</v>
      </c>
      <c r="AE1" s="13"/>
      <c r="AK1" s="679"/>
      <c r="AL1" s="1505">
        <f>SUM(CD15:CD22)</f>
        <v>7</v>
      </c>
      <c r="AM1" s="1505"/>
      <c r="AN1" s="165" t="s">
        <v>1</v>
      </c>
      <c r="AO1" s="144"/>
      <c r="AP1" s="678"/>
      <c r="AS1" s="678"/>
      <c r="BH1" s="165"/>
      <c r="BI1" s="168"/>
      <c r="BJ1" s="680"/>
      <c r="BK1" s="7"/>
      <c r="BR1" s="1476" t="s">
        <v>789</v>
      </c>
      <c r="BS1" s="1476"/>
      <c r="BT1" s="1476"/>
      <c r="BU1" s="1476"/>
    </row>
    <row r="2" spans="1:82" ht="12.5" x14ac:dyDescent="0.2">
      <c r="A2" s="618"/>
      <c r="B2" s="618"/>
      <c r="C2" s="618"/>
      <c r="D2" s="618"/>
      <c r="E2" s="618"/>
      <c r="F2" s="618"/>
      <c r="G2" s="618"/>
      <c r="H2" s="618"/>
      <c r="I2" s="618"/>
      <c r="J2" s="618"/>
      <c r="K2" s="618"/>
      <c r="L2" s="618"/>
      <c r="M2" s="618"/>
      <c r="N2" s="618"/>
      <c r="O2" s="618"/>
      <c r="P2" s="618"/>
      <c r="Q2" s="618"/>
      <c r="R2" s="618"/>
      <c r="S2" s="618"/>
      <c r="T2" s="618"/>
      <c r="U2" s="618"/>
      <c r="V2" s="618"/>
      <c r="W2" s="618"/>
      <c r="X2" s="618"/>
      <c r="Y2" s="618"/>
      <c r="Z2" s="618"/>
      <c r="AA2" s="618"/>
      <c r="AB2" s="618"/>
      <c r="AC2" s="618"/>
      <c r="AD2" s="618"/>
      <c r="AE2" s="618"/>
      <c r="AF2" s="618"/>
      <c r="AG2" s="618"/>
      <c r="AH2" s="618"/>
      <c r="AI2" s="618"/>
      <c r="AJ2" s="618"/>
      <c r="AK2" s="618"/>
      <c r="AL2" s="618"/>
      <c r="AM2" s="618"/>
      <c r="AN2" s="618"/>
      <c r="AO2" s="618"/>
      <c r="AP2" s="618"/>
      <c r="AQ2" s="618"/>
      <c r="AR2" s="618"/>
      <c r="AS2" s="618"/>
      <c r="AT2" s="618"/>
      <c r="AU2" s="618"/>
      <c r="AV2" s="618"/>
      <c r="AW2" s="618"/>
      <c r="AX2" s="618"/>
      <c r="AY2" s="618"/>
      <c r="AZ2" s="618"/>
      <c r="BA2" s="618"/>
      <c r="BB2" s="618"/>
      <c r="BC2" s="618"/>
      <c r="BD2" s="618"/>
      <c r="BE2" s="618"/>
      <c r="BF2" s="618"/>
      <c r="BG2" s="618"/>
      <c r="BH2" s="618"/>
      <c r="BI2" s="618"/>
      <c r="BJ2" s="618"/>
      <c r="BK2" s="618"/>
      <c r="BL2" s="618"/>
      <c r="BM2" s="618"/>
      <c r="BN2" s="618"/>
      <c r="BO2" s="618"/>
      <c r="BP2" s="618"/>
      <c r="BQ2" s="618"/>
      <c r="BR2" s="618"/>
      <c r="BS2" s="618"/>
      <c r="BT2" s="618"/>
      <c r="BU2" s="619" t="s">
        <v>470</v>
      </c>
    </row>
    <row r="3" spans="1:82" ht="12.5" x14ac:dyDescent="0.2">
      <c r="A3" s="618"/>
      <c r="B3" s="618"/>
      <c r="C3" s="618"/>
      <c r="D3" s="618"/>
      <c r="E3" s="618"/>
      <c r="F3" s="618"/>
      <c r="G3" s="618"/>
      <c r="H3" s="618"/>
      <c r="I3" s="618"/>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c r="BM3" s="618"/>
      <c r="BN3" s="618"/>
      <c r="BO3" s="618"/>
      <c r="BP3" s="618"/>
      <c r="BQ3" s="618"/>
      <c r="BR3" s="618"/>
      <c r="BS3" s="618"/>
      <c r="BT3" s="618"/>
      <c r="BU3" s="618"/>
    </row>
    <row r="4" spans="1:82" ht="13" thickBot="1" x14ac:dyDescent="0.25">
      <c r="A4" s="618"/>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8"/>
      <c r="AP4" s="618"/>
      <c r="AQ4" s="618"/>
      <c r="AR4" s="618"/>
      <c r="AS4" s="618"/>
      <c r="AT4" s="618"/>
      <c r="AU4" s="618"/>
      <c r="AV4" s="618"/>
      <c r="AW4" s="618"/>
      <c r="AX4" s="618"/>
      <c r="AY4" s="618"/>
      <c r="AZ4" s="618"/>
      <c r="BA4" s="620" t="s">
        <v>446</v>
      </c>
      <c r="BB4" s="618"/>
      <c r="BC4" s="618"/>
      <c r="BD4" s="618"/>
      <c r="BE4" s="618"/>
      <c r="BF4" s="618"/>
      <c r="BG4" s="618"/>
      <c r="BH4" s="618"/>
      <c r="BI4" s="618"/>
      <c r="BJ4" s="618"/>
      <c r="BK4" s="674"/>
      <c r="BL4" s="618"/>
      <c r="BM4" s="618"/>
      <c r="BN4" s="620"/>
      <c r="BO4" s="618"/>
      <c r="BP4" s="618"/>
      <c r="BQ4" s="618"/>
      <c r="BR4" s="618"/>
      <c r="BS4" s="618"/>
      <c r="BT4" s="618"/>
      <c r="BU4" s="618"/>
    </row>
    <row r="5" spans="1:82" ht="18.75" customHeight="1" x14ac:dyDescent="0.2">
      <c r="A5" s="621"/>
      <c r="B5" s="622"/>
      <c r="C5" s="622"/>
      <c r="D5" s="622"/>
      <c r="E5" s="622"/>
      <c r="F5" s="622"/>
      <c r="G5" s="622"/>
      <c r="H5" s="622"/>
      <c r="I5" s="622"/>
      <c r="J5" s="622"/>
      <c r="K5" s="622"/>
      <c r="L5" s="622"/>
      <c r="M5" s="622"/>
      <c r="N5" s="622"/>
      <c r="O5" s="622"/>
      <c r="P5" s="622"/>
      <c r="Q5" s="622"/>
      <c r="R5" s="622"/>
      <c r="S5" s="622"/>
      <c r="T5" s="622"/>
      <c r="U5" s="622"/>
      <c r="V5" s="622"/>
      <c r="W5" s="622"/>
      <c r="X5" s="622"/>
      <c r="Y5" s="622"/>
      <c r="Z5" s="622"/>
      <c r="AA5" s="622"/>
      <c r="AB5" s="622"/>
      <c r="AC5" s="622"/>
      <c r="AD5" s="622"/>
      <c r="AE5" s="622"/>
      <c r="AF5" s="622"/>
      <c r="AG5" s="622"/>
      <c r="AH5" s="622"/>
      <c r="AI5" s="622"/>
      <c r="AJ5" s="622"/>
      <c r="AK5" s="622"/>
      <c r="AL5" s="622"/>
      <c r="AM5" s="622"/>
      <c r="AN5" s="622"/>
      <c r="AO5" s="622"/>
      <c r="AP5" s="622"/>
      <c r="AQ5" s="622"/>
      <c r="AR5" s="622"/>
      <c r="AS5" s="622"/>
      <c r="AT5" s="622"/>
      <c r="AU5" s="622"/>
      <c r="AV5" s="622"/>
      <c r="AW5" s="622"/>
      <c r="AX5" s="622"/>
      <c r="AY5" s="622"/>
      <c r="AZ5" s="622"/>
      <c r="BA5" s="622"/>
      <c r="BB5" s="622"/>
      <c r="BC5" s="622"/>
      <c r="BD5" s="622"/>
      <c r="BE5" s="622"/>
      <c r="BF5" s="622"/>
      <c r="BG5" s="622"/>
      <c r="BH5" s="622"/>
      <c r="BI5" s="1169" t="str">
        <f>IF(入力シート!E12="","",入力シート!E12)</f>
        <v/>
      </c>
      <c r="BJ5" s="1169"/>
      <c r="BK5" s="1169"/>
      <c r="BL5" s="1169"/>
      <c r="BM5" s="1169"/>
      <c r="BN5" s="1169"/>
      <c r="BO5" s="1169"/>
      <c r="BP5" s="1169"/>
      <c r="BQ5" s="1169"/>
      <c r="BR5" s="1169"/>
      <c r="BS5" s="1169"/>
      <c r="BT5" s="1169"/>
      <c r="BU5" s="623"/>
    </row>
    <row r="6" spans="1:82" ht="22.5" customHeight="1" x14ac:dyDescent="0.2">
      <c r="A6" s="624"/>
      <c r="B6" s="618"/>
      <c r="C6" s="618"/>
      <c r="D6" s="618"/>
      <c r="E6" s="618"/>
      <c r="F6" s="618"/>
      <c r="G6" s="618"/>
      <c r="H6" s="618"/>
      <c r="I6" s="618"/>
      <c r="J6" s="618"/>
      <c r="K6" s="618"/>
      <c r="L6" s="618"/>
      <c r="M6" s="618"/>
      <c r="N6" s="618"/>
      <c r="O6" s="618"/>
      <c r="P6" s="618"/>
      <c r="Q6" s="618"/>
      <c r="R6" s="618"/>
      <c r="S6" s="618"/>
      <c r="T6" s="618"/>
      <c r="U6" s="618"/>
      <c r="V6" s="618"/>
      <c r="W6" s="618"/>
      <c r="X6" s="618"/>
      <c r="Y6" s="618"/>
      <c r="Z6" s="618"/>
      <c r="AA6" s="618"/>
      <c r="AB6" s="618"/>
      <c r="AC6" s="618"/>
      <c r="AD6" s="618"/>
      <c r="AE6" s="618"/>
      <c r="AF6" s="618"/>
      <c r="AG6" s="618"/>
      <c r="AH6" s="618"/>
      <c r="AI6" s="618"/>
      <c r="AJ6" s="618"/>
      <c r="AK6" s="618"/>
      <c r="AL6" s="618"/>
      <c r="AM6" s="618"/>
      <c r="AN6" s="618"/>
      <c r="AO6" s="618"/>
      <c r="AP6" s="618"/>
      <c r="AQ6" s="618"/>
      <c r="AR6" s="618"/>
      <c r="AS6" s="618"/>
      <c r="AT6" s="618"/>
      <c r="AU6" s="618"/>
      <c r="AV6" s="618"/>
      <c r="AW6" s="618"/>
      <c r="AX6" s="618"/>
      <c r="AY6" s="618"/>
      <c r="AZ6" s="618"/>
      <c r="BA6" s="618"/>
      <c r="BB6" s="618"/>
      <c r="BC6" s="618"/>
      <c r="BD6" s="618"/>
      <c r="BE6" s="618"/>
      <c r="BF6" s="618"/>
      <c r="BG6" s="618"/>
      <c r="BH6" s="618"/>
      <c r="BI6" s="1504" t="s">
        <v>447</v>
      </c>
      <c r="BJ6" s="1504"/>
      <c r="BK6" s="1504"/>
      <c r="BL6" s="1504"/>
      <c r="BM6" s="1504"/>
      <c r="BN6" s="1504"/>
      <c r="BO6" s="1502" t="str">
        <f>IF(入力シート!E20="","",入力シート!E20)</f>
        <v/>
      </c>
      <c r="BP6" s="1503"/>
      <c r="BQ6" s="1503"/>
      <c r="BR6" s="1503"/>
      <c r="BS6" s="1503"/>
      <c r="BT6" s="1503"/>
      <c r="BU6" s="627"/>
    </row>
    <row r="7" spans="1:82" ht="13.5" x14ac:dyDescent="0.2">
      <c r="A7" s="1480" t="s">
        <v>458</v>
      </c>
      <c r="B7" s="1482"/>
      <c r="C7" s="1482"/>
      <c r="D7" s="1482"/>
      <c r="E7" s="1482"/>
      <c r="F7" s="1482"/>
      <c r="G7" s="1482"/>
      <c r="H7" s="1482"/>
      <c r="I7" s="1482"/>
      <c r="J7" s="1482"/>
      <c r="K7" s="1482"/>
      <c r="L7" s="1482"/>
      <c r="M7" s="1482"/>
      <c r="N7" s="1482"/>
      <c r="O7" s="1482"/>
      <c r="P7" s="1482"/>
      <c r="Q7" s="1482"/>
      <c r="R7" s="1482"/>
      <c r="S7" s="1482"/>
      <c r="T7" s="1482"/>
      <c r="U7" s="1482"/>
      <c r="V7" s="1482"/>
      <c r="W7" s="1482"/>
      <c r="X7" s="1482"/>
      <c r="Y7" s="1482"/>
      <c r="Z7" s="1482"/>
      <c r="AA7" s="1482"/>
      <c r="AB7" s="1482"/>
      <c r="AC7" s="1482"/>
      <c r="AD7" s="1482"/>
      <c r="AE7" s="1482"/>
      <c r="AF7" s="1482"/>
      <c r="AG7" s="1482"/>
      <c r="AH7" s="1482"/>
      <c r="AI7" s="1482"/>
      <c r="AJ7" s="1482"/>
      <c r="AK7" s="1482"/>
      <c r="AL7" s="1482"/>
      <c r="AM7" s="1482"/>
      <c r="AN7" s="1482"/>
      <c r="AO7" s="1482"/>
      <c r="AP7" s="1482"/>
      <c r="AQ7" s="1482"/>
      <c r="AR7" s="1482"/>
      <c r="AS7" s="1482"/>
      <c r="AT7" s="1482"/>
      <c r="AU7" s="1482"/>
      <c r="AV7" s="1482"/>
      <c r="AW7" s="1482"/>
      <c r="AX7" s="1482"/>
      <c r="AY7" s="1482"/>
      <c r="AZ7" s="1482"/>
      <c r="BA7" s="1482"/>
      <c r="BB7" s="1482"/>
      <c r="BC7" s="1482"/>
      <c r="BD7" s="1482"/>
      <c r="BE7" s="1482"/>
      <c r="BF7" s="1482"/>
      <c r="BG7" s="1482"/>
      <c r="BH7" s="1482"/>
      <c r="BI7" s="1482"/>
      <c r="BJ7" s="1482"/>
      <c r="BK7" s="1482"/>
      <c r="BL7" s="1482"/>
      <c r="BM7" s="1482"/>
      <c r="BN7" s="1482"/>
      <c r="BO7" s="1482"/>
      <c r="BP7" s="1482"/>
      <c r="BQ7" s="1482"/>
      <c r="BR7" s="1482"/>
      <c r="BS7" s="1482"/>
      <c r="BT7" s="1482"/>
      <c r="BU7" s="627"/>
    </row>
    <row r="8" spans="1:82" ht="13.5" x14ac:dyDescent="0.2">
      <c r="A8" s="1499" t="s">
        <v>471</v>
      </c>
      <c r="B8" s="1500"/>
      <c r="C8" s="1500"/>
      <c r="D8" s="1500"/>
      <c r="E8" s="1500"/>
      <c r="F8" s="1500"/>
      <c r="G8" s="1500"/>
      <c r="H8" s="1500"/>
      <c r="I8" s="1500"/>
      <c r="J8" s="1500"/>
      <c r="K8" s="1500"/>
      <c r="L8" s="1500"/>
      <c r="M8" s="1500"/>
      <c r="N8" s="1500"/>
      <c r="O8" s="1500"/>
      <c r="P8" s="1500"/>
      <c r="Q8" s="1500"/>
      <c r="R8" s="1500"/>
      <c r="S8" s="1500"/>
      <c r="T8" s="1500"/>
      <c r="U8" s="1500"/>
      <c r="V8" s="1500"/>
      <c r="W8" s="1500"/>
      <c r="X8" s="1500"/>
      <c r="Y8" s="1500"/>
      <c r="Z8" s="1500"/>
      <c r="AA8" s="1500"/>
      <c r="AB8" s="1500"/>
      <c r="AC8" s="1500"/>
      <c r="AD8" s="1500"/>
      <c r="AE8" s="1500"/>
      <c r="AF8" s="1500"/>
      <c r="AG8" s="1500"/>
      <c r="AH8" s="1500"/>
      <c r="AI8" s="1500"/>
      <c r="AJ8" s="1500"/>
      <c r="AK8" s="1500"/>
      <c r="AL8" s="1500"/>
      <c r="AM8" s="1500"/>
      <c r="AN8" s="1500"/>
      <c r="AO8" s="1500"/>
      <c r="AP8" s="1500"/>
      <c r="AQ8" s="1500"/>
      <c r="AR8" s="1500"/>
      <c r="AS8" s="1500"/>
      <c r="AT8" s="1500"/>
      <c r="AU8" s="1500"/>
      <c r="AV8" s="1500"/>
      <c r="AW8" s="1500"/>
      <c r="AX8" s="1500"/>
      <c r="AY8" s="1500"/>
      <c r="AZ8" s="1500"/>
      <c r="BA8" s="1500"/>
      <c r="BB8" s="1500"/>
      <c r="BC8" s="1500"/>
      <c r="BD8" s="1500"/>
      <c r="BE8" s="1500"/>
      <c r="BF8" s="1500"/>
      <c r="BG8" s="1500"/>
      <c r="BH8" s="1500"/>
      <c r="BI8" s="1500"/>
      <c r="BJ8" s="1500"/>
      <c r="BK8" s="1500"/>
      <c r="BL8" s="1500"/>
      <c r="BM8" s="1500"/>
      <c r="BN8" s="1500"/>
      <c r="BO8" s="1500"/>
      <c r="BP8" s="1500"/>
      <c r="BQ8" s="1500"/>
      <c r="BR8" s="1500"/>
      <c r="BS8" s="1500"/>
      <c r="BT8" s="1500"/>
      <c r="BU8" s="627"/>
      <c r="CB8" s="641" t="s">
        <v>187</v>
      </c>
      <c r="CC8" s="641" t="s">
        <v>448</v>
      </c>
      <c r="CD8" s="641" t="s">
        <v>237</v>
      </c>
    </row>
    <row r="9" spans="1:82" ht="12.5" x14ac:dyDescent="0.2">
      <c r="A9" s="1501"/>
      <c r="B9" s="1078"/>
      <c r="C9" s="1078"/>
      <c r="D9" s="1078"/>
      <c r="E9" s="1078"/>
      <c r="F9" s="1078"/>
      <c r="G9" s="1078"/>
      <c r="H9" s="1078"/>
      <c r="I9" s="1078"/>
      <c r="J9" s="1078"/>
      <c r="K9" s="1078"/>
      <c r="L9" s="1078"/>
      <c r="M9" s="1078"/>
      <c r="N9" s="1078"/>
      <c r="O9" s="1078"/>
      <c r="P9" s="1078"/>
      <c r="Q9" s="1078"/>
      <c r="R9" s="1078"/>
      <c r="S9" s="1078"/>
      <c r="T9" s="1078"/>
      <c r="U9" s="1078"/>
      <c r="V9" s="1078"/>
      <c r="W9" s="1078"/>
      <c r="X9" s="1078"/>
      <c r="Y9" s="1078"/>
      <c r="Z9" s="1078"/>
      <c r="AA9" s="1078"/>
      <c r="AB9" s="1078"/>
      <c r="AC9" s="1078"/>
      <c r="AD9" s="1078"/>
      <c r="AE9" s="1078"/>
      <c r="AF9" s="1078"/>
      <c r="AG9" s="1078"/>
      <c r="AH9" s="1078"/>
      <c r="AI9" s="1078"/>
      <c r="AJ9" s="1078"/>
      <c r="AK9" s="1078"/>
      <c r="AL9" s="1078"/>
      <c r="AM9" s="1078"/>
      <c r="AN9" s="1078"/>
      <c r="AO9" s="1078"/>
      <c r="AP9" s="1078"/>
      <c r="AQ9" s="1078"/>
      <c r="AR9" s="1078"/>
      <c r="AS9" s="1078"/>
      <c r="AT9" s="1078"/>
      <c r="AU9" s="1078"/>
      <c r="AV9" s="1078"/>
      <c r="AW9" s="1078"/>
      <c r="AX9" s="1078"/>
      <c r="AY9" s="1078"/>
      <c r="AZ9" s="1078"/>
      <c r="BA9" s="1078"/>
      <c r="BB9" s="1078"/>
      <c r="BC9" s="1078"/>
      <c r="BD9" s="1078"/>
      <c r="BE9" s="1078"/>
      <c r="BF9" s="1078"/>
      <c r="BG9" s="1078"/>
      <c r="BH9" s="1078"/>
      <c r="BI9" s="1078"/>
      <c r="BJ9" s="1078"/>
      <c r="BK9" s="1078"/>
      <c r="BL9" s="1078"/>
      <c r="BM9" s="1078"/>
      <c r="BN9" s="1078"/>
      <c r="BO9" s="1078"/>
      <c r="BP9" s="1078"/>
      <c r="BQ9" s="1078"/>
      <c r="BR9" s="1078"/>
      <c r="BS9" s="1078"/>
      <c r="BT9" s="1078"/>
      <c r="BU9" s="627"/>
    </row>
    <row r="10" spans="1:82" ht="16" x14ac:dyDescent="0.2">
      <c r="A10" s="658"/>
      <c r="B10" s="633"/>
      <c r="C10" s="633"/>
      <c r="D10" s="633"/>
      <c r="E10" s="633"/>
      <c r="F10" s="633"/>
      <c r="G10" s="633"/>
      <c r="H10" s="633"/>
      <c r="I10" s="633"/>
      <c r="J10" s="631" t="s">
        <v>472</v>
      </c>
      <c r="K10" s="633"/>
      <c r="L10" s="631"/>
      <c r="M10" s="633"/>
      <c r="N10" s="631"/>
      <c r="O10" s="618"/>
      <c r="P10" s="633"/>
      <c r="Q10" s="633"/>
      <c r="R10" s="633"/>
      <c r="S10" s="633"/>
      <c r="T10" s="633"/>
      <c r="U10" s="633"/>
      <c r="V10" s="633"/>
      <c r="W10" s="633"/>
      <c r="X10" s="633"/>
      <c r="Y10" s="633"/>
      <c r="Z10" s="633"/>
      <c r="AA10" s="633"/>
      <c r="AB10" s="633"/>
      <c r="AC10" s="633"/>
      <c r="AD10" s="633"/>
      <c r="AE10" s="633"/>
      <c r="AF10" s="633"/>
      <c r="AG10" s="633"/>
      <c r="AH10" s="633"/>
      <c r="AI10" s="633"/>
      <c r="AJ10" s="633"/>
      <c r="AK10" s="633"/>
      <c r="AL10" s="633"/>
      <c r="AM10" s="633"/>
      <c r="AN10" s="633"/>
      <c r="AO10" s="633"/>
      <c r="AP10" s="633"/>
      <c r="AQ10" s="633"/>
      <c r="AR10" s="633"/>
      <c r="AS10" s="633"/>
      <c r="AT10" s="633"/>
      <c r="AU10" s="633"/>
      <c r="AV10" s="633"/>
      <c r="AW10" s="633"/>
      <c r="AX10" s="633"/>
      <c r="AY10" s="633"/>
      <c r="AZ10" s="633"/>
      <c r="BA10" s="633"/>
      <c r="BB10" s="633"/>
      <c r="BC10" s="633"/>
      <c r="BD10" s="633"/>
      <c r="BE10" s="633"/>
      <c r="BF10" s="633"/>
      <c r="BG10" s="633"/>
      <c r="BH10" s="633"/>
      <c r="BI10" s="633"/>
      <c r="BJ10" s="633"/>
      <c r="BK10" s="633"/>
      <c r="BL10" s="633"/>
      <c r="BM10" s="633"/>
      <c r="BN10" s="633"/>
      <c r="BO10" s="633"/>
      <c r="BP10" s="633"/>
      <c r="BQ10" s="633"/>
      <c r="BR10" s="633"/>
      <c r="BS10" s="633"/>
      <c r="BT10" s="633"/>
      <c r="BU10" s="627"/>
    </row>
    <row r="11" spans="1:82" ht="16" x14ac:dyDescent="0.2">
      <c r="A11" s="658"/>
      <c r="B11" s="633"/>
      <c r="C11" s="633"/>
      <c r="D11" s="633"/>
      <c r="E11" s="633"/>
      <c r="F11" s="633"/>
      <c r="G11" s="633"/>
      <c r="H11" s="633"/>
      <c r="I11" s="633"/>
      <c r="J11" s="640" t="s">
        <v>610</v>
      </c>
      <c r="K11" s="633"/>
      <c r="L11" s="640"/>
      <c r="M11" s="633"/>
      <c r="N11" s="640"/>
      <c r="O11" s="618"/>
      <c r="P11" s="633"/>
      <c r="Q11" s="633"/>
      <c r="R11" s="633"/>
      <c r="S11" s="633"/>
      <c r="T11" s="633"/>
      <c r="U11" s="633"/>
      <c r="V11" s="633"/>
      <c r="W11" s="633"/>
      <c r="X11" s="633"/>
      <c r="Y11" s="633"/>
      <c r="Z11" s="633"/>
      <c r="AA11" s="633"/>
      <c r="AB11" s="633"/>
      <c r="AC11" s="633"/>
      <c r="AD11" s="633"/>
      <c r="AE11" s="633"/>
      <c r="AF11" s="633"/>
      <c r="AG11" s="633"/>
      <c r="AH11" s="633"/>
      <c r="AI11" s="633"/>
      <c r="AJ11" s="633"/>
      <c r="AK11" s="633"/>
      <c r="AL11" s="633"/>
      <c r="AM11" s="633"/>
      <c r="AN11" s="633"/>
      <c r="AO11" s="633"/>
      <c r="AP11" s="633"/>
      <c r="AQ11" s="633"/>
      <c r="AR11" s="633"/>
      <c r="AS11" s="633"/>
      <c r="AT11" s="633"/>
      <c r="AU11" s="633"/>
      <c r="AV11" s="633"/>
      <c r="AW11" s="633"/>
      <c r="AX11" s="633"/>
      <c r="AY11" s="633"/>
      <c r="AZ11" s="633"/>
      <c r="BA11" s="633"/>
      <c r="BB11" s="633"/>
      <c r="BC11" s="633"/>
      <c r="BD11" s="633"/>
      <c r="BE11" s="633"/>
      <c r="BF11" s="633"/>
      <c r="BG11" s="633"/>
      <c r="BH11" s="633"/>
      <c r="BI11" s="633"/>
      <c r="BJ11" s="633"/>
      <c r="BK11" s="633"/>
      <c r="BL11" s="633"/>
      <c r="BM11" s="633"/>
      <c r="BN11" s="633"/>
      <c r="BO11" s="633"/>
      <c r="BP11" s="633"/>
      <c r="BQ11" s="633"/>
      <c r="BR11" s="633"/>
      <c r="BS11" s="633"/>
      <c r="BT11" s="633"/>
      <c r="BU11" s="627"/>
    </row>
    <row r="12" spans="1:82" ht="16" x14ac:dyDescent="0.2">
      <c r="A12" s="658"/>
      <c r="B12" s="633"/>
      <c r="C12" s="633"/>
      <c r="D12" s="633"/>
      <c r="E12" s="633"/>
      <c r="F12" s="633"/>
      <c r="G12" s="633"/>
      <c r="H12" s="633"/>
      <c r="I12" s="633"/>
      <c r="J12" s="631" t="s">
        <v>491</v>
      </c>
      <c r="K12" s="633"/>
      <c r="L12" s="633"/>
      <c r="M12" s="633"/>
      <c r="N12" s="631"/>
      <c r="O12" s="618"/>
      <c r="P12" s="633"/>
      <c r="Q12" s="633"/>
      <c r="R12" s="633"/>
      <c r="S12" s="633"/>
      <c r="T12" s="633"/>
      <c r="U12" s="633"/>
      <c r="V12" s="633"/>
      <c r="W12" s="633"/>
      <c r="X12" s="633"/>
      <c r="Y12" s="633"/>
      <c r="Z12" s="633"/>
      <c r="AA12" s="633"/>
      <c r="AB12" s="633"/>
      <c r="AC12" s="633"/>
      <c r="AD12" s="633"/>
      <c r="AE12" s="633"/>
      <c r="AF12" s="633"/>
      <c r="AG12" s="633"/>
      <c r="AH12" s="633"/>
      <c r="AI12" s="633"/>
      <c r="AJ12" s="633"/>
      <c r="AK12" s="633"/>
      <c r="AL12" s="633"/>
      <c r="AM12" s="633"/>
      <c r="AN12" s="633"/>
      <c r="AO12" s="633"/>
      <c r="AP12" s="633"/>
      <c r="AQ12" s="633"/>
      <c r="AR12" s="633"/>
      <c r="AS12" s="633"/>
      <c r="AT12" s="633"/>
      <c r="AU12" s="633"/>
      <c r="AV12" s="633"/>
      <c r="AW12" s="633"/>
      <c r="AX12" s="633"/>
      <c r="AY12" s="633"/>
      <c r="AZ12" s="633"/>
      <c r="BA12" s="633"/>
      <c r="BB12" s="633"/>
      <c r="BC12" s="633"/>
      <c r="BD12" s="633"/>
      <c r="BE12" s="633"/>
      <c r="BF12" s="633"/>
      <c r="BG12" s="633"/>
      <c r="BH12" s="633"/>
      <c r="BI12" s="633"/>
      <c r="BJ12" s="633"/>
      <c r="BK12" s="633"/>
      <c r="BL12" s="633"/>
      <c r="BM12" s="633"/>
      <c r="BN12" s="633"/>
      <c r="BO12" s="633"/>
      <c r="BP12" s="633"/>
      <c r="BQ12" s="633"/>
      <c r="BR12" s="633"/>
      <c r="BS12" s="633"/>
      <c r="BT12" s="633"/>
      <c r="BU12" s="627"/>
    </row>
    <row r="13" spans="1:82" ht="16" x14ac:dyDescent="0.2">
      <c r="A13" s="658"/>
      <c r="B13" s="633"/>
      <c r="C13" s="633"/>
      <c r="D13" s="633"/>
      <c r="E13" s="633"/>
      <c r="F13" s="633"/>
      <c r="G13" s="633"/>
      <c r="H13" s="633"/>
      <c r="I13" s="633"/>
      <c r="J13" s="716"/>
      <c r="K13" s="633"/>
      <c r="L13" s="633"/>
      <c r="M13" s="633"/>
      <c r="N13" s="631"/>
      <c r="O13" s="618"/>
      <c r="P13" s="633"/>
      <c r="Q13" s="633"/>
      <c r="R13" s="633"/>
      <c r="S13" s="633"/>
      <c r="T13" s="633"/>
      <c r="U13" s="633"/>
      <c r="V13" s="633"/>
      <c r="W13" s="633"/>
      <c r="X13" s="633"/>
      <c r="Y13" s="633"/>
      <c r="Z13" s="633"/>
      <c r="AA13" s="633"/>
      <c r="AB13" s="633"/>
      <c r="AC13" s="633"/>
      <c r="AD13" s="633"/>
      <c r="AE13" s="633"/>
      <c r="AF13" s="633"/>
      <c r="AG13" s="633"/>
      <c r="AH13" s="633"/>
      <c r="AI13" s="633"/>
      <c r="AJ13" s="633"/>
      <c r="AK13" s="633"/>
      <c r="AL13" s="633"/>
      <c r="AM13" s="633"/>
      <c r="AN13" s="633"/>
      <c r="AO13" s="633"/>
      <c r="AP13" s="633"/>
      <c r="AQ13" s="633"/>
      <c r="AR13" s="633"/>
      <c r="AS13" s="633"/>
      <c r="AT13" s="633"/>
      <c r="AU13" s="633"/>
      <c r="AV13" s="633"/>
      <c r="AW13" s="633"/>
      <c r="AX13" s="633"/>
      <c r="AY13" s="633"/>
      <c r="AZ13" s="633"/>
      <c r="BA13" s="633"/>
      <c r="BB13" s="633"/>
      <c r="BC13" s="633"/>
      <c r="BD13" s="633"/>
      <c r="BE13" s="633"/>
      <c r="BF13" s="633"/>
      <c r="BG13" s="633"/>
      <c r="BH13" s="633"/>
      <c r="BI13" s="633"/>
      <c r="BJ13" s="633"/>
      <c r="BK13" s="633"/>
      <c r="BL13" s="633"/>
      <c r="BM13" s="633"/>
      <c r="BN13" s="633"/>
      <c r="BO13" s="633"/>
      <c r="BP13" s="633"/>
      <c r="BQ13" s="633"/>
      <c r="BR13" s="633"/>
      <c r="BS13" s="633"/>
      <c r="BT13" s="633"/>
      <c r="BU13" s="627"/>
    </row>
    <row r="14" spans="1:82" ht="20" thickBot="1" x14ac:dyDescent="0.25">
      <c r="A14" s="624"/>
      <c r="B14" s="618"/>
      <c r="C14" s="618"/>
      <c r="D14" s="618"/>
      <c r="E14" s="618"/>
      <c r="F14" s="618"/>
      <c r="G14" s="618"/>
      <c r="H14" s="618"/>
      <c r="I14" s="618"/>
      <c r="J14" s="631" t="s">
        <v>611</v>
      </c>
      <c r="K14" s="618"/>
      <c r="L14" s="631"/>
      <c r="M14" s="618"/>
      <c r="N14" s="631"/>
      <c r="O14" s="618"/>
      <c r="P14" s="618"/>
      <c r="Q14" s="618"/>
      <c r="R14" s="618"/>
      <c r="S14" s="618"/>
      <c r="T14" s="618"/>
      <c r="U14" s="618"/>
      <c r="V14" s="618"/>
      <c r="W14" s="618"/>
      <c r="X14" s="618"/>
      <c r="Y14" s="618"/>
      <c r="Z14" s="618"/>
      <c r="AA14" s="618"/>
      <c r="AB14" s="618"/>
      <c r="AC14" s="618"/>
      <c r="AD14" s="618"/>
      <c r="AE14" s="618"/>
      <c r="AF14" s="618"/>
      <c r="AG14" s="618"/>
      <c r="AH14" s="618"/>
      <c r="AI14" s="618"/>
      <c r="AJ14" s="618"/>
      <c r="AK14" s="618"/>
      <c r="AL14" s="618"/>
      <c r="AM14" s="618"/>
      <c r="AN14" s="618"/>
      <c r="AO14" s="618"/>
      <c r="AP14" s="618"/>
      <c r="AQ14" s="618"/>
      <c r="AR14" s="618"/>
      <c r="AS14" s="633"/>
      <c r="AT14" s="633"/>
      <c r="AU14" s="633"/>
      <c r="AV14" s="633"/>
      <c r="AW14" s="633"/>
      <c r="AX14" s="633"/>
      <c r="AY14" s="633"/>
      <c r="AZ14" s="633"/>
      <c r="BA14" s="633"/>
      <c r="BB14" s="633"/>
      <c r="BC14" s="633"/>
      <c r="BD14" s="633"/>
      <c r="BE14" s="618"/>
      <c r="BF14" s="618"/>
      <c r="BG14" s="618"/>
      <c r="BH14" s="618"/>
      <c r="BI14" s="618"/>
      <c r="BJ14" s="618"/>
      <c r="BK14" s="618"/>
      <c r="BL14" s="618"/>
      <c r="BM14" s="618"/>
      <c r="BN14" s="618"/>
      <c r="BO14" s="618"/>
      <c r="BP14" s="618"/>
      <c r="BQ14" s="618"/>
      <c r="BR14" s="618"/>
      <c r="BS14" s="618"/>
      <c r="BT14" s="618"/>
      <c r="BU14" s="627"/>
    </row>
    <row r="15" spans="1:82" ht="15.65" customHeight="1" x14ac:dyDescent="0.2">
      <c r="A15" s="624"/>
      <c r="B15" s="618"/>
      <c r="C15" s="618"/>
      <c r="D15" s="618"/>
      <c r="E15" s="618"/>
      <c r="F15" s="618"/>
      <c r="G15" s="618"/>
      <c r="H15" s="618"/>
      <c r="I15" s="618"/>
      <c r="J15" s="681">
        <v>1</v>
      </c>
      <c r="K15" s="1524" t="s">
        <v>577</v>
      </c>
      <c r="L15" s="1525"/>
      <c r="M15" s="1525"/>
      <c r="N15" s="1525"/>
      <c r="O15" s="1525"/>
      <c r="P15" s="1525"/>
      <c r="Q15" s="1525"/>
      <c r="R15" s="1525"/>
      <c r="S15" s="1525"/>
      <c r="T15" s="1525"/>
      <c r="U15" s="1525"/>
      <c r="V15" s="1525"/>
      <c r="W15" s="1525"/>
      <c r="X15" s="1525"/>
      <c r="Y15" s="1525"/>
      <c r="Z15" s="1525"/>
      <c r="AA15" s="1525"/>
      <c r="AB15" s="1525"/>
      <c r="AC15" s="1525"/>
      <c r="AD15" s="1525"/>
      <c r="AE15" s="1525"/>
      <c r="AF15" s="1525"/>
      <c r="AG15" s="1525"/>
      <c r="AH15" s="1525"/>
      <c r="AI15" s="1525"/>
      <c r="AJ15" s="1525"/>
      <c r="AK15" s="1525"/>
      <c r="AL15" s="1525"/>
      <c r="AM15" s="1525"/>
      <c r="AN15" s="1525"/>
      <c r="AO15" s="1525"/>
      <c r="AP15" s="1525"/>
      <c r="AQ15" s="1525"/>
      <c r="AR15" s="1525"/>
      <c r="AS15" s="1521" t="s">
        <v>607</v>
      </c>
      <c r="AT15" s="1521"/>
      <c r="AU15" s="1521"/>
      <c r="AV15" s="1521"/>
      <c r="AW15" s="1521"/>
      <c r="AX15" s="1521"/>
      <c r="AY15" s="1521"/>
      <c r="AZ15" s="1521"/>
      <c r="BA15" s="1521"/>
      <c r="BB15" s="1521"/>
      <c r="BC15" s="1521"/>
      <c r="BD15" s="1521"/>
      <c r="BE15" s="1521"/>
      <c r="BF15" s="1521"/>
      <c r="BG15" s="1521"/>
      <c r="BH15" s="1522"/>
      <c r="BI15" s="618"/>
      <c r="BJ15" s="618"/>
      <c r="BK15" s="618"/>
      <c r="BL15" s="618"/>
      <c r="BM15" s="618"/>
      <c r="BN15" s="618"/>
      <c r="BO15" s="618"/>
      <c r="BP15" s="618"/>
      <c r="BQ15" s="618"/>
      <c r="BR15" s="618"/>
      <c r="BS15" s="618"/>
      <c r="BT15" s="618"/>
      <c r="BU15" s="627"/>
      <c r="CB15" s="490">
        <v>1</v>
      </c>
      <c r="CC15" s="490">
        <f>IF(OR(AS15="",AS15="確認して✓をご選択ください"),0,1)</f>
        <v>0</v>
      </c>
      <c r="CD15" s="490">
        <f>CB15-CC15</f>
        <v>1</v>
      </c>
    </row>
    <row r="16" spans="1:82" ht="15.65" customHeight="1" x14ac:dyDescent="0.2">
      <c r="A16" s="624"/>
      <c r="B16" s="618"/>
      <c r="C16" s="618"/>
      <c r="D16" s="618"/>
      <c r="E16" s="618"/>
      <c r="F16" s="618"/>
      <c r="G16" s="618"/>
      <c r="H16" s="618"/>
      <c r="I16" s="618"/>
      <c r="J16" s="645">
        <v>2</v>
      </c>
      <c r="K16" s="1532" t="s">
        <v>579</v>
      </c>
      <c r="L16" s="1533"/>
      <c r="M16" s="1533"/>
      <c r="N16" s="1533"/>
      <c r="O16" s="1533"/>
      <c r="P16" s="1533"/>
      <c r="Q16" s="1533"/>
      <c r="R16" s="1533"/>
      <c r="S16" s="1533"/>
      <c r="T16" s="1533"/>
      <c r="U16" s="1533"/>
      <c r="V16" s="1533"/>
      <c r="W16" s="1533"/>
      <c r="X16" s="1533"/>
      <c r="Y16" s="1533"/>
      <c r="Z16" s="1533"/>
      <c r="AA16" s="1533"/>
      <c r="AB16" s="1533"/>
      <c r="AC16" s="1533"/>
      <c r="AD16" s="1533"/>
      <c r="AE16" s="1533"/>
      <c r="AF16" s="1533"/>
      <c r="AG16" s="1533"/>
      <c r="AH16" s="1533"/>
      <c r="AI16" s="1533"/>
      <c r="AJ16" s="1533"/>
      <c r="AK16" s="1533"/>
      <c r="AL16" s="1533"/>
      <c r="AM16" s="1533"/>
      <c r="AN16" s="1533"/>
      <c r="AO16" s="1533"/>
      <c r="AP16" s="1533"/>
      <c r="AQ16" s="1533"/>
      <c r="AR16" s="1539"/>
      <c r="AS16" s="1478" t="s">
        <v>607</v>
      </c>
      <c r="AT16" s="1478"/>
      <c r="AU16" s="1478"/>
      <c r="AV16" s="1478"/>
      <c r="AW16" s="1478"/>
      <c r="AX16" s="1478"/>
      <c r="AY16" s="1478"/>
      <c r="AZ16" s="1478"/>
      <c r="BA16" s="1478"/>
      <c r="BB16" s="1478"/>
      <c r="BC16" s="1478"/>
      <c r="BD16" s="1478"/>
      <c r="BE16" s="1478"/>
      <c r="BF16" s="1478"/>
      <c r="BG16" s="1478"/>
      <c r="BH16" s="1479"/>
      <c r="BI16" s="618"/>
      <c r="BJ16" s="618"/>
      <c r="BK16" s="618"/>
      <c r="BL16" s="618"/>
      <c r="BM16" s="618"/>
      <c r="BN16" s="618"/>
      <c r="BO16" s="618"/>
      <c r="BP16" s="618"/>
      <c r="BQ16" s="618"/>
      <c r="BR16" s="618"/>
      <c r="BS16" s="618"/>
      <c r="BT16" s="618"/>
      <c r="BU16" s="627"/>
      <c r="CB16" s="490">
        <v>1</v>
      </c>
      <c r="CC16" s="490">
        <f>IF(OR(AS16="",AS16="確認して✓をご選択ください"),0,1)</f>
        <v>0</v>
      </c>
      <c r="CD16" s="490">
        <f>CB16-CC16</f>
        <v>1</v>
      </c>
    </row>
    <row r="17" spans="1:82" ht="15.65" customHeight="1" x14ac:dyDescent="0.2">
      <c r="A17" s="624"/>
      <c r="B17" s="618"/>
      <c r="C17" s="618"/>
      <c r="D17" s="618"/>
      <c r="E17" s="618"/>
      <c r="F17" s="618"/>
      <c r="G17" s="618"/>
      <c r="H17" s="618"/>
      <c r="I17" s="618"/>
      <c r="J17" s="645">
        <v>3</v>
      </c>
      <c r="K17" s="1532" t="s">
        <v>473</v>
      </c>
      <c r="L17" s="1533"/>
      <c r="M17" s="1533"/>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3"/>
      <c r="AI17" s="1533"/>
      <c r="AJ17" s="1533"/>
      <c r="AK17" s="1533"/>
      <c r="AL17" s="1533"/>
      <c r="AM17" s="1533"/>
      <c r="AN17" s="1533"/>
      <c r="AO17" s="1533"/>
      <c r="AP17" s="1533"/>
      <c r="AQ17" s="1533"/>
      <c r="AR17" s="1533"/>
      <c r="AS17" s="1530" t="s">
        <v>607</v>
      </c>
      <c r="AT17" s="1530"/>
      <c r="AU17" s="1530"/>
      <c r="AV17" s="1530"/>
      <c r="AW17" s="1530"/>
      <c r="AX17" s="1530"/>
      <c r="AY17" s="1530"/>
      <c r="AZ17" s="1530"/>
      <c r="BA17" s="1530"/>
      <c r="BB17" s="1530"/>
      <c r="BC17" s="1530"/>
      <c r="BD17" s="1530"/>
      <c r="BE17" s="1530"/>
      <c r="BF17" s="1530"/>
      <c r="BG17" s="1530"/>
      <c r="BH17" s="1531"/>
      <c r="BI17" s="618"/>
      <c r="BJ17" s="618"/>
      <c r="BK17" s="618"/>
      <c r="BL17" s="618"/>
      <c r="BM17" s="618"/>
      <c r="BN17" s="618"/>
      <c r="BO17" s="618"/>
      <c r="BP17" s="618"/>
      <c r="BQ17" s="618"/>
      <c r="BR17" s="618"/>
      <c r="BS17" s="618"/>
      <c r="BT17" s="618"/>
      <c r="BU17" s="627"/>
      <c r="CB17" s="490">
        <v>1</v>
      </c>
      <c r="CC17" s="490">
        <f>IF(OR(AS17="",AS17="確認して✓をご選択ください"),0,1)</f>
        <v>0</v>
      </c>
      <c r="CD17" s="490">
        <f>CB17-CC17</f>
        <v>1</v>
      </c>
    </row>
    <row r="18" spans="1:82" ht="15.65" customHeight="1" x14ac:dyDescent="0.2">
      <c r="A18" s="624"/>
      <c r="B18" s="618"/>
      <c r="C18" s="618"/>
      <c r="D18" s="618"/>
      <c r="E18" s="618"/>
      <c r="F18" s="618"/>
      <c r="G18" s="618"/>
      <c r="H18" s="618"/>
      <c r="I18" s="618"/>
      <c r="J18" s="1519">
        <v>4</v>
      </c>
      <c r="K18" s="1526" t="s">
        <v>474</v>
      </c>
      <c r="L18" s="1527"/>
      <c r="M18" s="1527"/>
      <c r="N18" s="1527"/>
      <c r="O18" s="1527"/>
      <c r="P18" s="1527"/>
      <c r="Q18" s="1527"/>
      <c r="R18" s="1527"/>
      <c r="S18" s="1527"/>
      <c r="T18" s="1527"/>
      <c r="U18" s="1527"/>
      <c r="V18" s="1528"/>
      <c r="W18" s="1528"/>
      <c r="X18" s="1528"/>
      <c r="Y18" s="1528"/>
      <c r="Z18" s="1528"/>
      <c r="AA18" s="1528"/>
      <c r="AB18" s="1528"/>
      <c r="AC18" s="1527"/>
      <c r="AD18" s="1527"/>
      <c r="AE18" s="1527"/>
      <c r="AF18" s="1527"/>
      <c r="AG18" s="1527"/>
      <c r="AH18" s="1527"/>
      <c r="AI18" s="1527"/>
      <c r="AJ18" s="1527"/>
      <c r="AK18" s="1527"/>
      <c r="AL18" s="1527"/>
      <c r="AM18" s="1527"/>
      <c r="AN18" s="1527"/>
      <c r="AO18" s="1527"/>
      <c r="AP18" s="1527"/>
      <c r="AQ18" s="1527"/>
      <c r="AR18" s="1527"/>
      <c r="AS18" s="1523" t="s">
        <v>607</v>
      </c>
      <c r="AT18" s="1478"/>
      <c r="AU18" s="1478"/>
      <c r="AV18" s="1478"/>
      <c r="AW18" s="1478"/>
      <c r="AX18" s="1478"/>
      <c r="AY18" s="1478"/>
      <c r="AZ18" s="1478"/>
      <c r="BA18" s="1478"/>
      <c r="BB18" s="1478"/>
      <c r="BC18" s="1478"/>
      <c r="BD18" s="1478"/>
      <c r="BE18" s="1478"/>
      <c r="BF18" s="1478"/>
      <c r="BG18" s="1478"/>
      <c r="BH18" s="1479"/>
      <c r="BI18" s="618"/>
      <c r="BJ18" s="618"/>
      <c r="BK18" s="618"/>
      <c r="BL18" s="618"/>
      <c r="BM18" s="618"/>
      <c r="BN18" s="618"/>
      <c r="BO18" s="618"/>
      <c r="BP18" s="618"/>
      <c r="BQ18" s="618"/>
      <c r="BR18" s="618"/>
      <c r="BS18" s="618"/>
      <c r="BT18" s="618"/>
      <c r="BU18" s="627"/>
      <c r="CB18" s="490">
        <v>1</v>
      </c>
      <c r="CC18" s="490">
        <f>IF(OR(AS18="",AS18="確認して✓をご選択ください"),0,1)</f>
        <v>0</v>
      </c>
      <c r="CD18" s="490">
        <f>CB18-CC18</f>
        <v>1</v>
      </c>
    </row>
    <row r="19" spans="1:82" ht="13" customHeight="1" x14ac:dyDescent="0.2">
      <c r="A19" s="624"/>
      <c r="B19" s="618"/>
      <c r="C19" s="618"/>
      <c r="D19" s="618"/>
      <c r="E19" s="618"/>
      <c r="F19" s="618"/>
      <c r="G19" s="618"/>
      <c r="H19" s="618"/>
      <c r="I19" s="618"/>
      <c r="J19" s="1520"/>
      <c r="K19" s="1537" t="s">
        <v>514</v>
      </c>
      <c r="L19" s="1538"/>
      <c r="M19" s="1538"/>
      <c r="N19" s="1538"/>
      <c r="O19" s="1538"/>
      <c r="P19" s="1538"/>
      <c r="Q19" s="1538"/>
      <c r="R19" s="1538"/>
      <c r="S19" s="1538"/>
      <c r="T19" s="1538"/>
      <c r="U19" s="1538"/>
      <c r="V19" s="1534" t="str">
        <f>IF(入力シート!E48=0,"",入力シート!E48)</f>
        <v/>
      </c>
      <c r="W19" s="1535"/>
      <c r="X19" s="1535"/>
      <c r="Y19" s="1535"/>
      <c r="Z19" s="1535"/>
      <c r="AA19" s="1535"/>
      <c r="AB19" s="1536"/>
      <c r="AC19" s="683" t="s">
        <v>598</v>
      </c>
      <c r="AE19" s="684"/>
      <c r="AF19" s="684"/>
      <c r="AG19" s="684"/>
      <c r="AH19" s="684"/>
      <c r="AI19" s="684"/>
      <c r="AJ19" s="684"/>
      <c r="AK19" s="684"/>
      <c r="AL19" s="684"/>
      <c r="AM19" s="684"/>
      <c r="AN19" s="684"/>
      <c r="AO19" s="684"/>
      <c r="AP19" s="685"/>
      <c r="AQ19" s="682"/>
      <c r="AR19" s="686"/>
      <c r="AS19" s="1478"/>
      <c r="AT19" s="1478"/>
      <c r="AU19" s="1478"/>
      <c r="AV19" s="1478"/>
      <c r="AW19" s="1478"/>
      <c r="AX19" s="1478"/>
      <c r="AY19" s="1478"/>
      <c r="AZ19" s="1478"/>
      <c r="BA19" s="1478"/>
      <c r="BB19" s="1478"/>
      <c r="BC19" s="1478"/>
      <c r="BD19" s="1478"/>
      <c r="BE19" s="1478"/>
      <c r="BF19" s="1478"/>
      <c r="BG19" s="1478"/>
      <c r="BH19" s="1479"/>
      <c r="BI19" s="618"/>
      <c r="BJ19" s="618"/>
      <c r="BK19" s="618"/>
      <c r="BL19" s="618"/>
      <c r="BM19" s="618"/>
      <c r="BN19" s="618"/>
      <c r="BO19" s="618"/>
      <c r="BP19" s="618"/>
      <c r="BQ19" s="618"/>
      <c r="BR19" s="618"/>
      <c r="BS19" s="618"/>
      <c r="BT19" s="618"/>
      <c r="BU19" s="627"/>
    </row>
    <row r="20" spans="1:82" ht="15.65" customHeight="1" x14ac:dyDescent="0.2">
      <c r="A20" s="624"/>
      <c r="B20" s="618"/>
      <c r="C20" s="618"/>
      <c r="D20" s="618"/>
      <c r="E20" s="618"/>
      <c r="F20" s="618"/>
      <c r="G20" s="618"/>
      <c r="H20" s="618"/>
      <c r="I20" s="618"/>
      <c r="J20" s="645">
        <v>5</v>
      </c>
      <c r="K20" s="1474" t="s">
        <v>475</v>
      </c>
      <c r="L20" s="1475"/>
      <c r="M20" s="1475"/>
      <c r="N20" s="1475"/>
      <c r="O20" s="1475"/>
      <c r="P20" s="1475"/>
      <c r="Q20" s="1475"/>
      <c r="R20" s="1475"/>
      <c r="S20" s="1475"/>
      <c r="T20" s="1475"/>
      <c r="U20" s="1475"/>
      <c r="V20" s="1529"/>
      <c r="W20" s="1529"/>
      <c r="X20" s="1529"/>
      <c r="Y20" s="1529"/>
      <c r="Z20" s="1529"/>
      <c r="AA20" s="1529"/>
      <c r="AB20" s="1529"/>
      <c r="AC20" s="1475"/>
      <c r="AD20" s="1475"/>
      <c r="AE20" s="1475"/>
      <c r="AF20" s="1475"/>
      <c r="AG20" s="1475"/>
      <c r="AH20" s="1475"/>
      <c r="AI20" s="1475"/>
      <c r="AJ20" s="1475"/>
      <c r="AK20" s="1475"/>
      <c r="AL20" s="1475"/>
      <c r="AM20" s="1475"/>
      <c r="AN20" s="1475"/>
      <c r="AO20" s="1475"/>
      <c r="AP20" s="1475"/>
      <c r="AQ20" s="1475"/>
      <c r="AR20" s="1475"/>
      <c r="AS20" s="1478" t="s">
        <v>607</v>
      </c>
      <c r="AT20" s="1478"/>
      <c r="AU20" s="1478"/>
      <c r="AV20" s="1478"/>
      <c r="AW20" s="1478"/>
      <c r="AX20" s="1478"/>
      <c r="AY20" s="1478"/>
      <c r="AZ20" s="1478"/>
      <c r="BA20" s="1478"/>
      <c r="BB20" s="1478"/>
      <c r="BC20" s="1478"/>
      <c r="BD20" s="1478"/>
      <c r="BE20" s="1478"/>
      <c r="BF20" s="1478"/>
      <c r="BG20" s="1478"/>
      <c r="BH20" s="1479"/>
      <c r="BI20" s="618"/>
      <c r="BJ20" s="618"/>
      <c r="BK20" s="618"/>
      <c r="BL20" s="618"/>
      <c r="BM20" s="618"/>
      <c r="BN20" s="618"/>
      <c r="BO20" s="618"/>
      <c r="BP20" s="618"/>
      <c r="BQ20" s="618"/>
      <c r="BR20" s="618"/>
      <c r="BS20" s="618"/>
      <c r="BT20" s="618"/>
      <c r="BU20" s="627"/>
      <c r="CB20" s="490">
        <v>1</v>
      </c>
      <c r="CC20" s="490">
        <f>IF(OR(AS20="",AS20="確認して✓をご選択ください"),0,1)</f>
        <v>0</v>
      </c>
      <c r="CD20" s="490">
        <f>CB20-CC20</f>
        <v>1</v>
      </c>
    </row>
    <row r="21" spans="1:82" ht="15.65" customHeight="1" x14ac:dyDescent="0.2">
      <c r="A21" s="624"/>
      <c r="B21" s="618"/>
      <c r="C21" s="618"/>
      <c r="D21" s="618"/>
      <c r="E21" s="618"/>
      <c r="F21" s="618"/>
      <c r="G21" s="618"/>
      <c r="H21" s="618"/>
      <c r="I21" s="618"/>
      <c r="J21" s="645">
        <v>6</v>
      </c>
      <c r="K21" s="1474" t="s">
        <v>476</v>
      </c>
      <c r="L21" s="1475"/>
      <c r="M21" s="1475"/>
      <c r="N21" s="1475"/>
      <c r="O21" s="1475"/>
      <c r="P21" s="1475"/>
      <c r="Q21" s="1475"/>
      <c r="R21" s="1475"/>
      <c r="S21" s="1475"/>
      <c r="T21" s="1475"/>
      <c r="U21" s="1475"/>
      <c r="V21" s="1475"/>
      <c r="W21" s="1475"/>
      <c r="X21" s="1475"/>
      <c r="Y21" s="1475"/>
      <c r="Z21" s="1475"/>
      <c r="AA21" s="1475"/>
      <c r="AB21" s="1475"/>
      <c r="AC21" s="1475"/>
      <c r="AD21" s="1475"/>
      <c r="AE21" s="1475"/>
      <c r="AF21" s="1475"/>
      <c r="AG21" s="1475"/>
      <c r="AH21" s="1475"/>
      <c r="AI21" s="1475"/>
      <c r="AJ21" s="1475"/>
      <c r="AK21" s="1475"/>
      <c r="AL21" s="1475"/>
      <c r="AM21" s="1475"/>
      <c r="AN21" s="1475"/>
      <c r="AO21" s="1475"/>
      <c r="AP21" s="1475"/>
      <c r="AQ21" s="1475"/>
      <c r="AR21" s="1475"/>
      <c r="AS21" s="1478" t="s">
        <v>607</v>
      </c>
      <c r="AT21" s="1478"/>
      <c r="AU21" s="1478"/>
      <c r="AV21" s="1478"/>
      <c r="AW21" s="1478"/>
      <c r="AX21" s="1478"/>
      <c r="AY21" s="1478"/>
      <c r="AZ21" s="1478"/>
      <c r="BA21" s="1478"/>
      <c r="BB21" s="1478"/>
      <c r="BC21" s="1478"/>
      <c r="BD21" s="1478"/>
      <c r="BE21" s="1478"/>
      <c r="BF21" s="1478"/>
      <c r="BG21" s="1478"/>
      <c r="BH21" s="1479"/>
      <c r="BI21" s="618"/>
      <c r="BJ21" s="618"/>
      <c r="BK21" s="618"/>
      <c r="BL21" s="618"/>
      <c r="BM21" s="618"/>
      <c r="BN21" s="618"/>
      <c r="BO21" s="618"/>
      <c r="BP21" s="618"/>
      <c r="BQ21" s="618"/>
      <c r="BR21" s="618"/>
      <c r="BS21" s="618"/>
      <c r="BT21" s="618"/>
      <c r="BU21" s="627"/>
      <c r="BV21" s="643"/>
      <c r="BW21" s="643"/>
      <c r="CB21" s="490">
        <v>1</v>
      </c>
      <c r="CC21" s="490">
        <f>IF(OR(AS21="",AS21="確認して✓をご選択ください"),0,1)</f>
        <v>0</v>
      </c>
      <c r="CD21" s="490">
        <f>CB21-CC21</f>
        <v>1</v>
      </c>
    </row>
    <row r="22" spans="1:82" ht="15.65" customHeight="1" thickBot="1" x14ac:dyDescent="0.25">
      <c r="A22" s="624"/>
      <c r="B22" s="618"/>
      <c r="C22" s="618"/>
      <c r="D22" s="618"/>
      <c r="E22" s="618"/>
      <c r="F22" s="618"/>
      <c r="G22" s="618"/>
      <c r="H22" s="618"/>
      <c r="I22" s="618"/>
      <c r="J22" s="646">
        <v>7</v>
      </c>
      <c r="K22" s="1488" t="s">
        <v>515</v>
      </c>
      <c r="L22" s="1489"/>
      <c r="M22" s="1489"/>
      <c r="N22" s="1489"/>
      <c r="O22" s="1489"/>
      <c r="P22" s="1489"/>
      <c r="Q22" s="1489"/>
      <c r="R22" s="1489"/>
      <c r="S22" s="1489"/>
      <c r="T22" s="1489"/>
      <c r="U22" s="1489"/>
      <c r="V22" s="1489"/>
      <c r="W22" s="1489"/>
      <c r="X22" s="1489"/>
      <c r="Y22" s="1489"/>
      <c r="Z22" s="1489"/>
      <c r="AA22" s="1489"/>
      <c r="AB22" s="1489"/>
      <c r="AC22" s="1489"/>
      <c r="AD22" s="1489"/>
      <c r="AE22" s="1489"/>
      <c r="AF22" s="1489"/>
      <c r="AG22" s="1489"/>
      <c r="AH22" s="1489"/>
      <c r="AI22" s="1489"/>
      <c r="AJ22" s="1489"/>
      <c r="AK22" s="1489"/>
      <c r="AL22" s="1489"/>
      <c r="AM22" s="1489"/>
      <c r="AN22" s="1489"/>
      <c r="AO22" s="1489"/>
      <c r="AP22" s="1489"/>
      <c r="AQ22" s="1489"/>
      <c r="AR22" s="1489"/>
      <c r="AS22" s="1492" t="s">
        <v>607</v>
      </c>
      <c r="AT22" s="1492"/>
      <c r="AU22" s="1492"/>
      <c r="AV22" s="1492"/>
      <c r="AW22" s="1492"/>
      <c r="AX22" s="1492"/>
      <c r="AY22" s="1492"/>
      <c r="AZ22" s="1492"/>
      <c r="BA22" s="1492"/>
      <c r="BB22" s="1492"/>
      <c r="BC22" s="1492"/>
      <c r="BD22" s="1492"/>
      <c r="BE22" s="1492"/>
      <c r="BF22" s="1492"/>
      <c r="BG22" s="1492"/>
      <c r="BH22" s="1493"/>
      <c r="BI22" s="618"/>
      <c r="BJ22" s="618"/>
      <c r="BK22" s="618"/>
      <c r="BL22" s="618"/>
      <c r="BM22" s="618"/>
      <c r="BN22" s="618"/>
      <c r="BO22" s="618"/>
      <c r="BP22" s="618"/>
      <c r="BQ22" s="618"/>
      <c r="BR22" s="618"/>
      <c r="BS22" s="618"/>
      <c r="BT22" s="618"/>
      <c r="BU22" s="627"/>
      <c r="BV22" s="643"/>
      <c r="BW22" s="643"/>
      <c r="CB22" s="490">
        <v>1</v>
      </c>
      <c r="CC22" s="490">
        <f>IF(OR(AS22="",AS22="確認して✓をご選択ください"),0,1)</f>
        <v>0</v>
      </c>
      <c r="CD22" s="490">
        <f>CB22-CC22</f>
        <v>1</v>
      </c>
    </row>
    <row r="23" spans="1:82" ht="12.5" x14ac:dyDescent="0.2">
      <c r="A23" s="624"/>
      <c r="B23" s="618"/>
      <c r="C23" s="618"/>
      <c r="D23" s="618"/>
      <c r="E23" s="618"/>
      <c r="F23" s="618"/>
      <c r="G23" s="618"/>
      <c r="H23" s="618"/>
      <c r="I23" s="618"/>
      <c r="J23" s="618"/>
      <c r="K23" s="618"/>
      <c r="L23" s="618"/>
      <c r="M23" s="618"/>
      <c r="N23" s="618"/>
      <c r="O23" s="618"/>
      <c r="P23" s="618"/>
      <c r="Q23" s="618"/>
      <c r="R23" s="618"/>
      <c r="S23" s="618"/>
      <c r="T23" s="618"/>
      <c r="U23" s="618"/>
      <c r="V23" s="618"/>
      <c r="W23" s="618"/>
      <c r="X23" s="618"/>
      <c r="Y23" s="618"/>
      <c r="Z23" s="618"/>
      <c r="AA23" s="618"/>
      <c r="AB23" s="618"/>
      <c r="AC23" s="618"/>
      <c r="AD23" s="618"/>
      <c r="AE23" s="618"/>
      <c r="AF23" s="618"/>
      <c r="AG23" s="618"/>
      <c r="AH23" s="618"/>
      <c r="AI23" s="618"/>
      <c r="AJ23" s="618"/>
      <c r="AK23" s="618"/>
      <c r="AL23" s="618"/>
      <c r="AM23" s="618"/>
      <c r="AN23" s="618"/>
      <c r="AO23" s="618"/>
      <c r="AP23" s="618"/>
      <c r="AQ23" s="618"/>
      <c r="AR23" s="618"/>
      <c r="AS23" s="618"/>
      <c r="AT23" s="618"/>
      <c r="AU23" s="618"/>
      <c r="AV23" s="618"/>
      <c r="AW23" s="618"/>
      <c r="AX23" s="618"/>
      <c r="AY23" s="618"/>
      <c r="AZ23" s="618"/>
      <c r="BA23" s="618"/>
      <c r="BB23" s="618"/>
      <c r="BC23" s="618"/>
      <c r="BD23" s="618"/>
      <c r="BE23" s="618"/>
      <c r="BF23" s="618"/>
      <c r="BG23" s="618"/>
      <c r="BH23" s="618"/>
      <c r="BI23" s="618"/>
      <c r="BJ23" s="618"/>
      <c r="BK23" s="618"/>
      <c r="BL23" s="618"/>
      <c r="BM23" s="618"/>
      <c r="BN23" s="618"/>
      <c r="BO23" s="618"/>
      <c r="BP23" s="618"/>
      <c r="BQ23" s="618"/>
      <c r="BR23" s="618"/>
      <c r="BS23" s="618"/>
      <c r="BT23" s="618"/>
      <c r="BU23" s="627"/>
    </row>
    <row r="24" spans="1:82" ht="12.5" x14ac:dyDescent="0.2">
      <c r="A24" s="624"/>
      <c r="B24" s="618"/>
      <c r="C24" s="618" t="s">
        <v>477</v>
      </c>
      <c r="D24" s="618"/>
      <c r="E24" s="618"/>
      <c r="F24" s="618"/>
      <c r="G24" s="618"/>
      <c r="H24" s="618"/>
      <c r="I24" s="618"/>
      <c r="J24" s="618"/>
      <c r="K24" s="618"/>
      <c r="L24" s="618"/>
      <c r="M24" s="618"/>
      <c r="N24" s="618"/>
      <c r="O24" s="618"/>
      <c r="P24" s="618"/>
      <c r="Q24" s="618"/>
      <c r="R24" s="618"/>
      <c r="S24" s="618"/>
      <c r="T24" s="618"/>
      <c r="U24" s="618"/>
      <c r="V24" s="618"/>
      <c r="W24" s="618"/>
      <c r="X24" s="618"/>
      <c r="Y24" s="618"/>
      <c r="Z24" s="618"/>
      <c r="AA24" s="618"/>
      <c r="AB24" s="618"/>
      <c r="AC24" s="618"/>
      <c r="AD24" s="618"/>
      <c r="AE24" s="618"/>
      <c r="AF24" s="618"/>
      <c r="AG24" s="618"/>
      <c r="AH24" s="618"/>
      <c r="AI24" s="618"/>
      <c r="AJ24" s="618"/>
      <c r="AK24" s="618"/>
      <c r="AL24" s="618"/>
      <c r="AM24" s="618"/>
      <c r="AN24" s="618"/>
      <c r="AO24" s="618"/>
      <c r="AP24" s="618"/>
      <c r="AQ24" s="618"/>
      <c r="AR24" s="618"/>
      <c r="AS24" s="618"/>
      <c r="AT24" s="618"/>
      <c r="AU24" s="618"/>
      <c r="AV24" s="618"/>
      <c r="AW24" s="618"/>
      <c r="AX24" s="618"/>
      <c r="AY24" s="618"/>
      <c r="AZ24" s="618"/>
      <c r="BA24" s="618"/>
      <c r="BB24" s="618"/>
      <c r="BC24" s="618"/>
      <c r="BD24" s="618"/>
      <c r="BE24" s="618"/>
      <c r="BF24" s="618"/>
      <c r="BG24" s="618"/>
      <c r="BH24" s="618"/>
      <c r="BI24" s="618"/>
      <c r="BJ24" s="618"/>
      <c r="BK24" s="618"/>
      <c r="BL24" s="618"/>
      <c r="BM24" s="618"/>
      <c r="BN24" s="618"/>
      <c r="BO24" s="618"/>
      <c r="BP24" s="618"/>
      <c r="BQ24" s="618"/>
      <c r="BR24" s="618"/>
      <c r="BS24" s="618"/>
      <c r="BT24" s="618"/>
      <c r="BU24" s="627"/>
    </row>
    <row r="25" spans="1:82" ht="12.5" x14ac:dyDescent="0.2">
      <c r="A25" s="624"/>
      <c r="B25" s="618"/>
      <c r="C25" s="660"/>
      <c r="D25" s="661"/>
      <c r="E25" s="661"/>
      <c r="F25" s="661"/>
      <c r="G25" s="661"/>
      <c r="H25" s="661"/>
      <c r="I25" s="661"/>
      <c r="J25" s="661"/>
      <c r="K25" s="661"/>
      <c r="L25" s="661"/>
      <c r="M25" s="661"/>
      <c r="N25" s="661"/>
      <c r="O25" s="661"/>
      <c r="P25" s="661"/>
      <c r="Q25" s="661"/>
      <c r="R25" s="661"/>
      <c r="S25" s="661"/>
      <c r="T25" s="661"/>
      <c r="U25" s="661"/>
      <c r="V25" s="661"/>
      <c r="W25" s="661"/>
      <c r="X25" s="661"/>
      <c r="Y25" s="661"/>
      <c r="Z25" s="661"/>
      <c r="AA25" s="661"/>
      <c r="AB25" s="661"/>
      <c r="AC25" s="661"/>
      <c r="AD25" s="661"/>
      <c r="AE25" s="661"/>
      <c r="AF25" s="661"/>
      <c r="AG25" s="661"/>
      <c r="AH25" s="661"/>
      <c r="AI25" s="661"/>
      <c r="AJ25" s="661"/>
      <c r="AK25" s="661"/>
      <c r="AL25" s="661"/>
      <c r="AM25" s="661"/>
      <c r="AN25" s="661"/>
      <c r="AO25" s="661"/>
      <c r="AP25" s="661"/>
      <c r="AQ25" s="661"/>
      <c r="AR25" s="661"/>
      <c r="AS25" s="661"/>
      <c r="AT25" s="661"/>
      <c r="AU25" s="661"/>
      <c r="AV25" s="661"/>
      <c r="AW25" s="661"/>
      <c r="AX25" s="661"/>
      <c r="AY25" s="661"/>
      <c r="AZ25" s="661"/>
      <c r="BA25" s="661"/>
      <c r="BB25" s="661"/>
      <c r="BC25" s="661"/>
      <c r="BD25" s="661"/>
      <c r="BE25" s="661"/>
      <c r="BF25" s="661"/>
      <c r="BG25" s="661"/>
      <c r="BH25" s="661"/>
      <c r="BI25" s="661"/>
      <c r="BJ25" s="661"/>
      <c r="BK25" s="661"/>
      <c r="BL25" s="661"/>
      <c r="BM25" s="661"/>
      <c r="BN25" s="661"/>
      <c r="BO25" s="661"/>
      <c r="BP25" s="661"/>
      <c r="BQ25" s="661"/>
      <c r="BR25" s="661"/>
      <c r="BS25" s="662"/>
      <c r="BT25" s="618"/>
      <c r="BU25" s="627"/>
    </row>
    <row r="26" spans="1:82" ht="12.5" x14ac:dyDescent="0.2">
      <c r="A26" s="624"/>
      <c r="B26" s="618"/>
      <c r="C26" s="663"/>
      <c r="D26" s="618"/>
      <c r="E26" s="618"/>
      <c r="F26" s="618"/>
      <c r="G26" s="618"/>
      <c r="H26" s="618"/>
      <c r="I26" s="618"/>
      <c r="J26" s="618"/>
      <c r="K26" s="618"/>
      <c r="L26" s="618"/>
      <c r="M26" s="618"/>
      <c r="N26" s="618"/>
      <c r="O26" s="618"/>
      <c r="P26" s="618"/>
      <c r="Q26" s="618"/>
      <c r="R26" s="618"/>
      <c r="S26" s="618"/>
      <c r="T26" s="618"/>
      <c r="U26" s="618"/>
      <c r="V26" s="618"/>
      <c r="W26" s="618"/>
      <c r="X26" s="618"/>
      <c r="Y26" s="618"/>
      <c r="Z26" s="618"/>
      <c r="AA26" s="618"/>
      <c r="AB26" s="618"/>
      <c r="AC26" s="618"/>
      <c r="AD26" s="618"/>
      <c r="AE26" s="618"/>
      <c r="AF26" s="618"/>
      <c r="AG26" s="618"/>
      <c r="AH26" s="618"/>
      <c r="AI26" s="618"/>
      <c r="AJ26" s="618"/>
      <c r="AK26" s="618"/>
      <c r="AL26" s="618"/>
      <c r="AM26" s="618"/>
      <c r="AN26" s="618"/>
      <c r="AO26" s="618"/>
      <c r="AP26" s="618"/>
      <c r="AQ26" s="618"/>
      <c r="AR26" s="618"/>
      <c r="AS26" s="618"/>
      <c r="AT26" s="618"/>
      <c r="AU26" s="618"/>
      <c r="AV26" s="618"/>
      <c r="AW26" s="618"/>
      <c r="AX26" s="618"/>
      <c r="AY26" s="618"/>
      <c r="AZ26" s="618"/>
      <c r="BA26" s="618"/>
      <c r="BB26" s="618"/>
      <c r="BC26" s="618"/>
      <c r="BD26" s="618"/>
      <c r="BE26" s="618"/>
      <c r="BF26" s="618"/>
      <c r="BG26" s="618"/>
      <c r="BH26" s="618"/>
      <c r="BI26" s="618"/>
      <c r="BJ26" s="618"/>
      <c r="BK26" s="618"/>
      <c r="BL26" s="618"/>
      <c r="BM26" s="618"/>
      <c r="BN26" s="618"/>
      <c r="BO26" s="618"/>
      <c r="BP26" s="618"/>
      <c r="BQ26" s="618"/>
      <c r="BR26" s="618"/>
      <c r="BS26" s="664"/>
      <c r="BT26" s="618"/>
      <c r="BU26" s="627"/>
    </row>
    <row r="27" spans="1:82" ht="12.5" x14ac:dyDescent="0.2">
      <c r="A27" s="624"/>
      <c r="B27" s="618"/>
      <c r="C27" s="663"/>
      <c r="D27" s="618"/>
      <c r="E27" s="618"/>
      <c r="F27" s="618"/>
      <c r="G27" s="618"/>
      <c r="H27" s="618"/>
      <c r="I27" s="618"/>
      <c r="J27" s="618"/>
      <c r="K27" s="618"/>
      <c r="L27" s="618"/>
      <c r="M27" s="618"/>
      <c r="N27" s="618"/>
      <c r="O27" s="618"/>
      <c r="P27" s="618"/>
      <c r="Q27" s="618"/>
      <c r="R27" s="618"/>
      <c r="S27" s="618"/>
      <c r="T27" s="618"/>
      <c r="U27" s="618"/>
      <c r="V27" s="618"/>
      <c r="W27" s="618"/>
      <c r="X27" s="618"/>
      <c r="Y27" s="618"/>
      <c r="Z27" s="618"/>
      <c r="AA27" s="618"/>
      <c r="AB27" s="618"/>
      <c r="AC27" s="618"/>
      <c r="AD27" s="618"/>
      <c r="AE27" s="618"/>
      <c r="AF27" s="618"/>
      <c r="AG27" s="618"/>
      <c r="AH27" s="618"/>
      <c r="AI27" s="618"/>
      <c r="AJ27" s="618"/>
      <c r="AK27" s="618"/>
      <c r="AL27" s="618"/>
      <c r="AM27" s="618"/>
      <c r="AN27" s="618"/>
      <c r="AO27" s="618"/>
      <c r="AP27" s="618"/>
      <c r="AQ27" s="618"/>
      <c r="AR27" s="618"/>
      <c r="AS27" s="618"/>
      <c r="AT27" s="618"/>
      <c r="AU27" s="618"/>
      <c r="AV27" s="618"/>
      <c r="AW27" s="618"/>
      <c r="AX27" s="618"/>
      <c r="AY27" s="618"/>
      <c r="AZ27" s="618"/>
      <c r="BA27" s="618"/>
      <c r="BB27" s="618"/>
      <c r="BC27" s="618"/>
      <c r="BD27" s="618"/>
      <c r="BE27" s="618"/>
      <c r="BF27" s="618"/>
      <c r="BG27" s="618"/>
      <c r="BH27" s="618"/>
      <c r="BI27" s="618"/>
      <c r="BJ27" s="618"/>
      <c r="BK27" s="618"/>
      <c r="BL27" s="618"/>
      <c r="BM27" s="618"/>
      <c r="BN27" s="618"/>
      <c r="BO27" s="618"/>
      <c r="BP27" s="618"/>
      <c r="BQ27" s="618"/>
      <c r="BR27" s="618"/>
      <c r="BS27" s="664"/>
      <c r="BT27" s="618"/>
      <c r="BU27" s="627"/>
    </row>
    <row r="28" spans="1:82" ht="12.5" x14ac:dyDescent="0.2">
      <c r="A28" s="624"/>
      <c r="B28" s="618"/>
      <c r="C28" s="663"/>
      <c r="D28" s="618"/>
      <c r="E28" s="618"/>
      <c r="F28" s="618"/>
      <c r="G28" s="618"/>
      <c r="H28" s="618"/>
      <c r="I28" s="618"/>
      <c r="J28" s="618"/>
      <c r="K28" s="618"/>
      <c r="L28" s="618"/>
      <c r="M28" s="618"/>
      <c r="N28" s="618"/>
      <c r="O28" s="618"/>
      <c r="P28" s="618"/>
      <c r="Q28" s="618"/>
      <c r="R28" s="618"/>
      <c r="S28" s="618"/>
      <c r="T28" s="618"/>
      <c r="U28" s="618"/>
      <c r="V28" s="618"/>
      <c r="W28" s="618"/>
      <c r="X28" s="618"/>
      <c r="Y28" s="618"/>
      <c r="Z28" s="618"/>
      <c r="AA28" s="618"/>
      <c r="AB28" s="618"/>
      <c r="AC28" s="618"/>
      <c r="AD28" s="618"/>
      <c r="AE28" s="618"/>
      <c r="AF28" s="618"/>
      <c r="AG28" s="618"/>
      <c r="AH28" s="618"/>
      <c r="AI28" s="618"/>
      <c r="AJ28" s="618"/>
      <c r="AK28" s="618"/>
      <c r="AL28" s="618"/>
      <c r="AM28" s="618"/>
      <c r="AN28" s="618"/>
      <c r="AO28" s="618"/>
      <c r="AP28" s="618"/>
      <c r="AQ28" s="618"/>
      <c r="AR28" s="618"/>
      <c r="AS28" s="618"/>
      <c r="AT28" s="618"/>
      <c r="AU28" s="618"/>
      <c r="AV28" s="618"/>
      <c r="AW28" s="618"/>
      <c r="AX28" s="618"/>
      <c r="AY28" s="618"/>
      <c r="AZ28" s="618"/>
      <c r="BA28" s="618"/>
      <c r="BB28" s="618"/>
      <c r="BC28" s="618"/>
      <c r="BD28" s="618"/>
      <c r="BE28" s="618"/>
      <c r="BF28" s="618"/>
      <c r="BG28" s="618"/>
      <c r="BH28" s="618"/>
      <c r="BI28" s="618"/>
      <c r="BJ28" s="618"/>
      <c r="BK28" s="618"/>
      <c r="BL28" s="618"/>
      <c r="BM28" s="618"/>
      <c r="BN28" s="618"/>
      <c r="BO28" s="618"/>
      <c r="BP28" s="618"/>
      <c r="BQ28" s="618"/>
      <c r="BR28" s="618"/>
      <c r="BS28" s="664"/>
      <c r="BT28" s="618"/>
      <c r="BU28" s="627"/>
    </row>
    <row r="29" spans="1:82" ht="12.5" x14ac:dyDescent="0.2">
      <c r="A29" s="624"/>
      <c r="B29" s="618"/>
      <c r="C29" s="663"/>
      <c r="D29" s="618"/>
      <c r="E29" s="618"/>
      <c r="F29" s="618"/>
      <c r="G29" s="618"/>
      <c r="H29" s="618"/>
      <c r="I29" s="618"/>
      <c r="J29" s="618"/>
      <c r="K29" s="618"/>
      <c r="L29" s="618"/>
      <c r="M29" s="618"/>
      <c r="N29" s="618"/>
      <c r="O29" s="618"/>
      <c r="P29" s="618"/>
      <c r="Q29" s="618"/>
      <c r="R29" s="618"/>
      <c r="S29" s="618"/>
      <c r="T29" s="618"/>
      <c r="U29" s="618"/>
      <c r="V29" s="618"/>
      <c r="W29" s="618"/>
      <c r="X29" s="618"/>
      <c r="Y29" s="618"/>
      <c r="Z29" s="618"/>
      <c r="AA29" s="618"/>
      <c r="AB29" s="618"/>
      <c r="AC29" s="618"/>
      <c r="AD29" s="618"/>
      <c r="AE29" s="618"/>
      <c r="AF29" s="618"/>
      <c r="AG29" s="618"/>
      <c r="AH29" s="618"/>
      <c r="AI29" s="618"/>
      <c r="AJ29" s="618"/>
      <c r="AK29" s="618"/>
      <c r="AL29" s="618"/>
      <c r="AM29" s="618"/>
      <c r="AN29" s="618"/>
      <c r="AO29" s="618"/>
      <c r="AP29" s="618"/>
      <c r="AQ29" s="618"/>
      <c r="AR29" s="618"/>
      <c r="AS29" s="618"/>
      <c r="AT29" s="618"/>
      <c r="AU29" s="618"/>
      <c r="AV29" s="618"/>
      <c r="AW29" s="618"/>
      <c r="AX29" s="618"/>
      <c r="AY29" s="618"/>
      <c r="AZ29" s="618"/>
      <c r="BA29" s="618"/>
      <c r="BB29" s="618"/>
      <c r="BC29" s="618"/>
      <c r="BD29" s="618"/>
      <c r="BE29" s="618"/>
      <c r="BF29" s="618"/>
      <c r="BG29" s="618"/>
      <c r="BH29" s="618"/>
      <c r="BI29" s="618"/>
      <c r="BJ29" s="618"/>
      <c r="BK29" s="618"/>
      <c r="BL29" s="618"/>
      <c r="BM29" s="618"/>
      <c r="BN29" s="618"/>
      <c r="BO29" s="618"/>
      <c r="BP29" s="618"/>
      <c r="BQ29" s="618"/>
      <c r="BR29" s="618"/>
      <c r="BS29" s="664"/>
      <c r="BT29" s="618"/>
      <c r="BU29" s="627"/>
    </row>
    <row r="30" spans="1:82" ht="12.5" x14ac:dyDescent="0.2">
      <c r="A30" s="624"/>
      <c r="B30" s="618"/>
      <c r="C30" s="663"/>
      <c r="D30" s="618"/>
      <c r="E30" s="618"/>
      <c r="F30" s="618"/>
      <c r="G30" s="618"/>
      <c r="H30" s="618"/>
      <c r="I30" s="618"/>
      <c r="J30" s="618"/>
      <c r="K30" s="618"/>
      <c r="L30" s="618"/>
      <c r="M30" s="618"/>
      <c r="N30" s="618"/>
      <c r="O30" s="618"/>
      <c r="P30" s="618"/>
      <c r="Q30" s="618"/>
      <c r="R30" s="618"/>
      <c r="S30" s="618"/>
      <c r="T30" s="618"/>
      <c r="U30" s="618"/>
      <c r="V30" s="618"/>
      <c r="W30" s="618"/>
      <c r="X30" s="618"/>
      <c r="Y30" s="618"/>
      <c r="Z30" s="618"/>
      <c r="AA30" s="618"/>
      <c r="AB30" s="618"/>
      <c r="AC30" s="618"/>
      <c r="AD30" s="618"/>
      <c r="AE30" s="618"/>
      <c r="AF30" s="618"/>
      <c r="AG30" s="618"/>
      <c r="AH30" s="618"/>
      <c r="AI30" s="618"/>
      <c r="AJ30" s="618"/>
      <c r="AK30" s="618"/>
      <c r="AL30" s="618"/>
      <c r="AM30" s="618"/>
      <c r="AN30" s="618"/>
      <c r="AO30" s="618"/>
      <c r="AP30" s="618"/>
      <c r="AQ30" s="618"/>
      <c r="AR30" s="618"/>
      <c r="AS30" s="618"/>
      <c r="AT30" s="618"/>
      <c r="AU30" s="618"/>
      <c r="AV30" s="618"/>
      <c r="AW30" s="618"/>
      <c r="AX30" s="618"/>
      <c r="AY30" s="618"/>
      <c r="AZ30" s="618"/>
      <c r="BA30" s="618"/>
      <c r="BB30" s="618"/>
      <c r="BC30" s="618"/>
      <c r="BD30" s="618"/>
      <c r="BE30" s="618"/>
      <c r="BF30" s="618"/>
      <c r="BG30" s="618"/>
      <c r="BH30" s="618"/>
      <c r="BI30" s="618"/>
      <c r="BJ30" s="618"/>
      <c r="BK30" s="618"/>
      <c r="BL30" s="618"/>
      <c r="BM30" s="618"/>
      <c r="BN30" s="618"/>
      <c r="BO30" s="618"/>
      <c r="BP30" s="618"/>
      <c r="BQ30" s="618"/>
      <c r="BR30" s="618"/>
      <c r="BS30" s="664"/>
      <c r="BT30" s="618"/>
      <c r="BU30" s="627"/>
    </row>
    <row r="31" spans="1:82" ht="12.5" x14ac:dyDescent="0.2">
      <c r="A31" s="624"/>
      <c r="B31" s="618"/>
      <c r="C31" s="663"/>
      <c r="D31" s="618"/>
      <c r="E31" s="618"/>
      <c r="F31" s="618"/>
      <c r="G31" s="618"/>
      <c r="H31" s="618"/>
      <c r="I31" s="618"/>
      <c r="J31" s="618"/>
      <c r="K31" s="618"/>
      <c r="L31" s="618"/>
      <c r="M31" s="618"/>
      <c r="N31" s="618"/>
      <c r="O31" s="618"/>
      <c r="P31" s="618"/>
      <c r="Q31" s="618"/>
      <c r="R31" s="618"/>
      <c r="S31" s="618"/>
      <c r="T31" s="618"/>
      <c r="U31" s="618"/>
      <c r="V31" s="618"/>
      <c r="W31" s="618"/>
      <c r="X31" s="618"/>
      <c r="Y31" s="618"/>
      <c r="Z31" s="618"/>
      <c r="AA31" s="618"/>
      <c r="AB31" s="618"/>
      <c r="AC31" s="618"/>
      <c r="AD31" s="618"/>
      <c r="AE31" s="618"/>
      <c r="AF31" s="618"/>
      <c r="AG31" s="618"/>
      <c r="AH31" s="618"/>
      <c r="AI31" s="618"/>
      <c r="AJ31" s="618"/>
      <c r="AK31" s="618"/>
      <c r="AL31" s="618"/>
      <c r="AM31" s="618"/>
      <c r="AN31" s="618"/>
      <c r="AO31" s="618"/>
      <c r="AP31" s="618"/>
      <c r="AQ31" s="618"/>
      <c r="AR31" s="618"/>
      <c r="AS31" s="618"/>
      <c r="AT31" s="618"/>
      <c r="AU31" s="618"/>
      <c r="AV31" s="618"/>
      <c r="AW31" s="618"/>
      <c r="AX31" s="618"/>
      <c r="AY31" s="618"/>
      <c r="AZ31" s="618"/>
      <c r="BA31" s="618"/>
      <c r="BB31" s="618"/>
      <c r="BC31" s="618"/>
      <c r="BD31" s="618"/>
      <c r="BE31" s="618"/>
      <c r="BF31" s="618"/>
      <c r="BG31" s="618"/>
      <c r="BH31" s="618"/>
      <c r="BI31" s="618"/>
      <c r="BJ31" s="618"/>
      <c r="BK31" s="618"/>
      <c r="BL31" s="618"/>
      <c r="BM31" s="618"/>
      <c r="BN31" s="618"/>
      <c r="BO31" s="618"/>
      <c r="BP31" s="618"/>
      <c r="BQ31" s="618"/>
      <c r="BR31" s="618"/>
      <c r="BS31" s="664"/>
      <c r="BT31" s="618"/>
      <c r="BU31" s="627"/>
    </row>
    <row r="32" spans="1:82" ht="12.5" x14ac:dyDescent="0.2">
      <c r="A32" s="624"/>
      <c r="B32" s="618"/>
      <c r="C32" s="663"/>
      <c r="D32" s="618"/>
      <c r="E32" s="618"/>
      <c r="F32" s="618"/>
      <c r="G32" s="618"/>
      <c r="H32" s="618"/>
      <c r="I32" s="618"/>
      <c r="J32" s="618"/>
      <c r="K32" s="618"/>
      <c r="L32" s="618"/>
      <c r="M32" s="618"/>
      <c r="N32" s="618"/>
      <c r="O32" s="618"/>
      <c r="P32" s="618"/>
      <c r="Q32" s="618"/>
      <c r="R32" s="618"/>
      <c r="S32" s="618"/>
      <c r="T32" s="618"/>
      <c r="U32" s="618"/>
      <c r="V32" s="618"/>
      <c r="W32" s="618"/>
      <c r="X32" s="618"/>
      <c r="Y32" s="618"/>
      <c r="Z32" s="618"/>
      <c r="AA32" s="618"/>
      <c r="AB32" s="618"/>
      <c r="AC32" s="618"/>
      <c r="AD32" s="618"/>
      <c r="AE32" s="618"/>
      <c r="AF32" s="618"/>
      <c r="AG32" s="618"/>
      <c r="AH32" s="618"/>
      <c r="AI32" s="618"/>
      <c r="AJ32" s="618"/>
      <c r="AK32" s="618"/>
      <c r="AL32" s="618"/>
      <c r="AM32" s="618"/>
      <c r="AN32" s="618"/>
      <c r="AO32" s="618"/>
      <c r="AP32" s="618"/>
      <c r="AQ32" s="618"/>
      <c r="AR32" s="618"/>
      <c r="AS32" s="618"/>
      <c r="AT32" s="618"/>
      <c r="AU32" s="618"/>
      <c r="AV32" s="618"/>
      <c r="AW32" s="618"/>
      <c r="AX32" s="618"/>
      <c r="AY32" s="618"/>
      <c r="AZ32" s="618"/>
      <c r="BA32" s="618"/>
      <c r="BB32" s="618"/>
      <c r="BC32" s="618"/>
      <c r="BD32" s="618"/>
      <c r="BE32" s="618"/>
      <c r="BF32" s="618"/>
      <c r="BG32" s="618"/>
      <c r="BH32" s="618"/>
      <c r="BI32" s="618"/>
      <c r="BJ32" s="618"/>
      <c r="BK32" s="618"/>
      <c r="BL32" s="618"/>
      <c r="BM32" s="618"/>
      <c r="BN32" s="618"/>
      <c r="BO32" s="618"/>
      <c r="BP32" s="618"/>
      <c r="BQ32" s="618"/>
      <c r="BR32" s="618"/>
      <c r="BS32" s="664"/>
      <c r="BT32" s="618"/>
      <c r="BU32" s="627"/>
    </row>
    <row r="33" spans="1:73" ht="12.5" x14ac:dyDescent="0.2">
      <c r="A33" s="624"/>
      <c r="B33" s="618"/>
      <c r="C33" s="663"/>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8"/>
      <c r="AP33" s="618"/>
      <c r="AQ33" s="618"/>
      <c r="AR33" s="618"/>
      <c r="AS33" s="618"/>
      <c r="AT33" s="618"/>
      <c r="AU33" s="618"/>
      <c r="AV33" s="618"/>
      <c r="AW33" s="618"/>
      <c r="AX33" s="618"/>
      <c r="AY33" s="618"/>
      <c r="AZ33" s="618"/>
      <c r="BA33" s="618"/>
      <c r="BB33" s="618"/>
      <c r="BC33" s="618"/>
      <c r="BD33" s="618"/>
      <c r="BE33" s="618"/>
      <c r="BF33" s="618"/>
      <c r="BG33" s="618"/>
      <c r="BH33" s="618"/>
      <c r="BI33" s="618"/>
      <c r="BJ33" s="618"/>
      <c r="BK33" s="618"/>
      <c r="BL33" s="618"/>
      <c r="BM33" s="618"/>
      <c r="BN33" s="618"/>
      <c r="BO33" s="618"/>
      <c r="BP33" s="618"/>
      <c r="BQ33" s="618"/>
      <c r="BR33" s="618"/>
      <c r="BS33" s="664"/>
      <c r="BT33" s="618"/>
      <c r="BU33" s="627"/>
    </row>
    <row r="34" spans="1:73" ht="12.5" x14ac:dyDescent="0.2">
      <c r="A34" s="624"/>
      <c r="B34" s="618"/>
      <c r="C34" s="663"/>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8"/>
      <c r="AP34" s="618"/>
      <c r="AQ34" s="618"/>
      <c r="AR34" s="618"/>
      <c r="AS34" s="618"/>
      <c r="AT34" s="618"/>
      <c r="AU34" s="618"/>
      <c r="AV34" s="618"/>
      <c r="AW34" s="618"/>
      <c r="AX34" s="618"/>
      <c r="AY34" s="618"/>
      <c r="AZ34" s="618"/>
      <c r="BA34" s="618"/>
      <c r="BB34" s="618"/>
      <c r="BC34" s="618"/>
      <c r="BD34" s="618"/>
      <c r="BE34" s="618"/>
      <c r="BF34" s="618"/>
      <c r="BG34" s="618"/>
      <c r="BH34" s="618"/>
      <c r="BI34" s="618"/>
      <c r="BJ34" s="618"/>
      <c r="BK34" s="618"/>
      <c r="BL34" s="618"/>
      <c r="BM34" s="618"/>
      <c r="BN34" s="618"/>
      <c r="BO34" s="618"/>
      <c r="BP34" s="618"/>
      <c r="BQ34" s="618"/>
      <c r="BR34" s="618"/>
      <c r="BS34" s="664"/>
      <c r="BT34" s="618"/>
      <c r="BU34" s="627"/>
    </row>
    <row r="35" spans="1:73" ht="12.5" x14ac:dyDescent="0.2">
      <c r="A35" s="624"/>
      <c r="B35" s="618"/>
      <c r="C35" s="663"/>
      <c r="D35" s="618"/>
      <c r="E35" s="618"/>
      <c r="F35" s="618"/>
      <c r="G35" s="618"/>
      <c r="H35" s="618"/>
      <c r="I35" s="618"/>
      <c r="J35" s="618"/>
      <c r="K35" s="618"/>
      <c r="L35" s="618"/>
      <c r="M35" s="618"/>
      <c r="N35" s="618"/>
      <c r="O35" s="618"/>
      <c r="P35" s="618"/>
      <c r="Q35" s="618"/>
      <c r="R35" s="618"/>
      <c r="S35" s="618"/>
      <c r="T35" s="618"/>
      <c r="U35" s="618"/>
      <c r="V35" s="618"/>
      <c r="W35" s="618"/>
      <c r="X35" s="618"/>
      <c r="Y35" s="618"/>
      <c r="Z35" s="618"/>
      <c r="AA35" s="618"/>
      <c r="AB35" s="618"/>
      <c r="AC35" s="618"/>
      <c r="AD35" s="618"/>
      <c r="AE35" s="618"/>
      <c r="AF35" s="618"/>
      <c r="AG35" s="618"/>
      <c r="AH35" s="618"/>
      <c r="AI35" s="618"/>
      <c r="AJ35" s="618"/>
      <c r="AK35" s="618"/>
      <c r="AL35" s="618"/>
      <c r="AM35" s="618"/>
      <c r="AN35" s="618"/>
      <c r="AO35" s="618"/>
      <c r="AP35" s="618"/>
      <c r="AQ35" s="618"/>
      <c r="AR35" s="618"/>
      <c r="AS35" s="618"/>
      <c r="AT35" s="618"/>
      <c r="AU35" s="618"/>
      <c r="AV35" s="618"/>
      <c r="AW35" s="618"/>
      <c r="AX35" s="618"/>
      <c r="AY35" s="618"/>
      <c r="AZ35" s="618"/>
      <c r="BA35" s="618"/>
      <c r="BB35" s="618"/>
      <c r="BC35" s="618"/>
      <c r="BD35" s="618"/>
      <c r="BE35" s="618"/>
      <c r="BF35" s="618"/>
      <c r="BG35" s="618"/>
      <c r="BH35" s="618"/>
      <c r="BI35" s="618"/>
      <c r="BJ35" s="618"/>
      <c r="BK35" s="618"/>
      <c r="BL35" s="618"/>
      <c r="BM35" s="618"/>
      <c r="BN35" s="618"/>
      <c r="BO35" s="618"/>
      <c r="BP35" s="618"/>
      <c r="BQ35" s="618"/>
      <c r="BR35" s="618"/>
      <c r="BS35" s="664"/>
      <c r="BT35" s="618"/>
      <c r="BU35" s="627"/>
    </row>
    <row r="36" spans="1:73" ht="12.5" x14ac:dyDescent="0.2">
      <c r="A36" s="624"/>
      <c r="B36" s="618"/>
      <c r="C36" s="663"/>
      <c r="D36" s="618"/>
      <c r="E36" s="618"/>
      <c r="F36" s="618"/>
      <c r="G36" s="618"/>
      <c r="H36" s="618"/>
      <c r="I36" s="618"/>
      <c r="J36" s="618"/>
      <c r="K36" s="618"/>
      <c r="L36" s="618"/>
      <c r="M36" s="618"/>
      <c r="N36" s="618"/>
      <c r="O36" s="618"/>
      <c r="P36" s="618"/>
      <c r="Q36" s="618"/>
      <c r="R36" s="618"/>
      <c r="S36" s="618"/>
      <c r="T36" s="618"/>
      <c r="U36" s="618"/>
      <c r="V36" s="618"/>
      <c r="W36" s="618"/>
      <c r="X36" s="618"/>
      <c r="Y36" s="618"/>
      <c r="Z36" s="618"/>
      <c r="AA36" s="618"/>
      <c r="AB36" s="618"/>
      <c r="AC36" s="618"/>
      <c r="AD36" s="618"/>
      <c r="AE36" s="618"/>
      <c r="AF36" s="618"/>
      <c r="AG36" s="618"/>
      <c r="AH36" s="618"/>
      <c r="AI36" s="618"/>
      <c r="AJ36" s="618"/>
      <c r="AK36" s="618"/>
      <c r="AL36" s="618"/>
      <c r="AM36" s="618"/>
      <c r="AN36" s="618"/>
      <c r="AO36" s="618"/>
      <c r="AP36" s="618"/>
      <c r="AQ36" s="618"/>
      <c r="AR36" s="618"/>
      <c r="AS36" s="618"/>
      <c r="AT36" s="618"/>
      <c r="AU36" s="618"/>
      <c r="AV36" s="618"/>
      <c r="AW36" s="618"/>
      <c r="AX36" s="618"/>
      <c r="AY36" s="618"/>
      <c r="AZ36" s="618"/>
      <c r="BA36" s="618"/>
      <c r="BB36" s="618"/>
      <c r="BC36" s="618"/>
      <c r="BD36" s="618"/>
      <c r="BE36" s="618"/>
      <c r="BF36" s="618"/>
      <c r="BG36" s="618"/>
      <c r="BH36" s="618"/>
      <c r="BI36" s="618"/>
      <c r="BJ36" s="618"/>
      <c r="BK36" s="618"/>
      <c r="BL36" s="618"/>
      <c r="BM36" s="618"/>
      <c r="BN36" s="618"/>
      <c r="BO36" s="618"/>
      <c r="BP36" s="618"/>
      <c r="BQ36" s="618"/>
      <c r="BR36" s="618"/>
      <c r="BS36" s="664"/>
      <c r="BT36" s="618"/>
      <c r="BU36" s="627"/>
    </row>
    <row r="37" spans="1:73" ht="12.5" x14ac:dyDescent="0.2">
      <c r="A37" s="624"/>
      <c r="B37" s="618"/>
      <c r="C37" s="663"/>
      <c r="D37" s="618"/>
      <c r="E37" s="618"/>
      <c r="F37" s="618"/>
      <c r="G37" s="618"/>
      <c r="H37" s="618"/>
      <c r="I37" s="618"/>
      <c r="J37" s="618"/>
      <c r="K37" s="618"/>
      <c r="L37" s="618"/>
      <c r="M37" s="618"/>
      <c r="N37" s="618"/>
      <c r="O37" s="618"/>
      <c r="P37" s="618"/>
      <c r="Q37" s="618"/>
      <c r="R37" s="618"/>
      <c r="S37" s="618"/>
      <c r="T37" s="618"/>
      <c r="U37" s="618"/>
      <c r="V37" s="618"/>
      <c r="W37" s="618"/>
      <c r="X37" s="618"/>
      <c r="Y37" s="618"/>
      <c r="Z37" s="618"/>
      <c r="AA37" s="618"/>
      <c r="AB37" s="618"/>
      <c r="AC37" s="618"/>
      <c r="AD37" s="618"/>
      <c r="AE37" s="618"/>
      <c r="AF37" s="618"/>
      <c r="AG37" s="618"/>
      <c r="AH37" s="618"/>
      <c r="AI37" s="618"/>
      <c r="AJ37" s="618"/>
      <c r="AK37" s="618"/>
      <c r="AL37" s="618"/>
      <c r="AM37" s="618"/>
      <c r="AN37" s="618"/>
      <c r="AO37" s="618"/>
      <c r="AP37" s="618"/>
      <c r="AQ37" s="618"/>
      <c r="AR37" s="618"/>
      <c r="AS37" s="618"/>
      <c r="AT37" s="618"/>
      <c r="AU37" s="618"/>
      <c r="AV37" s="618"/>
      <c r="AW37" s="618"/>
      <c r="AX37" s="618"/>
      <c r="AY37" s="618"/>
      <c r="AZ37" s="618"/>
      <c r="BA37" s="618"/>
      <c r="BB37" s="618"/>
      <c r="BC37" s="618"/>
      <c r="BD37" s="618"/>
      <c r="BE37" s="618"/>
      <c r="BF37" s="618"/>
      <c r="BG37" s="618"/>
      <c r="BH37" s="618"/>
      <c r="BI37" s="618"/>
      <c r="BJ37" s="618"/>
      <c r="BK37" s="618"/>
      <c r="BL37" s="618"/>
      <c r="BM37" s="618"/>
      <c r="BN37" s="618"/>
      <c r="BO37" s="618"/>
      <c r="BP37" s="618"/>
      <c r="BQ37" s="618"/>
      <c r="BR37" s="618"/>
      <c r="BS37" s="664"/>
      <c r="BT37" s="618"/>
      <c r="BU37" s="627"/>
    </row>
    <row r="38" spans="1:73" ht="12.5" x14ac:dyDescent="0.2">
      <c r="A38" s="624"/>
      <c r="B38" s="618"/>
      <c r="C38" s="663"/>
      <c r="D38" s="618"/>
      <c r="E38" s="618"/>
      <c r="F38" s="618"/>
      <c r="G38" s="618"/>
      <c r="H38" s="618"/>
      <c r="I38" s="618"/>
      <c r="J38" s="618"/>
      <c r="K38" s="618"/>
      <c r="L38" s="618"/>
      <c r="M38" s="618"/>
      <c r="N38" s="618"/>
      <c r="O38" s="618"/>
      <c r="P38" s="618"/>
      <c r="Q38" s="618"/>
      <c r="R38" s="618"/>
      <c r="S38" s="618"/>
      <c r="T38" s="618"/>
      <c r="U38" s="618"/>
      <c r="V38" s="618"/>
      <c r="W38" s="618"/>
      <c r="X38" s="618"/>
      <c r="Y38" s="618"/>
      <c r="Z38" s="618"/>
      <c r="AA38" s="618"/>
      <c r="AB38" s="618"/>
      <c r="AC38" s="618"/>
      <c r="AD38" s="618"/>
      <c r="AE38" s="618"/>
      <c r="AF38" s="618"/>
      <c r="AG38" s="618"/>
      <c r="AH38" s="618"/>
      <c r="AI38" s="618"/>
      <c r="AJ38" s="618"/>
      <c r="AK38" s="618"/>
      <c r="AL38" s="618"/>
      <c r="AM38" s="618"/>
      <c r="AN38" s="618"/>
      <c r="AO38" s="618"/>
      <c r="AP38" s="618"/>
      <c r="AQ38" s="618"/>
      <c r="AR38" s="618"/>
      <c r="AS38" s="618"/>
      <c r="AT38" s="618"/>
      <c r="AU38" s="618"/>
      <c r="AV38" s="618"/>
      <c r="AW38" s="618"/>
      <c r="AX38" s="618"/>
      <c r="AY38" s="618"/>
      <c r="AZ38" s="618"/>
      <c r="BA38" s="618"/>
      <c r="BB38" s="618"/>
      <c r="BC38" s="618"/>
      <c r="BD38" s="618"/>
      <c r="BE38" s="618"/>
      <c r="BF38" s="618"/>
      <c r="BG38" s="618"/>
      <c r="BH38" s="618"/>
      <c r="BI38" s="618"/>
      <c r="BJ38" s="618"/>
      <c r="BK38" s="618"/>
      <c r="BL38" s="618"/>
      <c r="BM38" s="618"/>
      <c r="BN38" s="618"/>
      <c r="BO38" s="618"/>
      <c r="BP38" s="618"/>
      <c r="BQ38" s="618"/>
      <c r="BR38" s="618"/>
      <c r="BS38" s="664"/>
      <c r="BT38" s="618"/>
      <c r="BU38" s="627"/>
    </row>
    <row r="39" spans="1:73" ht="12.5" x14ac:dyDescent="0.2">
      <c r="A39" s="624"/>
      <c r="B39" s="618"/>
      <c r="C39" s="663"/>
      <c r="D39" s="618"/>
      <c r="E39" s="618"/>
      <c r="F39" s="618"/>
      <c r="G39" s="618"/>
      <c r="H39" s="618"/>
      <c r="I39" s="618"/>
      <c r="J39" s="618"/>
      <c r="K39" s="618"/>
      <c r="L39" s="618"/>
      <c r="M39" s="618"/>
      <c r="N39" s="618"/>
      <c r="O39" s="618"/>
      <c r="P39" s="618"/>
      <c r="Q39" s="618"/>
      <c r="R39" s="618"/>
      <c r="S39" s="618"/>
      <c r="T39" s="618"/>
      <c r="U39" s="618"/>
      <c r="V39" s="618"/>
      <c r="W39" s="618"/>
      <c r="X39" s="618"/>
      <c r="Y39" s="618"/>
      <c r="Z39" s="618"/>
      <c r="AA39" s="618"/>
      <c r="AB39" s="618"/>
      <c r="AC39" s="618"/>
      <c r="AD39" s="618"/>
      <c r="AE39" s="618"/>
      <c r="AF39" s="618"/>
      <c r="AG39" s="618"/>
      <c r="AH39" s="618"/>
      <c r="AI39" s="618"/>
      <c r="AJ39" s="618"/>
      <c r="AK39" s="618"/>
      <c r="AL39" s="618"/>
      <c r="AM39" s="618"/>
      <c r="AN39" s="618"/>
      <c r="AO39" s="618"/>
      <c r="AP39" s="618"/>
      <c r="AQ39" s="618"/>
      <c r="AR39" s="618"/>
      <c r="AS39" s="618"/>
      <c r="AT39" s="618"/>
      <c r="AU39" s="618"/>
      <c r="AV39" s="618"/>
      <c r="AW39" s="618"/>
      <c r="AX39" s="618"/>
      <c r="AY39" s="618"/>
      <c r="AZ39" s="618"/>
      <c r="BA39" s="618"/>
      <c r="BB39" s="618"/>
      <c r="BC39" s="618"/>
      <c r="BD39" s="618"/>
      <c r="BE39" s="618"/>
      <c r="BF39" s="618"/>
      <c r="BG39" s="618"/>
      <c r="BH39" s="618"/>
      <c r="BI39" s="618"/>
      <c r="BJ39" s="618"/>
      <c r="BK39" s="618"/>
      <c r="BL39" s="618"/>
      <c r="BM39" s="618"/>
      <c r="BN39" s="618"/>
      <c r="BO39" s="618"/>
      <c r="BP39" s="618"/>
      <c r="BQ39" s="618"/>
      <c r="BR39" s="618"/>
      <c r="BS39" s="664"/>
      <c r="BT39" s="618"/>
      <c r="BU39" s="627"/>
    </row>
    <row r="40" spans="1:73" ht="15" x14ac:dyDescent="0.2">
      <c r="A40" s="624"/>
      <c r="B40" s="618"/>
      <c r="C40" s="663"/>
      <c r="D40" s="618"/>
      <c r="E40" s="618"/>
      <c r="F40" s="618"/>
      <c r="G40" s="618"/>
      <c r="H40" s="618"/>
      <c r="I40" s="618"/>
      <c r="J40" s="618"/>
      <c r="K40" s="618"/>
      <c r="L40" s="618"/>
      <c r="M40" s="618"/>
      <c r="N40" s="618"/>
      <c r="O40" s="618"/>
      <c r="P40" s="618"/>
      <c r="Q40" s="618"/>
      <c r="R40" s="618"/>
      <c r="S40" s="618"/>
      <c r="T40" s="618"/>
      <c r="U40" s="618"/>
      <c r="V40" s="618"/>
      <c r="W40" s="618"/>
      <c r="X40" s="618"/>
      <c r="Y40" s="618"/>
      <c r="Z40" s="618"/>
      <c r="AA40" s="618"/>
      <c r="AB40" s="618"/>
      <c r="AC40" s="618"/>
      <c r="AD40" s="618"/>
      <c r="AE40" s="618"/>
      <c r="AF40" s="618"/>
      <c r="AG40" s="618"/>
      <c r="AH40" s="618"/>
      <c r="AI40" s="618"/>
      <c r="AJ40" s="618"/>
      <c r="AK40" s="618"/>
      <c r="AL40" s="618"/>
      <c r="AM40" s="618"/>
      <c r="AN40" s="618"/>
      <c r="AO40" s="618"/>
      <c r="AP40" s="618"/>
      <c r="AQ40" s="618"/>
      <c r="AR40" s="618"/>
      <c r="AS40" s="618"/>
      <c r="AT40" s="618"/>
      <c r="AU40" s="618"/>
      <c r="AV40" s="618"/>
      <c r="AW40" s="618"/>
      <c r="AX40" s="618"/>
      <c r="AY40" s="618"/>
      <c r="AZ40" s="618"/>
      <c r="BA40" s="618"/>
      <c r="BB40" s="618"/>
      <c r="BC40" s="618"/>
      <c r="BD40" s="618"/>
      <c r="BE40" s="618"/>
      <c r="BF40" s="618"/>
      <c r="BG40" s="618"/>
      <c r="BH40" s="618"/>
      <c r="BI40" s="1"/>
      <c r="BJ40" s="618"/>
      <c r="BK40" s="618"/>
      <c r="BL40" s="618"/>
      <c r="BM40" s="618"/>
      <c r="BN40" s="618"/>
      <c r="BO40" s="618"/>
      <c r="BP40" s="618"/>
      <c r="BQ40" s="618"/>
      <c r="BR40" s="618"/>
      <c r="BS40" s="664"/>
      <c r="BT40" s="618"/>
      <c r="BU40" s="627"/>
    </row>
    <row r="41" spans="1:73" ht="12.5" x14ac:dyDescent="0.2">
      <c r="A41" s="624"/>
      <c r="B41" s="618"/>
      <c r="C41" s="663"/>
      <c r="D41" s="618"/>
      <c r="E41" s="618"/>
      <c r="F41" s="618"/>
      <c r="G41" s="618"/>
      <c r="H41" s="618"/>
      <c r="I41" s="618"/>
      <c r="J41" s="618"/>
      <c r="K41" s="618"/>
      <c r="L41" s="618"/>
      <c r="M41" s="618"/>
      <c r="N41" s="618"/>
      <c r="O41" s="618"/>
      <c r="P41" s="618"/>
      <c r="Q41" s="618"/>
      <c r="R41" s="618"/>
      <c r="S41" s="618"/>
      <c r="T41" s="618"/>
      <c r="U41" s="618"/>
      <c r="V41" s="618"/>
      <c r="W41" s="618"/>
      <c r="X41" s="618"/>
      <c r="Y41" s="618"/>
      <c r="Z41" s="618"/>
      <c r="AA41" s="618"/>
      <c r="AB41" s="618"/>
      <c r="AC41" s="618"/>
      <c r="AD41" s="618"/>
      <c r="AE41" s="618"/>
      <c r="AF41" s="618"/>
      <c r="AG41" s="618"/>
      <c r="AH41" s="618"/>
      <c r="AI41" s="618"/>
      <c r="AJ41" s="618"/>
      <c r="AK41" s="618"/>
      <c r="AL41" s="618"/>
      <c r="AM41" s="618"/>
      <c r="AN41" s="618"/>
      <c r="AO41" s="618"/>
      <c r="AP41" s="618"/>
      <c r="AQ41" s="618"/>
      <c r="AR41" s="618"/>
      <c r="AS41" s="618"/>
      <c r="AT41" s="618"/>
      <c r="AU41" s="618"/>
      <c r="AV41" s="618"/>
      <c r="AW41" s="618"/>
      <c r="AX41" s="618"/>
      <c r="AY41" s="618"/>
      <c r="AZ41" s="618"/>
      <c r="BA41" s="618"/>
      <c r="BB41" s="618"/>
      <c r="BC41" s="618"/>
      <c r="BD41" s="618"/>
      <c r="BE41" s="618"/>
      <c r="BF41" s="618"/>
      <c r="BG41" s="618"/>
      <c r="BH41" s="618"/>
      <c r="BI41" s="618"/>
      <c r="BJ41" s="618"/>
      <c r="BK41" s="618"/>
      <c r="BL41" s="618"/>
      <c r="BM41" s="618"/>
      <c r="BN41" s="618"/>
      <c r="BO41" s="618"/>
      <c r="BP41" s="618"/>
      <c r="BQ41" s="618"/>
      <c r="BR41" s="618"/>
      <c r="BS41" s="664"/>
      <c r="BT41" s="618"/>
      <c r="BU41" s="627"/>
    </row>
    <row r="42" spans="1:73" ht="12.5" x14ac:dyDescent="0.2">
      <c r="A42" s="624"/>
      <c r="B42" s="618"/>
      <c r="C42" s="663"/>
      <c r="D42" s="618"/>
      <c r="E42" s="618"/>
      <c r="F42" s="618"/>
      <c r="G42" s="618"/>
      <c r="H42" s="618"/>
      <c r="I42" s="618"/>
      <c r="J42" s="618"/>
      <c r="K42" s="618"/>
      <c r="L42" s="618"/>
      <c r="M42" s="618"/>
      <c r="N42" s="618"/>
      <c r="O42" s="618"/>
      <c r="P42" s="618"/>
      <c r="Q42" s="618"/>
      <c r="R42" s="618"/>
      <c r="S42" s="618"/>
      <c r="T42" s="618"/>
      <c r="U42" s="618"/>
      <c r="V42" s="618"/>
      <c r="W42" s="618"/>
      <c r="X42" s="618"/>
      <c r="Y42" s="618"/>
      <c r="Z42" s="618"/>
      <c r="AA42" s="618"/>
      <c r="AB42" s="618"/>
      <c r="AC42" s="618"/>
      <c r="AD42" s="618"/>
      <c r="AE42" s="618"/>
      <c r="AF42" s="618"/>
      <c r="AG42" s="618"/>
      <c r="AH42" s="618"/>
      <c r="AI42" s="618"/>
      <c r="AJ42" s="618"/>
      <c r="AK42" s="618"/>
      <c r="AL42" s="618"/>
      <c r="AM42" s="618"/>
      <c r="AN42" s="618"/>
      <c r="AO42" s="618"/>
      <c r="AP42" s="618"/>
      <c r="AQ42" s="618"/>
      <c r="AR42" s="618"/>
      <c r="AS42" s="618"/>
      <c r="AT42" s="618"/>
      <c r="AU42" s="618"/>
      <c r="AV42" s="618"/>
      <c r="AW42" s="618"/>
      <c r="AX42" s="618"/>
      <c r="AY42" s="618"/>
      <c r="AZ42" s="618"/>
      <c r="BA42" s="618"/>
      <c r="BB42" s="618"/>
      <c r="BC42" s="618"/>
      <c r="BD42" s="618"/>
      <c r="BE42" s="618"/>
      <c r="BF42" s="618"/>
      <c r="BG42" s="618"/>
      <c r="BH42" s="618"/>
      <c r="BI42" s="618"/>
      <c r="BJ42" s="618"/>
      <c r="BK42" s="618"/>
      <c r="BL42" s="618"/>
      <c r="BM42" s="618"/>
      <c r="BN42" s="618"/>
      <c r="BO42" s="618"/>
      <c r="BP42" s="618"/>
      <c r="BQ42" s="618"/>
      <c r="BR42" s="618"/>
      <c r="BS42" s="664"/>
      <c r="BT42" s="618"/>
      <c r="BU42" s="627"/>
    </row>
    <row r="43" spans="1:73" ht="12.5" x14ac:dyDescent="0.2">
      <c r="A43" s="624"/>
      <c r="B43" s="618"/>
      <c r="C43" s="663"/>
      <c r="D43" s="618"/>
      <c r="E43" s="618"/>
      <c r="F43" s="618"/>
      <c r="G43" s="618"/>
      <c r="H43" s="618"/>
      <c r="I43" s="618"/>
      <c r="J43" s="618"/>
      <c r="K43" s="618"/>
      <c r="L43" s="618"/>
      <c r="M43" s="618"/>
      <c r="N43" s="618"/>
      <c r="O43" s="618"/>
      <c r="P43" s="618"/>
      <c r="Q43" s="618"/>
      <c r="R43" s="618"/>
      <c r="S43" s="618"/>
      <c r="T43" s="618"/>
      <c r="U43" s="618"/>
      <c r="V43" s="618"/>
      <c r="W43" s="618"/>
      <c r="X43" s="618"/>
      <c r="Y43" s="618"/>
      <c r="Z43" s="618"/>
      <c r="AA43" s="618"/>
      <c r="AB43" s="618"/>
      <c r="AC43" s="618"/>
      <c r="AD43" s="618"/>
      <c r="AE43" s="618"/>
      <c r="AF43" s="618"/>
      <c r="AG43" s="618"/>
      <c r="AH43" s="618"/>
      <c r="AI43" s="618"/>
      <c r="AJ43" s="618"/>
      <c r="AK43" s="618"/>
      <c r="AL43" s="618"/>
      <c r="AM43" s="618"/>
      <c r="AN43" s="618"/>
      <c r="AO43" s="618"/>
      <c r="AP43" s="618"/>
      <c r="AQ43" s="618"/>
      <c r="AR43" s="618"/>
      <c r="AS43" s="618"/>
      <c r="AT43" s="618"/>
      <c r="AU43" s="618"/>
      <c r="AV43" s="618"/>
      <c r="AW43" s="618"/>
      <c r="AX43" s="618"/>
      <c r="AY43" s="618"/>
      <c r="AZ43" s="618"/>
      <c r="BA43" s="618"/>
      <c r="BB43" s="618"/>
      <c r="BC43" s="618"/>
      <c r="BD43" s="618"/>
      <c r="BE43" s="618"/>
      <c r="BF43" s="618"/>
      <c r="BG43" s="618"/>
      <c r="BH43" s="618"/>
      <c r="BI43" s="618"/>
      <c r="BJ43" s="618"/>
      <c r="BK43" s="618"/>
      <c r="BL43" s="618"/>
      <c r="BM43" s="618"/>
      <c r="BN43" s="618"/>
      <c r="BO43" s="618"/>
      <c r="BP43" s="618"/>
      <c r="BQ43" s="618"/>
      <c r="BR43" s="618"/>
      <c r="BS43" s="664"/>
      <c r="BT43" s="618"/>
      <c r="BU43" s="627"/>
    </row>
    <row r="44" spans="1:73" ht="12.5" x14ac:dyDescent="0.2">
      <c r="A44" s="624"/>
      <c r="B44" s="618"/>
      <c r="C44" s="663"/>
      <c r="D44" s="618"/>
      <c r="E44" s="618"/>
      <c r="F44" s="618"/>
      <c r="G44" s="618"/>
      <c r="H44" s="618"/>
      <c r="I44" s="618"/>
      <c r="J44" s="618"/>
      <c r="K44" s="618"/>
      <c r="L44" s="618"/>
      <c r="M44" s="618"/>
      <c r="N44" s="618"/>
      <c r="O44" s="618"/>
      <c r="P44" s="618"/>
      <c r="Q44" s="618"/>
      <c r="R44" s="618"/>
      <c r="S44" s="618"/>
      <c r="T44" s="618"/>
      <c r="U44" s="618"/>
      <c r="V44" s="618"/>
      <c r="W44" s="618"/>
      <c r="X44" s="618"/>
      <c r="Y44" s="618"/>
      <c r="Z44" s="618"/>
      <c r="AA44" s="618"/>
      <c r="AB44" s="618"/>
      <c r="AC44" s="618"/>
      <c r="AD44" s="618"/>
      <c r="AE44" s="618"/>
      <c r="AF44" s="618"/>
      <c r="AG44" s="618"/>
      <c r="AH44" s="618"/>
      <c r="AI44" s="618"/>
      <c r="AJ44" s="618"/>
      <c r="AK44" s="618"/>
      <c r="AL44" s="618"/>
      <c r="AM44" s="618"/>
      <c r="AN44" s="618"/>
      <c r="AO44" s="618"/>
      <c r="AP44" s="618"/>
      <c r="AQ44" s="618"/>
      <c r="AR44" s="618"/>
      <c r="AS44" s="618"/>
      <c r="AT44" s="618"/>
      <c r="AU44" s="618"/>
      <c r="AV44" s="618"/>
      <c r="AW44" s="618"/>
      <c r="AX44" s="618"/>
      <c r="AY44" s="618"/>
      <c r="AZ44" s="618"/>
      <c r="BA44" s="618"/>
      <c r="BB44" s="618"/>
      <c r="BC44" s="618"/>
      <c r="BD44" s="618"/>
      <c r="BE44" s="618"/>
      <c r="BF44" s="618"/>
      <c r="BG44" s="618"/>
      <c r="BH44" s="618"/>
      <c r="BI44" s="618"/>
      <c r="BJ44" s="618"/>
      <c r="BK44" s="618"/>
      <c r="BL44" s="618"/>
      <c r="BM44" s="618"/>
      <c r="BN44" s="618"/>
      <c r="BO44" s="618"/>
      <c r="BP44" s="618"/>
      <c r="BQ44" s="618"/>
      <c r="BR44" s="618"/>
      <c r="BS44" s="664"/>
      <c r="BT44" s="618"/>
      <c r="BU44" s="627"/>
    </row>
    <row r="45" spans="1:73" ht="12.5" x14ac:dyDescent="0.2">
      <c r="A45" s="624"/>
      <c r="B45" s="618"/>
      <c r="C45" s="663"/>
      <c r="D45" s="618"/>
      <c r="E45" s="618"/>
      <c r="F45" s="618"/>
      <c r="G45" s="618"/>
      <c r="H45" s="618"/>
      <c r="I45" s="618"/>
      <c r="J45" s="618"/>
      <c r="K45" s="618"/>
      <c r="L45" s="618"/>
      <c r="M45" s="618"/>
      <c r="N45" s="618"/>
      <c r="O45" s="618"/>
      <c r="P45" s="618"/>
      <c r="Q45" s="618"/>
      <c r="R45" s="618"/>
      <c r="S45" s="618"/>
      <c r="T45" s="618"/>
      <c r="U45" s="618"/>
      <c r="V45" s="618"/>
      <c r="W45" s="618"/>
      <c r="X45" s="618"/>
      <c r="Y45" s="618"/>
      <c r="Z45" s="618"/>
      <c r="AA45" s="618"/>
      <c r="AB45" s="618"/>
      <c r="AC45" s="618"/>
      <c r="AD45" s="618"/>
      <c r="AE45" s="618"/>
      <c r="AF45" s="618"/>
      <c r="AG45" s="618"/>
      <c r="AH45" s="618"/>
      <c r="AI45" s="618"/>
      <c r="AJ45" s="618"/>
      <c r="AK45" s="618"/>
      <c r="AL45" s="618"/>
      <c r="AM45" s="618"/>
      <c r="AN45" s="618"/>
      <c r="AO45" s="618"/>
      <c r="AP45" s="618"/>
      <c r="AQ45" s="618"/>
      <c r="AR45" s="618"/>
      <c r="AS45" s="618"/>
      <c r="AT45" s="618"/>
      <c r="AU45" s="618"/>
      <c r="AV45" s="618"/>
      <c r="AW45" s="618"/>
      <c r="AX45" s="618"/>
      <c r="AY45" s="618"/>
      <c r="AZ45" s="618"/>
      <c r="BA45" s="618"/>
      <c r="BB45" s="618"/>
      <c r="BC45" s="618"/>
      <c r="BD45" s="618"/>
      <c r="BE45" s="618"/>
      <c r="BF45" s="618"/>
      <c r="BG45" s="618"/>
      <c r="BH45" s="618"/>
      <c r="BI45" s="618"/>
      <c r="BJ45" s="618"/>
      <c r="BK45" s="618"/>
      <c r="BL45" s="618"/>
      <c r="BM45" s="618"/>
      <c r="BN45" s="618"/>
      <c r="BO45" s="618"/>
      <c r="BP45" s="618"/>
      <c r="BQ45" s="618"/>
      <c r="BR45" s="618"/>
      <c r="BS45" s="664"/>
      <c r="BT45" s="618"/>
      <c r="BU45" s="627"/>
    </row>
    <row r="46" spans="1:73" ht="12.5" x14ac:dyDescent="0.2">
      <c r="A46" s="624"/>
      <c r="B46" s="618"/>
      <c r="C46" s="663"/>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8"/>
      <c r="AP46" s="618"/>
      <c r="AQ46" s="618"/>
      <c r="AR46" s="618"/>
      <c r="AS46" s="618"/>
      <c r="AT46" s="618"/>
      <c r="AU46" s="618"/>
      <c r="AV46" s="618"/>
      <c r="AW46" s="618"/>
      <c r="AX46" s="618"/>
      <c r="AY46" s="618"/>
      <c r="AZ46" s="618"/>
      <c r="BA46" s="618"/>
      <c r="BB46" s="618"/>
      <c r="BC46" s="618"/>
      <c r="BD46" s="618"/>
      <c r="BE46" s="618"/>
      <c r="BF46" s="618"/>
      <c r="BG46" s="618"/>
      <c r="BH46" s="618"/>
      <c r="BI46" s="618"/>
      <c r="BJ46" s="618"/>
      <c r="BK46" s="618"/>
      <c r="BL46" s="618"/>
      <c r="BM46" s="618"/>
      <c r="BN46" s="618"/>
      <c r="BO46" s="618"/>
      <c r="BP46" s="618"/>
      <c r="BQ46" s="618"/>
      <c r="BR46" s="618"/>
      <c r="BS46" s="664"/>
      <c r="BT46" s="618"/>
      <c r="BU46" s="627"/>
    </row>
    <row r="47" spans="1:73" ht="12.5" x14ac:dyDescent="0.2">
      <c r="A47" s="624"/>
      <c r="B47" s="618"/>
      <c r="C47" s="663"/>
      <c r="D47" s="618"/>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618"/>
      <c r="AC47" s="618"/>
      <c r="AD47" s="618"/>
      <c r="AE47" s="618"/>
      <c r="AF47" s="618"/>
      <c r="AG47" s="618"/>
      <c r="AH47" s="618"/>
      <c r="AI47" s="618"/>
      <c r="AJ47" s="618"/>
      <c r="AK47" s="618"/>
      <c r="AL47" s="618"/>
      <c r="AM47" s="618"/>
      <c r="AN47" s="618"/>
      <c r="AO47" s="618"/>
      <c r="AP47" s="618"/>
      <c r="AQ47" s="618"/>
      <c r="AR47" s="618"/>
      <c r="AS47" s="618"/>
      <c r="AT47" s="618"/>
      <c r="AU47" s="618"/>
      <c r="AV47" s="618"/>
      <c r="AW47" s="618"/>
      <c r="AX47" s="618"/>
      <c r="AY47" s="618"/>
      <c r="AZ47" s="618"/>
      <c r="BA47" s="618"/>
      <c r="BB47" s="618"/>
      <c r="BC47" s="618"/>
      <c r="BD47" s="618"/>
      <c r="BE47" s="618"/>
      <c r="BF47" s="618"/>
      <c r="BG47" s="618"/>
      <c r="BH47" s="618"/>
      <c r="BI47" s="1518"/>
      <c r="BJ47" s="1518"/>
      <c r="BK47" s="1518"/>
      <c r="BL47" s="618"/>
      <c r="BM47" s="618"/>
      <c r="BN47" s="618"/>
      <c r="BO47" s="618"/>
      <c r="BP47" s="618"/>
      <c r="BQ47" s="618"/>
      <c r="BR47" s="618"/>
      <c r="BS47" s="664"/>
      <c r="BT47" s="618"/>
      <c r="BU47" s="627"/>
    </row>
    <row r="48" spans="1:73" ht="12.5" x14ac:dyDescent="0.2">
      <c r="A48" s="624"/>
      <c r="B48" s="618"/>
      <c r="C48" s="663"/>
      <c r="D48" s="618"/>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618"/>
      <c r="AC48" s="618"/>
      <c r="AD48" s="618"/>
      <c r="AE48" s="618"/>
      <c r="AF48" s="618"/>
      <c r="AG48" s="618"/>
      <c r="AH48" s="618"/>
      <c r="AI48" s="618"/>
      <c r="AJ48" s="618"/>
      <c r="AK48" s="618"/>
      <c r="AL48" s="618"/>
      <c r="AM48" s="618"/>
      <c r="AN48" s="618"/>
      <c r="AO48" s="618"/>
      <c r="AP48" s="618"/>
      <c r="AQ48" s="618"/>
      <c r="AR48" s="618"/>
      <c r="AS48" s="618"/>
      <c r="AT48" s="618"/>
      <c r="AU48" s="618"/>
      <c r="AV48" s="618"/>
      <c r="AW48" s="618"/>
      <c r="AX48" s="618"/>
      <c r="AY48" s="618"/>
      <c r="AZ48" s="618"/>
      <c r="BA48" s="618"/>
      <c r="BB48" s="618"/>
      <c r="BC48" s="618"/>
      <c r="BD48" s="618"/>
      <c r="BE48" s="618"/>
      <c r="BF48" s="618"/>
      <c r="BG48" s="618"/>
      <c r="BH48" s="618"/>
      <c r="BI48" s="1518"/>
      <c r="BJ48" s="1518"/>
      <c r="BK48" s="1518"/>
      <c r="BL48" s="618"/>
      <c r="BM48" s="618"/>
      <c r="BN48" s="618"/>
      <c r="BO48" s="618"/>
      <c r="BP48" s="618"/>
      <c r="BQ48" s="618"/>
      <c r="BR48" s="618"/>
      <c r="BS48" s="664"/>
      <c r="BT48" s="618"/>
      <c r="BU48" s="627"/>
    </row>
    <row r="49" spans="1:73" ht="12.5" x14ac:dyDescent="0.2">
      <c r="A49" s="624"/>
      <c r="B49" s="618"/>
      <c r="C49" s="663"/>
      <c r="D49" s="618"/>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618"/>
      <c r="AC49" s="618"/>
      <c r="AD49" s="618"/>
      <c r="AE49" s="618"/>
      <c r="AF49" s="618"/>
      <c r="AG49" s="618"/>
      <c r="AH49" s="618"/>
      <c r="AI49" s="618"/>
      <c r="AJ49" s="618"/>
      <c r="AK49" s="618"/>
      <c r="AL49" s="618"/>
      <c r="AM49" s="618"/>
      <c r="AN49" s="618"/>
      <c r="AO49" s="618"/>
      <c r="AP49" s="618"/>
      <c r="AQ49" s="618"/>
      <c r="AR49" s="618"/>
      <c r="AS49" s="618"/>
      <c r="AT49" s="618"/>
      <c r="AU49" s="618"/>
      <c r="AV49" s="618"/>
      <c r="AW49" s="618"/>
      <c r="AX49" s="618"/>
      <c r="AY49" s="618"/>
      <c r="AZ49" s="618"/>
      <c r="BA49" s="618"/>
      <c r="BB49" s="618"/>
      <c r="BC49" s="618"/>
      <c r="BD49" s="618"/>
      <c r="BE49" s="618"/>
      <c r="BF49" s="618"/>
      <c r="BG49" s="618"/>
      <c r="BH49" s="618"/>
      <c r="BI49" s="1518"/>
      <c r="BJ49" s="1518"/>
      <c r="BK49" s="1518"/>
      <c r="BL49" s="618"/>
      <c r="BM49" s="618"/>
      <c r="BN49" s="618"/>
      <c r="BO49" s="618"/>
      <c r="BP49" s="618"/>
      <c r="BQ49" s="618"/>
      <c r="BR49" s="618"/>
      <c r="BS49" s="664"/>
      <c r="BT49" s="618"/>
      <c r="BU49" s="627"/>
    </row>
    <row r="50" spans="1:73" ht="12.5" x14ac:dyDescent="0.2">
      <c r="A50" s="624"/>
      <c r="B50" s="618"/>
      <c r="C50" s="663"/>
      <c r="D50" s="618"/>
      <c r="E50" s="618"/>
      <c r="F50" s="618"/>
      <c r="G50" s="618"/>
      <c r="H50" s="618"/>
      <c r="I50" s="618"/>
      <c r="J50" s="618"/>
      <c r="K50" s="618"/>
      <c r="L50" s="618"/>
      <c r="M50" s="618"/>
      <c r="N50" s="618"/>
      <c r="O50" s="618"/>
      <c r="P50" s="618"/>
      <c r="Q50" s="618"/>
      <c r="R50" s="618"/>
      <c r="S50" s="618"/>
      <c r="T50" s="618"/>
      <c r="U50" s="618"/>
      <c r="V50" s="618"/>
      <c r="W50" s="618"/>
      <c r="X50" s="618"/>
      <c r="Y50" s="618"/>
      <c r="Z50" s="618"/>
      <c r="AA50" s="618"/>
      <c r="AB50" s="618"/>
      <c r="AC50" s="618"/>
      <c r="AD50" s="618"/>
      <c r="AE50" s="618"/>
      <c r="AF50" s="618"/>
      <c r="AG50" s="618"/>
      <c r="AH50" s="618"/>
      <c r="AI50" s="618"/>
      <c r="AJ50" s="618"/>
      <c r="AK50" s="618"/>
      <c r="AL50" s="618"/>
      <c r="AM50" s="618"/>
      <c r="AN50" s="618"/>
      <c r="AO50" s="618"/>
      <c r="AP50" s="618"/>
      <c r="AQ50" s="618"/>
      <c r="AR50" s="618"/>
      <c r="AS50" s="618"/>
      <c r="AT50" s="618"/>
      <c r="AU50" s="618"/>
      <c r="AV50" s="618"/>
      <c r="AW50" s="618"/>
      <c r="AX50" s="618"/>
      <c r="AY50" s="618"/>
      <c r="AZ50" s="618"/>
      <c r="BA50" s="618"/>
      <c r="BB50" s="618"/>
      <c r="BC50" s="618"/>
      <c r="BD50" s="618"/>
      <c r="BE50" s="618"/>
      <c r="BF50" s="618"/>
      <c r="BG50" s="618"/>
      <c r="BH50" s="618"/>
      <c r="BI50" s="1518"/>
      <c r="BJ50" s="1518"/>
      <c r="BK50" s="1518"/>
      <c r="BL50" s="618"/>
      <c r="BM50" s="618"/>
      <c r="BN50" s="618"/>
      <c r="BO50" s="618"/>
      <c r="BP50" s="618"/>
      <c r="BQ50" s="618"/>
      <c r="BR50" s="618"/>
      <c r="BS50" s="664"/>
      <c r="BT50" s="618"/>
      <c r="BU50" s="627"/>
    </row>
    <row r="51" spans="1:73" x14ac:dyDescent="0.2">
      <c r="A51" s="566"/>
      <c r="C51" s="650"/>
      <c r="BS51" s="651"/>
      <c r="BU51" s="634"/>
    </row>
    <row r="52" spans="1:73" x14ac:dyDescent="0.2">
      <c r="A52" s="566"/>
      <c r="C52" s="650"/>
      <c r="BS52" s="651"/>
      <c r="BU52" s="634"/>
    </row>
    <row r="53" spans="1:73" x14ac:dyDescent="0.2">
      <c r="A53" s="566"/>
      <c r="C53" s="650"/>
      <c r="BS53" s="651"/>
      <c r="BU53" s="634"/>
    </row>
    <row r="54" spans="1:73" x14ac:dyDescent="0.2">
      <c r="A54" s="566"/>
      <c r="C54" s="650"/>
      <c r="BS54" s="651"/>
      <c r="BU54" s="634"/>
    </row>
    <row r="55" spans="1:73" x14ac:dyDescent="0.2">
      <c r="A55" s="566"/>
      <c r="C55" s="650"/>
      <c r="BS55" s="651"/>
      <c r="BU55" s="634"/>
    </row>
    <row r="56" spans="1:73" x14ac:dyDescent="0.2">
      <c r="A56" s="566"/>
      <c r="C56" s="650"/>
      <c r="BS56" s="651"/>
      <c r="BU56" s="634"/>
    </row>
    <row r="57" spans="1:73" x14ac:dyDescent="0.2">
      <c r="A57" s="566"/>
      <c r="C57" s="650"/>
      <c r="BS57" s="651"/>
      <c r="BU57" s="634"/>
    </row>
    <row r="58" spans="1:73" x14ac:dyDescent="0.2">
      <c r="A58" s="566"/>
      <c r="C58" s="650"/>
      <c r="BS58" s="651"/>
      <c r="BU58" s="634"/>
    </row>
    <row r="59" spans="1:73" x14ac:dyDescent="0.2">
      <c r="A59" s="566"/>
      <c r="C59" s="650"/>
      <c r="BS59" s="651"/>
      <c r="BU59" s="634"/>
    </row>
    <row r="60" spans="1:73" x14ac:dyDescent="0.2">
      <c r="A60" s="566"/>
      <c r="C60" s="650"/>
      <c r="BS60" s="651"/>
      <c r="BU60" s="634"/>
    </row>
    <row r="61" spans="1:73" x14ac:dyDescent="0.2">
      <c r="A61" s="566"/>
      <c r="C61" s="650"/>
      <c r="BS61" s="651"/>
      <c r="BU61" s="634"/>
    </row>
    <row r="62" spans="1:73" x14ac:dyDescent="0.2">
      <c r="A62" s="566"/>
      <c r="C62" s="650"/>
      <c r="BS62" s="651"/>
      <c r="BU62" s="634"/>
    </row>
    <row r="63" spans="1:73" x14ac:dyDescent="0.2">
      <c r="A63" s="566"/>
      <c r="C63" s="650"/>
      <c r="BS63" s="651"/>
      <c r="BU63" s="634"/>
    </row>
    <row r="64" spans="1:73" x14ac:dyDescent="0.2">
      <c r="A64" s="566"/>
      <c r="C64" s="650"/>
      <c r="BS64" s="651"/>
      <c r="BU64" s="634"/>
    </row>
    <row r="65" spans="1:73" x14ac:dyDescent="0.2">
      <c r="A65" s="566"/>
      <c r="C65" s="650"/>
      <c r="BS65" s="651"/>
      <c r="BU65" s="634"/>
    </row>
    <row r="66" spans="1:73" x14ac:dyDescent="0.2">
      <c r="A66" s="566"/>
      <c r="C66" s="653"/>
      <c r="D66" s="654"/>
      <c r="E66" s="654"/>
      <c r="F66" s="654"/>
      <c r="G66" s="654"/>
      <c r="H66" s="654"/>
      <c r="I66" s="654"/>
      <c r="J66" s="654"/>
      <c r="K66" s="654"/>
      <c r="L66" s="654"/>
      <c r="M66" s="654"/>
      <c r="N66" s="654"/>
      <c r="O66" s="654"/>
      <c r="P66" s="654"/>
      <c r="Q66" s="654"/>
      <c r="R66" s="654"/>
      <c r="S66" s="654"/>
      <c r="T66" s="654"/>
      <c r="U66" s="654"/>
      <c r="V66" s="654"/>
      <c r="W66" s="654"/>
      <c r="X66" s="654"/>
      <c r="Y66" s="654"/>
      <c r="Z66" s="654"/>
      <c r="AA66" s="654"/>
      <c r="AB66" s="654"/>
      <c r="AC66" s="654"/>
      <c r="AD66" s="654"/>
      <c r="AE66" s="654"/>
      <c r="AF66" s="654"/>
      <c r="AG66" s="654"/>
      <c r="AH66" s="654"/>
      <c r="AI66" s="654"/>
      <c r="AJ66" s="654"/>
      <c r="AK66" s="654"/>
      <c r="AL66" s="654"/>
      <c r="AM66" s="654"/>
      <c r="AN66" s="654"/>
      <c r="AO66" s="654"/>
      <c r="AP66" s="654"/>
      <c r="AQ66" s="654"/>
      <c r="AR66" s="654"/>
      <c r="AS66" s="654"/>
      <c r="AT66" s="654"/>
      <c r="AU66" s="654"/>
      <c r="AV66" s="654"/>
      <c r="AW66" s="654"/>
      <c r="AX66" s="654"/>
      <c r="AY66" s="654"/>
      <c r="AZ66" s="654"/>
      <c r="BA66" s="654"/>
      <c r="BB66" s="654"/>
      <c r="BC66" s="654"/>
      <c r="BD66" s="654"/>
      <c r="BE66" s="654"/>
      <c r="BF66" s="654"/>
      <c r="BG66" s="654"/>
      <c r="BH66" s="654"/>
      <c r="BI66" s="654"/>
      <c r="BJ66" s="654"/>
      <c r="BK66" s="654"/>
      <c r="BL66" s="654"/>
      <c r="BM66" s="654"/>
      <c r="BN66" s="654"/>
      <c r="BO66" s="654"/>
      <c r="BP66" s="654"/>
      <c r="BQ66" s="654"/>
      <c r="BR66" s="654"/>
      <c r="BS66" s="655"/>
      <c r="BU66" s="634"/>
    </row>
    <row r="67" spans="1:73" x14ac:dyDescent="0.2">
      <c r="A67" s="566"/>
      <c r="BU67" s="634"/>
    </row>
    <row r="68" spans="1:73" ht="12" thickBot="1" x14ac:dyDescent="0.25">
      <c r="A68" s="566"/>
      <c r="BU68" s="634"/>
    </row>
    <row r="69" spans="1:73" ht="13" customHeight="1" x14ac:dyDescent="0.2">
      <c r="A69" s="624"/>
      <c r="B69" s="618"/>
      <c r="C69" s="618"/>
      <c r="D69" s="618"/>
      <c r="E69" s="618"/>
      <c r="F69" s="618"/>
      <c r="G69" s="618"/>
      <c r="H69" s="618"/>
      <c r="I69" s="618"/>
      <c r="J69" s="618"/>
      <c r="K69" s="618"/>
      <c r="L69" s="618"/>
      <c r="M69" s="618"/>
      <c r="N69" s="618"/>
      <c r="O69" s="618"/>
      <c r="P69" s="618"/>
      <c r="Q69" s="618"/>
      <c r="R69" s="618"/>
      <c r="S69" s="618"/>
      <c r="T69" s="618"/>
      <c r="U69" s="618"/>
      <c r="V69" s="618"/>
      <c r="W69" s="618"/>
      <c r="X69" s="618"/>
      <c r="Y69" s="618"/>
      <c r="Z69" s="618"/>
      <c r="AA69" s="618"/>
      <c r="AB69" s="618"/>
      <c r="AC69" s="618"/>
      <c r="AD69" s="618"/>
      <c r="AE69" s="618"/>
      <c r="AF69" s="618"/>
      <c r="AG69" s="618"/>
      <c r="AH69" s="618"/>
      <c r="AI69" s="618"/>
      <c r="AJ69" s="618"/>
      <c r="AK69" s="618"/>
      <c r="AL69" s="618"/>
      <c r="AM69" s="618"/>
      <c r="AN69" s="618"/>
      <c r="AO69" s="618"/>
      <c r="AP69" s="618"/>
      <c r="AQ69" s="618"/>
      <c r="AR69" s="618"/>
      <c r="AS69" s="618"/>
      <c r="AT69" s="1507" t="s">
        <v>478</v>
      </c>
      <c r="AU69" s="1508"/>
      <c r="AV69" s="1508"/>
      <c r="AW69" s="1508"/>
      <c r="AX69" s="1508"/>
      <c r="AY69" s="1508"/>
      <c r="AZ69" s="1508"/>
      <c r="BA69" s="1508"/>
      <c r="BB69" s="1508"/>
      <c r="BC69" s="1509"/>
      <c r="BD69" s="1508"/>
      <c r="BE69" s="1508"/>
      <c r="BF69" s="1508"/>
      <c r="BG69" s="1508"/>
      <c r="BH69" s="1508"/>
      <c r="BI69" s="1508"/>
      <c r="BJ69" s="1508"/>
      <c r="BK69" s="1508"/>
      <c r="BL69" s="1508"/>
      <c r="BM69" s="1508"/>
      <c r="BN69" s="1508"/>
      <c r="BO69" s="1508"/>
      <c r="BP69" s="1508"/>
      <c r="BQ69" s="1508"/>
      <c r="BR69" s="1508"/>
      <c r="BS69" s="1508"/>
      <c r="BT69" s="1508"/>
      <c r="BU69" s="1509"/>
    </row>
    <row r="70" spans="1:73" ht="11.5" customHeight="1" x14ac:dyDescent="0.2">
      <c r="A70" s="624"/>
      <c r="B70" s="618"/>
      <c r="C70" s="618"/>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8"/>
      <c r="AP70" s="618"/>
      <c r="AQ70" s="618"/>
      <c r="AR70" s="618"/>
      <c r="AS70" s="618"/>
      <c r="AT70" s="1501"/>
      <c r="AU70" s="1078"/>
      <c r="AV70" s="1078"/>
      <c r="AW70" s="1078"/>
      <c r="AX70" s="1078"/>
      <c r="AY70" s="1078"/>
      <c r="AZ70" s="1078"/>
      <c r="BA70" s="1078"/>
      <c r="BB70" s="1078"/>
      <c r="BC70" s="1510"/>
      <c r="BD70" s="633"/>
      <c r="BE70" s="633"/>
      <c r="BF70" s="633"/>
      <c r="BG70" s="671"/>
      <c r="BH70" s="1514">
        <v>1</v>
      </c>
      <c r="BI70" s="1514"/>
      <c r="BJ70" s="1514"/>
      <c r="BK70" s="1515" t="s">
        <v>255</v>
      </c>
      <c r="BL70" s="1515"/>
      <c r="BM70" s="1515"/>
      <c r="BN70" s="1516"/>
      <c r="BO70" s="1517"/>
      <c r="BP70" s="1517"/>
      <c r="BQ70" s="1517"/>
      <c r="BR70" s="1517"/>
      <c r="BS70" s="671"/>
      <c r="BT70" s="671"/>
      <c r="BU70" s="687"/>
    </row>
    <row r="71" spans="1:73" ht="11.5" customHeight="1" x14ac:dyDescent="0.2">
      <c r="A71" s="624"/>
      <c r="B71" s="618"/>
      <c r="C71" s="618"/>
      <c r="D71" s="618"/>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618"/>
      <c r="AC71" s="618"/>
      <c r="AD71" s="618"/>
      <c r="AE71" s="618"/>
      <c r="AF71" s="618"/>
      <c r="AG71" s="618"/>
      <c r="AH71" s="618"/>
      <c r="AI71" s="618"/>
      <c r="AJ71" s="618"/>
      <c r="AK71" s="618"/>
      <c r="AL71" s="618"/>
      <c r="AM71" s="618"/>
      <c r="AN71" s="618"/>
      <c r="AO71" s="618"/>
      <c r="AP71" s="618"/>
      <c r="AQ71" s="618"/>
      <c r="AR71" s="618"/>
      <c r="AS71" s="618"/>
      <c r="AT71" s="1501"/>
      <c r="AU71" s="1078"/>
      <c r="AV71" s="1078"/>
      <c r="AW71" s="1078"/>
      <c r="AX71" s="1078"/>
      <c r="AY71" s="1078"/>
      <c r="AZ71" s="1078"/>
      <c r="BA71" s="1078"/>
      <c r="BB71" s="1078"/>
      <c r="BC71" s="1510"/>
      <c r="BD71" s="633"/>
      <c r="BE71" s="633"/>
      <c r="BF71" s="633"/>
      <c r="BG71" s="671"/>
      <c r="BH71" s="1514"/>
      <c r="BI71" s="1514"/>
      <c r="BJ71" s="1514"/>
      <c r="BK71" s="1515"/>
      <c r="BL71" s="1515"/>
      <c r="BM71" s="1515"/>
      <c r="BN71" s="1517"/>
      <c r="BO71" s="1517"/>
      <c r="BP71" s="1517"/>
      <c r="BQ71" s="1517"/>
      <c r="BR71" s="1517"/>
      <c r="BS71" s="671"/>
      <c r="BT71" s="671"/>
      <c r="BU71" s="687"/>
    </row>
    <row r="72" spans="1:73" ht="11.5" customHeight="1" x14ac:dyDescent="0.2">
      <c r="A72" s="624"/>
      <c r="B72" s="618"/>
      <c r="C72" s="618"/>
      <c r="D72" s="618"/>
      <c r="E72" s="618"/>
      <c r="F72" s="618"/>
      <c r="G72" s="618"/>
      <c r="H72" s="618"/>
      <c r="I72" s="618"/>
      <c r="J72" s="618"/>
      <c r="K72" s="618"/>
      <c r="L72" s="618"/>
      <c r="M72" s="618"/>
      <c r="N72" s="618"/>
      <c r="O72" s="618"/>
      <c r="P72" s="618"/>
      <c r="Q72" s="618"/>
      <c r="R72" s="618"/>
      <c r="S72" s="618"/>
      <c r="T72" s="618"/>
      <c r="U72" s="618"/>
      <c r="V72" s="618"/>
      <c r="W72" s="618"/>
      <c r="X72" s="618"/>
      <c r="Y72" s="618"/>
      <c r="Z72" s="618"/>
      <c r="AA72" s="618"/>
      <c r="AB72" s="618"/>
      <c r="AC72" s="618"/>
      <c r="AD72" s="618"/>
      <c r="AE72" s="618"/>
      <c r="AF72" s="618"/>
      <c r="AG72" s="618"/>
      <c r="AH72" s="618"/>
      <c r="AI72" s="618"/>
      <c r="AJ72" s="618"/>
      <c r="AK72" s="618"/>
      <c r="AL72" s="618"/>
      <c r="AM72" s="618"/>
      <c r="AN72" s="618"/>
      <c r="AO72" s="618"/>
      <c r="AP72" s="618"/>
      <c r="AQ72" s="618"/>
      <c r="AR72" s="618"/>
      <c r="AS72" s="618"/>
      <c r="AT72" s="1501"/>
      <c r="AU72" s="1078"/>
      <c r="AV72" s="1078"/>
      <c r="AW72" s="1078"/>
      <c r="AX72" s="1078"/>
      <c r="AY72" s="1078"/>
      <c r="AZ72" s="1078"/>
      <c r="BA72" s="1078"/>
      <c r="BB72" s="1078"/>
      <c r="BC72" s="1510"/>
      <c r="BD72" s="633"/>
      <c r="BE72" s="633"/>
      <c r="BF72" s="633"/>
      <c r="BG72" s="671"/>
      <c r="BH72" s="671"/>
      <c r="BI72" s="671"/>
      <c r="BJ72" s="671"/>
      <c r="BK72" s="671"/>
      <c r="BL72" s="671"/>
      <c r="BM72" s="671"/>
      <c r="BN72" s="671"/>
      <c r="BO72" s="671"/>
      <c r="BP72" s="671"/>
      <c r="BQ72" s="671"/>
      <c r="BR72" s="671"/>
      <c r="BS72" s="671"/>
      <c r="BT72" s="671"/>
      <c r="BU72" s="687"/>
    </row>
    <row r="73" spans="1:73" ht="13" customHeight="1" x14ac:dyDescent="0.2">
      <c r="A73" s="624"/>
      <c r="B73" s="618"/>
      <c r="C73" s="618"/>
      <c r="D73" s="618"/>
      <c r="E73" s="618"/>
      <c r="F73" s="618"/>
      <c r="G73" s="618"/>
      <c r="H73" s="618"/>
      <c r="I73" s="618"/>
      <c r="J73" s="618"/>
      <c r="K73" s="618"/>
      <c r="L73" s="618"/>
      <c r="M73" s="618"/>
      <c r="N73" s="618"/>
      <c r="O73" s="618"/>
      <c r="P73" s="618"/>
      <c r="Q73" s="618"/>
      <c r="R73" s="618"/>
      <c r="S73" s="618"/>
      <c r="T73" s="618"/>
      <c r="U73" s="618"/>
      <c r="V73" s="618"/>
      <c r="W73" s="618"/>
      <c r="X73" s="618"/>
      <c r="Y73" s="618"/>
      <c r="Z73" s="618"/>
      <c r="AA73" s="618"/>
      <c r="AB73" s="618"/>
      <c r="AC73" s="618"/>
      <c r="AD73" s="618"/>
      <c r="AE73" s="618"/>
      <c r="AF73" s="618"/>
      <c r="AG73" s="618"/>
      <c r="AH73" s="618"/>
      <c r="AI73" s="618"/>
      <c r="AJ73" s="618"/>
      <c r="AK73" s="618"/>
      <c r="AL73" s="618"/>
      <c r="AM73" s="618"/>
      <c r="AN73" s="618"/>
      <c r="AO73" s="618"/>
      <c r="AP73" s="618"/>
      <c r="AQ73" s="618"/>
      <c r="AR73" s="618"/>
      <c r="AS73" s="618"/>
      <c r="AT73" s="1501"/>
      <c r="AU73" s="1078"/>
      <c r="AV73" s="1078"/>
      <c r="AW73" s="1078"/>
      <c r="AX73" s="1078"/>
      <c r="AY73" s="1078"/>
      <c r="AZ73" s="1078"/>
      <c r="BA73" s="1078"/>
      <c r="BB73" s="1078"/>
      <c r="BC73" s="1510"/>
      <c r="BD73" s="633"/>
      <c r="BE73" s="633"/>
      <c r="BF73" s="633"/>
      <c r="BG73" s="671"/>
      <c r="BH73" s="671"/>
      <c r="BI73" s="671"/>
      <c r="BJ73" s="671"/>
      <c r="BK73" s="671"/>
      <c r="BL73" s="671"/>
      <c r="BM73" s="671"/>
      <c r="BN73" s="671"/>
      <c r="BO73" s="671"/>
      <c r="BP73" s="671"/>
      <c r="BQ73" s="671"/>
      <c r="BR73" s="671"/>
      <c r="BS73" s="671"/>
      <c r="BT73" s="671"/>
      <c r="BU73" s="687"/>
    </row>
    <row r="74" spans="1:73" ht="13" customHeight="1" x14ac:dyDescent="0.2">
      <c r="A74" s="624"/>
      <c r="B74" s="618"/>
      <c r="C74" s="618"/>
      <c r="D74" s="618"/>
      <c r="E74" s="618"/>
      <c r="F74" s="618"/>
      <c r="G74" s="618"/>
      <c r="H74" s="618"/>
      <c r="I74" s="618"/>
      <c r="J74" s="618"/>
      <c r="K74" s="618"/>
      <c r="L74" s="618"/>
      <c r="M74" s="618"/>
      <c r="N74" s="618"/>
      <c r="O74" s="618"/>
      <c r="P74" s="618"/>
      <c r="Q74" s="618"/>
      <c r="R74" s="618"/>
      <c r="S74" s="618"/>
      <c r="T74" s="618"/>
      <c r="U74" s="618"/>
      <c r="V74" s="618"/>
      <c r="W74" s="618"/>
      <c r="X74" s="618"/>
      <c r="Y74" s="618"/>
      <c r="Z74" s="618"/>
      <c r="AA74" s="618"/>
      <c r="AB74" s="618"/>
      <c r="AC74" s="618"/>
      <c r="AD74" s="618"/>
      <c r="AE74" s="618"/>
      <c r="AF74" s="618"/>
      <c r="AG74" s="618"/>
      <c r="AH74" s="618"/>
      <c r="AI74" s="618"/>
      <c r="AJ74" s="618"/>
      <c r="AK74" s="618"/>
      <c r="AL74" s="618"/>
      <c r="AM74" s="618"/>
      <c r="AN74" s="618"/>
      <c r="AO74" s="618"/>
      <c r="AP74" s="618"/>
      <c r="AQ74" s="618"/>
      <c r="AR74" s="618"/>
      <c r="AS74" s="618"/>
      <c r="AT74" s="1501"/>
      <c r="AU74" s="1078"/>
      <c r="AV74" s="1078"/>
      <c r="AW74" s="1078"/>
      <c r="AX74" s="1078"/>
      <c r="AY74" s="1078"/>
      <c r="AZ74" s="1078"/>
      <c r="BA74" s="1078"/>
      <c r="BB74" s="1078"/>
      <c r="BC74" s="1510"/>
      <c r="BD74" s="633"/>
      <c r="BE74" s="633"/>
      <c r="BF74" s="633"/>
      <c r="BG74" s="671"/>
      <c r="BH74" s="1078"/>
      <c r="BI74" s="1078"/>
      <c r="BJ74" s="1078"/>
      <c r="BK74" s="1078"/>
      <c r="BL74" s="1078"/>
      <c r="BM74" s="1078"/>
      <c r="BN74" s="1078"/>
      <c r="BO74" s="1078"/>
      <c r="BP74" s="1078"/>
      <c r="BQ74" s="1078"/>
      <c r="BR74" s="1078"/>
      <c r="BS74" s="671"/>
      <c r="BT74" s="671"/>
      <c r="BU74" s="687"/>
    </row>
    <row r="75" spans="1:73" ht="13" customHeight="1" x14ac:dyDescent="0.2">
      <c r="A75" s="624" t="s">
        <v>479</v>
      </c>
      <c r="B75" s="618"/>
      <c r="C75" s="618"/>
      <c r="D75" s="618"/>
      <c r="E75" s="618"/>
      <c r="F75" s="618"/>
      <c r="G75" s="618"/>
      <c r="H75" s="618"/>
      <c r="I75" s="618"/>
      <c r="J75" s="618"/>
      <c r="K75" s="618"/>
      <c r="L75" s="618"/>
      <c r="M75" s="618"/>
      <c r="N75" s="618"/>
      <c r="O75" s="618"/>
      <c r="P75" s="618"/>
      <c r="Q75" s="618"/>
      <c r="R75" s="618"/>
      <c r="S75" s="618"/>
      <c r="T75" s="618"/>
      <c r="U75" s="618"/>
      <c r="V75" s="618"/>
      <c r="W75" s="618"/>
      <c r="X75" s="618"/>
      <c r="Y75" s="618"/>
      <c r="Z75" s="618"/>
      <c r="AA75" s="618"/>
      <c r="AB75" s="618"/>
      <c r="AC75" s="618"/>
      <c r="AD75" s="618"/>
      <c r="AE75" s="618"/>
      <c r="AF75" s="618"/>
      <c r="AG75" s="618"/>
      <c r="AH75" s="618"/>
      <c r="AI75" s="618"/>
      <c r="AJ75" s="618"/>
      <c r="AK75" s="618"/>
      <c r="AL75" s="618"/>
      <c r="AM75" s="618"/>
      <c r="AN75" s="618"/>
      <c r="AO75" s="618"/>
      <c r="AP75" s="618"/>
      <c r="AQ75" s="618"/>
      <c r="AR75" s="618"/>
      <c r="AS75" s="618"/>
      <c r="AT75" s="1501"/>
      <c r="AU75" s="1078"/>
      <c r="AV75" s="1078"/>
      <c r="AW75" s="1078"/>
      <c r="AX75" s="1078"/>
      <c r="AY75" s="1078"/>
      <c r="AZ75" s="1078"/>
      <c r="BA75" s="1078"/>
      <c r="BB75" s="1078"/>
      <c r="BC75" s="1510"/>
      <c r="BD75" s="633"/>
      <c r="BE75" s="633"/>
      <c r="BF75" s="1078" t="s">
        <v>480</v>
      </c>
      <c r="BG75" s="1078"/>
      <c r="BH75" s="1078"/>
      <c r="BI75" s="1078"/>
      <c r="BJ75" s="1078"/>
      <c r="BK75" s="1078"/>
      <c r="BL75" s="1078"/>
      <c r="BM75" s="1078"/>
      <c r="BN75" s="1078"/>
      <c r="BO75" s="1078"/>
      <c r="BP75" s="1078"/>
      <c r="BQ75" s="1078"/>
      <c r="BR75" s="1078"/>
      <c r="BS75" s="1078"/>
      <c r="BT75" s="1078"/>
      <c r="BU75" s="1510"/>
    </row>
    <row r="76" spans="1:73" ht="13.5" customHeight="1" thickBot="1" x14ac:dyDescent="0.25">
      <c r="A76" s="673" t="s">
        <v>481</v>
      </c>
      <c r="B76" s="674"/>
      <c r="C76" s="674"/>
      <c r="D76" s="674"/>
      <c r="E76" s="674"/>
      <c r="F76" s="674"/>
      <c r="G76" s="674"/>
      <c r="H76" s="674"/>
      <c r="I76" s="674"/>
      <c r="J76" s="674"/>
      <c r="K76" s="674"/>
      <c r="L76" s="674"/>
      <c r="M76" s="674"/>
      <c r="N76" s="674"/>
      <c r="O76" s="674"/>
      <c r="P76" s="674"/>
      <c r="Q76" s="674"/>
      <c r="R76" s="674"/>
      <c r="S76" s="674"/>
      <c r="T76" s="674"/>
      <c r="U76" s="674"/>
      <c r="V76" s="674"/>
      <c r="W76" s="674"/>
      <c r="X76" s="674"/>
      <c r="Y76" s="674"/>
      <c r="Z76" s="674"/>
      <c r="AA76" s="674"/>
      <c r="AB76" s="674"/>
      <c r="AC76" s="674"/>
      <c r="AD76" s="674"/>
      <c r="AE76" s="674"/>
      <c r="AF76" s="674"/>
      <c r="AG76" s="674"/>
      <c r="AH76" s="674"/>
      <c r="AI76" s="674"/>
      <c r="AJ76" s="674"/>
      <c r="AK76" s="674"/>
      <c r="AL76" s="674"/>
      <c r="AM76" s="674"/>
      <c r="AN76" s="674"/>
      <c r="AO76" s="674"/>
      <c r="AP76" s="674"/>
      <c r="AQ76" s="674"/>
      <c r="AR76" s="674"/>
      <c r="AS76" s="674"/>
      <c r="AT76" s="1511"/>
      <c r="AU76" s="1512"/>
      <c r="AV76" s="1512"/>
      <c r="AW76" s="1512"/>
      <c r="AX76" s="1512"/>
      <c r="AY76" s="1512"/>
      <c r="AZ76" s="1512"/>
      <c r="BA76" s="1512"/>
      <c r="BB76" s="1512"/>
      <c r="BC76" s="1513"/>
      <c r="BD76" s="688"/>
      <c r="BE76" s="688"/>
      <c r="BF76" s="688"/>
      <c r="BG76" s="689"/>
      <c r="BH76" s="689"/>
      <c r="BI76" s="689"/>
      <c r="BJ76" s="689"/>
      <c r="BK76" s="689"/>
      <c r="BL76" s="689"/>
      <c r="BM76" s="689"/>
      <c r="BN76" s="689"/>
      <c r="BO76" s="689"/>
      <c r="BP76" s="689"/>
      <c r="BQ76" s="689"/>
      <c r="BR76" s="689"/>
      <c r="BS76" s="689"/>
      <c r="BT76" s="689"/>
      <c r="BU76" s="690"/>
    </row>
  </sheetData>
  <sheetProtection algorithmName="SHA-512" hashValue="p3KEIJa+p9QmRkvMZAsYtpJaSVYjqx5Lknktror0H0ttS7YZ8y/wQ6Ew2ks6VjRqhPlY1RI2v9BjtcqzVgcZig==" saltValue="ic6rRU6x8S/ULnjCYuUwnw==" spinCount="100000" sheet="1" formatColumns="0" formatRows="0" insertColumns="0" insertRows="0" deleteColumns="0" deleteRows="0"/>
  <mergeCells count="37">
    <mergeCell ref="J18:J19"/>
    <mergeCell ref="AS15:BH15"/>
    <mergeCell ref="AS18:BH19"/>
    <mergeCell ref="AS20:BH20"/>
    <mergeCell ref="AS21:BH21"/>
    <mergeCell ref="K15:AR15"/>
    <mergeCell ref="K18:AR18"/>
    <mergeCell ref="K20:AR20"/>
    <mergeCell ref="K21:AR21"/>
    <mergeCell ref="AS17:BH17"/>
    <mergeCell ref="K17:AR17"/>
    <mergeCell ref="V19:AB19"/>
    <mergeCell ref="K19:U19"/>
    <mergeCell ref="K16:AR16"/>
    <mergeCell ref="AS16:BH16"/>
    <mergeCell ref="K22:AR22"/>
    <mergeCell ref="AS22:BH22"/>
    <mergeCell ref="BI50:BK50"/>
    <mergeCell ref="BI48:BK49"/>
    <mergeCell ref="BI47:BK47"/>
    <mergeCell ref="AT69:BC76"/>
    <mergeCell ref="BD69:BU69"/>
    <mergeCell ref="BH70:BJ71"/>
    <mergeCell ref="BK70:BM71"/>
    <mergeCell ref="BN70:BR71"/>
    <mergeCell ref="BH74:BR74"/>
    <mergeCell ref="BF75:BU75"/>
    <mergeCell ref="BR1:BU1"/>
    <mergeCell ref="A7:BT7"/>
    <mergeCell ref="A8:BT8"/>
    <mergeCell ref="A9:BT9"/>
    <mergeCell ref="BO6:BT6"/>
    <mergeCell ref="BI6:BN6"/>
    <mergeCell ref="AL1:AM1"/>
    <mergeCell ref="BI5:BT5"/>
    <mergeCell ref="A1:E1"/>
    <mergeCell ref="F1:L1"/>
  </mergeCells>
  <phoneticPr fontId="2"/>
  <conditionalFormatting sqref="AS18">
    <cfRule type="cellIs" dxfId="14" priority="21" operator="equal">
      <formula>"確認して✓をご選択ください"</formula>
    </cfRule>
    <cfRule type="containsBlanks" dxfId="13" priority="22">
      <formula>LEN(TRIM(AS18))=0</formula>
    </cfRule>
  </conditionalFormatting>
  <conditionalFormatting sqref="AS15:BD17">
    <cfRule type="cellIs" dxfId="12" priority="31" operator="equal">
      <formula>"確認して✓をご選択ください"</formula>
    </cfRule>
    <cfRule type="containsBlanks" dxfId="11" priority="1854">
      <formula>LEN(TRIM(AS15))=0</formula>
    </cfRule>
  </conditionalFormatting>
  <conditionalFormatting sqref="AS20:BH22">
    <cfRule type="cellIs" dxfId="10" priority="3" operator="equal">
      <formula>"確認して✓をご選択ください"</formula>
    </cfRule>
    <cfRule type="containsBlanks" dxfId="9" priority="4">
      <formula>LEN(TRIM(AS20))=0</formula>
    </cfRule>
  </conditionalFormatting>
  <conditionalFormatting sqref="BN70:BR71">
    <cfRule type="containsBlanks" dxfId="8" priority="2">
      <formula>LEN(TRIM(BN70))=0</formula>
    </cfRule>
  </conditionalFormatting>
  <dataValidations count="2">
    <dataValidation type="list" allowBlank="1" showInputMessage="1" showErrorMessage="1" sqref="AV20:BD22 AX15:BD17" xr:uid="{CB4AD9BD-1588-4A9F-AAD8-DB9801F943E4}">
      <formula1>#REF!</formula1>
    </dataValidation>
    <dataValidation type="list" allowBlank="1" showInputMessage="1" showErrorMessage="1" sqref="AS20:AU22 AS18:BH19 AS15:AW17" xr:uid="{2B6A5716-5339-4569-B1E9-760F21582BE4}">
      <formula1>"確認して✓をご選択ください,✓"</formula1>
    </dataValidation>
  </dataValidations>
  <hyperlinks>
    <hyperlink ref="BR1:BU1" location="おわりに!Print_Area" display="おわりに＞" xr:uid="{48E87136-8640-40DC-B244-644308D61286}"/>
    <hyperlink ref="A1:B1" location="入力シート!Print_Area" display="＜入力シートへ" xr:uid="{92011E00-A5F1-4432-BA79-0E4216C190B4}"/>
    <hyperlink ref="A1" location="はじめに!A1" display="＜はじめにへ" xr:uid="{D316BD71-9BDA-4CBD-B6D1-7F1713B761A3}"/>
    <hyperlink ref="A1:C1" location="入力シート!A1" display="＜入力シートへ" xr:uid="{A27E3F47-C4DB-4E52-A895-12C113FC1202}"/>
  </hyperlinks>
  <pageMargins left="0.74803149606299213" right="0.27559055118110237" top="0.27559055118110237" bottom="0.31496062992125984" header="0.19685039370078741" footer="0.19685039370078741"/>
  <pageSetup paperSize="9" scale="57"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1CD9D356-8CF5-4AF4-9BF4-38560E8B30BA}">
            <xm:f>'はじめに '!$AV$53&lt;&gt;"はい"</xm:f>
            <x14:dxf>
              <fill>
                <patternFill>
                  <bgColor theme="0" tint="-0.24994659260841701"/>
                </patternFill>
              </fill>
            </x14:dxf>
          </x14:cfRule>
          <xm:sqref>A2:BU79</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dimension ref="A1:AB61"/>
  <sheetViews>
    <sheetView showGridLines="0" view="pageBreakPreview" zoomScale="70" zoomScaleNormal="70" zoomScaleSheetLayoutView="70" zoomScalePageLayoutView="55" workbookViewId="0">
      <pane ySplit="1" topLeftCell="A2" activePane="bottomLeft" state="frozen"/>
      <selection activeCell="C1" sqref="C1"/>
      <selection pane="bottomLeft" sqref="A1:C1"/>
    </sheetView>
  </sheetViews>
  <sheetFormatPr defaultColWidth="9" defaultRowHeight="11.5" x14ac:dyDescent="0.2"/>
  <cols>
    <col min="1" max="1" width="7.08984375" style="490" customWidth="1"/>
    <col min="2" max="2" width="13.1796875" style="490" customWidth="1"/>
    <col min="3" max="4" width="2.453125" style="490" customWidth="1"/>
    <col min="5" max="11" width="10.90625" style="490" customWidth="1"/>
    <col min="12" max="17" width="9" style="490"/>
    <col min="18" max="18" width="11" style="490" bestFit="1" customWidth="1"/>
    <col min="19" max="19" width="6.90625" style="490" customWidth="1"/>
    <col min="20" max="20" width="2.6328125" style="490" customWidth="1"/>
    <col min="21" max="25" width="9" style="490"/>
    <col min="26" max="27" width="9" style="490" hidden="1" customWidth="1"/>
    <col min="28" max="28" width="10" style="490" hidden="1" customWidth="1"/>
    <col min="29" max="16384" width="9" style="490"/>
  </cols>
  <sheetData>
    <row r="1" spans="1:28" ht="20.149999999999999" customHeight="1" x14ac:dyDescent="0.2">
      <c r="A1" s="1506" t="s">
        <v>469</v>
      </c>
      <c r="B1" s="1506"/>
      <c r="C1" s="1506"/>
      <c r="D1" s="553"/>
      <c r="E1" s="553"/>
      <c r="G1" s="165" t="s">
        <v>489</v>
      </c>
      <c r="H1" s="678"/>
      <c r="I1" s="165"/>
      <c r="J1" s="617">
        <f>SUM(AB14:AB16)</f>
        <v>3</v>
      </c>
      <c r="K1" s="165" t="s">
        <v>1</v>
      </c>
      <c r="L1" s="449"/>
      <c r="M1" s="449"/>
      <c r="R1" s="1476" t="s">
        <v>789</v>
      </c>
      <c r="S1" s="1476"/>
      <c r="T1" s="1476"/>
    </row>
    <row r="2" spans="1:28" ht="12.5" x14ac:dyDescent="0.2">
      <c r="A2" s="618"/>
      <c r="B2" s="618"/>
      <c r="C2" s="618"/>
      <c r="D2" s="618"/>
      <c r="E2" s="618"/>
      <c r="F2" s="618"/>
      <c r="G2" s="618"/>
      <c r="H2" s="618"/>
      <c r="I2" s="618"/>
      <c r="J2" s="618"/>
      <c r="K2" s="618"/>
      <c r="L2" s="618"/>
      <c r="M2" s="618"/>
      <c r="N2" s="618"/>
      <c r="O2" s="618"/>
      <c r="P2" s="618"/>
      <c r="Q2" s="618"/>
      <c r="R2" s="618"/>
      <c r="S2" s="618"/>
      <c r="T2" s="619" t="s">
        <v>482</v>
      </c>
    </row>
    <row r="3" spans="1:28" ht="12.5" x14ac:dyDescent="0.2">
      <c r="A3" s="618"/>
      <c r="B3" s="618"/>
      <c r="C3" s="618"/>
      <c r="D3" s="618"/>
      <c r="E3" s="618"/>
      <c r="F3" s="618"/>
      <c r="G3" s="618"/>
      <c r="H3" s="618"/>
      <c r="I3" s="618"/>
      <c r="J3" s="618"/>
      <c r="K3" s="618"/>
      <c r="L3" s="618"/>
      <c r="M3" s="618"/>
      <c r="N3" s="618"/>
      <c r="O3" s="618"/>
      <c r="P3" s="618"/>
      <c r="Q3" s="618"/>
      <c r="R3" s="618"/>
      <c r="S3" s="618"/>
      <c r="T3" s="618"/>
    </row>
    <row r="4" spans="1:28" ht="13" thickBot="1" x14ac:dyDescent="0.25">
      <c r="A4" s="618"/>
      <c r="B4" s="618"/>
      <c r="C4" s="618"/>
      <c r="D4" s="618"/>
      <c r="E4" s="618"/>
      <c r="F4" s="618"/>
      <c r="G4" s="618"/>
      <c r="H4" s="618"/>
      <c r="I4" s="618"/>
      <c r="J4" s="618"/>
      <c r="K4" s="618"/>
      <c r="L4" s="618"/>
      <c r="M4" s="620" t="s">
        <v>446</v>
      </c>
      <c r="N4" s="618"/>
      <c r="O4" s="618"/>
      <c r="P4" s="618"/>
      <c r="Q4" s="618"/>
      <c r="R4" s="618"/>
      <c r="S4" s="618"/>
      <c r="T4" s="618"/>
    </row>
    <row r="5" spans="1:28" ht="18.75" customHeight="1" x14ac:dyDescent="0.2">
      <c r="A5" s="621"/>
      <c r="B5" s="622"/>
      <c r="C5" s="622"/>
      <c r="D5" s="622"/>
      <c r="E5" s="622"/>
      <c r="F5" s="622"/>
      <c r="G5" s="622"/>
      <c r="H5" s="622"/>
      <c r="I5" s="622"/>
      <c r="J5" s="622"/>
      <c r="K5" s="622"/>
      <c r="L5" s="622"/>
      <c r="M5" s="622"/>
      <c r="N5" s="638"/>
      <c r="O5" s="1169" t="str">
        <f>IF(入力シート!E12="","",入力シート!E12)</f>
        <v/>
      </c>
      <c r="P5" s="1169"/>
      <c r="Q5" s="1169"/>
      <c r="R5" s="1169"/>
      <c r="S5" s="1169"/>
      <c r="T5" s="623"/>
    </row>
    <row r="6" spans="1:28" ht="22.5" customHeight="1" x14ac:dyDescent="0.3">
      <c r="A6" s="624"/>
      <c r="B6" s="618"/>
      <c r="C6" s="618"/>
      <c r="D6" s="618"/>
      <c r="E6" s="618"/>
      <c r="F6" s="618"/>
      <c r="G6" s="618"/>
      <c r="H6" s="618"/>
      <c r="I6" s="618"/>
      <c r="J6" s="618"/>
      <c r="K6" s="618"/>
      <c r="L6" s="618"/>
      <c r="M6" s="618"/>
      <c r="N6" s="618"/>
      <c r="O6" s="625" t="s">
        <v>447</v>
      </c>
      <c r="P6" s="626"/>
      <c r="Q6" s="1477" t="str">
        <f>IF(入力シート!E20="","",入力シート!E20)</f>
        <v/>
      </c>
      <c r="R6" s="1477"/>
      <c r="S6" s="1477"/>
      <c r="T6" s="627"/>
    </row>
    <row r="7" spans="1:28" ht="13.5" x14ac:dyDescent="0.2">
      <c r="A7" s="1480" t="s">
        <v>483</v>
      </c>
      <c r="B7" s="1482"/>
      <c r="C7" s="1482"/>
      <c r="D7" s="1482"/>
      <c r="E7" s="1482"/>
      <c r="F7" s="1482"/>
      <c r="G7" s="1482"/>
      <c r="H7" s="1482"/>
      <c r="I7" s="1482"/>
      <c r="J7" s="1482"/>
      <c r="K7" s="1482"/>
      <c r="L7" s="1482"/>
      <c r="M7" s="1482"/>
      <c r="N7" s="1482"/>
      <c r="O7" s="1482"/>
      <c r="P7" s="1482"/>
      <c r="Q7" s="1482"/>
      <c r="R7" s="1482"/>
      <c r="S7" s="1482"/>
      <c r="T7" s="627"/>
    </row>
    <row r="8" spans="1:28" ht="13.5" x14ac:dyDescent="0.2">
      <c r="A8" s="629"/>
      <c r="B8" s="630"/>
      <c r="C8" s="630"/>
      <c r="D8" s="630"/>
      <c r="E8" s="630"/>
      <c r="F8" s="630"/>
      <c r="G8" s="630"/>
      <c r="H8" s="630"/>
      <c r="I8" s="630"/>
      <c r="J8" s="630"/>
      <c r="K8" s="630"/>
      <c r="L8" s="630"/>
      <c r="M8" s="630"/>
      <c r="N8" s="630"/>
      <c r="O8" s="630"/>
      <c r="P8" s="630"/>
      <c r="Q8" s="630"/>
      <c r="R8" s="630"/>
      <c r="S8" s="630"/>
      <c r="T8" s="627"/>
    </row>
    <row r="9" spans="1:28" ht="16" x14ac:dyDescent="0.2">
      <c r="A9" s="658"/>
      <c r="B9" s="633"/>
      <c r="C9" s="633"/>
      <c r="D9" s="632" t="s">
        <v>484</v>
      </c>
      <c r="E9" s="618"/>
      <c r="F9" s="633"/>
      <c r="G9" s="633"/>
      <c r="H9" s="633"/>
      <c r="I9" s="633"/>
      <c r="J9" s="633"/>
      <c r="K9" s="633"/>
      <c r="L9" s="633"/>
      <c r="M9" s="633"/>
      <c r="N9" s="633"/>
      <c r="O9" s="633"/>
      <c r="P9" s="633"/>
      <c r="Q9" s="633"/>
      <c r="R9" s="633"/>
      <c r="S9" s="633"/>
      <c r="T9" s="627"/>
      <c r="Z9" s="641" t="s">
        <v>187</v>
      </c>
      <c r="AA9" s="641" t="s">
        <v>485</v>
      </c>
      <c r="AB9" s="641" t="s">
        <v>237</v>
      </c>
    </row>
    <row r="10" spans="1:28" ht="16" x14ac:dyDescent="0.2">
      <c r="A10" s="658"/>
      <c r="B10" s="633"/>
      <c r="C10" s="633"/>
      <c r="D10" s="640" t="s">
        <v>610</v>
      </c>
      <c r="E10" s="618"/>
      <c r="F10" s="633"/>
      <c r="G10" s="633"/>
      <c r="H10" s="633"/>
      <c r="I10" s="633"/>
      <c r="J10" s="633"/>
      <c r="K10" s="633"/>
      <c r="L10" s="633"/>
      <c r="M10" s="633"/>
      <c r="N10" s="633"/>
      <c r="O10" s="633"/>
      <c r="P10" s="633"/>
      <c r="Q10" s="633"/>
      <c r="R10" s="633"/>
      <c r="S10" s="633"/>
      <c r="T10" s="627"/>
      <c r="Z10" s="641"/>
      <c r="AA10" s="641"/>
      <c r="AB10" s="641"/>
    </row>
    <row r="11" spans="1:28" ht="16" x14ac:dyDescent="0.2">
      <c r="A11" s="658"/>
      <c r="B11" s="633"/>
      <c r="C11" s="633"/>
      <c r="D11" s="631" t="s">
        <v>491</v>
      </c>
      <c r="E11" s="618"/>
      <c r="F11" s="633"/>
      <c r="G11" s="633"/>
      <c r="H11" s="633"/>
      <c r="I11" s="633"/>
      <c r="J11" s="633"/>
      <c r="K11" s="633"/>
      <c r="L11" s="633"/>
      <c r="M11" s="633"/>
      <c r="N11" s="633"/>
      <c r="O11" s="633"/>
      <c r="P11" s="633"/>
      <c r="Q11" s="633"/>
      <c r="R11" s="633"/>
      <c r="S11" s="633"/>
      <c r="T11" s="627"/>
      <c r="Z11" s="641"/>
      <c r="AA11" s="641"/>
      <c r="AB11" s="641"/>
    </row>
    <row r="12" spans="1:28" ht="16" x14ac:dyDescent="0.2">
      <c r="A12" s="658"/>
      <c r="B12" s="633"/>
      <c r="C12" s="633"/>
      <c r="D12" s="632"/>
      <c r="E12" s="618"/>
      <c r="F12" s="633"/>
      <c r="G12" s="633"/>
      <c r="H12" s="633"/>
      <c r="I12" s="633"/>
      <c r="J12" s="633"/>
      <c r="K12" s="633"/>
      <c r="L12" s="633"/>
      <c r="M12" s="633"/>
      <c r="N12" s="633"/>
      <c r="O12" s="633"/>
      <c r="P12" s="633"/>
      <c r="Q12" s="633"/>
      <c r="R12" s="633"/>
      <c r="S12" s="633"/>
      <c r="T12" s="627"/>
      <c r="Z12" s="641"/>
      <c r="AA12" s="641"/>
      <c r="AB12" s="641"/>
    </row>
    <row r="13" spans="1:28" ht="20" thickBot="1" x14ac:dyDescent="0.25">
      <c r="A13" s="624"/>
      <c r="B13" s="618"/>
      <c r="C13" s="618"/>
      <c r="D13" s="631" t="s">
        <v>611</v>
      </c>
      <c r="E13" s="618"/>
      <c r="F13" s="618"/>
      <c r="G13" s="618"/>
      <c r="H13" s="618"/>
      <c r="I13" s="618"/>
      <c r="J13" s="618"/>
      <c r="K13" s="618"/>
      <c r="L13" s="633"/>
      <c r="M13" s="633"/>
      <c r="N13" s="633"/>
      <c r="O13" s="633"/>
      <c r="P13" s="618"/>
      <c r="Q13" s="618"/>
      <c r="R13" s="618"/>
      <c r="S13" s="618"/>
      <c r="T13" s="627"/>
    </row>
    <row r="14" spans="1:28" ht="15.65" customHeight="1" x14ac:dyDescent="0.2">
      <c r="A14" s="624"/>
      <c r="D14" s="644">
        <v>1</v>
      </c>
      <c r="E14" s="696" t="s">
        <v>599</v>
      </c>
      <c r="F14" s="697"/>
      <c r="G14" s="697"/>
      <c r="H14" s="697"/>
      <c r="I14" s="697"/>
      <c r="J14" s="697"/>
      <c r="K14" s="697"/>
      <c r="L14" s="700"/>
      <c r="M14" s="701"/>
      <c r="N14" s="1540" t="s">
        <v>607</v>
      </c>
      <c r="O14" s="1541"/>
      <c r="P14" s="1541"/>
      <c r="Q14" s="1542"/>
      <c r="R14" s="618"/>
      <c r="S14" s="618"/>
      <c r="T14" s="627"/>
      <c r="Z14" s="490">
        <v>1</v>
      </c>
      <c r="AA14" s="490">
        <f>IF(OR(N14="",N14="確認して✓をご選択ください"),0,1)</f>
        <v>0</v>
      </c>
      <c r="AB14" s="490">
        <f>Z14-AA14</f>
        <v>1</v>
      </c>
    </row>
    <row r="15" spans="1:28" ht="15.65" customHeight="1" x14ac:dyDescent="0.2">
      <c r="A15" s="624"/>
      <c r="D15" s="645">
        <v>2</v>
      </c>
      <c r="E15" s="698" t="s">
        <v>486</v>
      </c>
      <c r="F15" s="699"/>
      <c r="G15" s="699"/>
      <c r="H15" s="699"/>
      <c r="I15" s="699"/>
      <c r="J15" s="699"/>
      <c r="K15" s="699"/>
      <c r="L15" s="702"/>
      <c r="M15" s="703"/>
      <c r="N15" s="1543" t="s">
        <v>607</v>
      </c>
      <c r="O15" s="1544"/>
      <c r="P15" s="1544"/>
      <c r="Q15" s="1545"/>
      <c r="R15" s="618"/>
      <c r="S15" s="618"/>
      <c r="T15" s="627"/>
      <c r="Z15" s="490">
        <v>1</v>
      </c>
      <c r="AA15" s="490">
        <f>IF(OR(N15="",N15="確認して✓をご選択ください"),0,1)</f>
        <v>0</v>
      </c>
      <c r="AB15" s="490">
        <f>Z15-AA15</f>
        <v>1</v>
      </c>
    </row>
    <row r="16" spans="1:28" ht="15.65" customHeight="1" thickBot="1" x14ac:dyDescent="0.25">
      <c r="A16" s="624"/>
      <c r="D16" s="646">
        <v>3</v>
      </c>
      <c r="E16" s="694" t="s">
        <v>580</v>
      </c>
      <c r="F16" s="695"/>
      <c r="G16" s="695"/>
      <c r="H16" s="695"/>
      <c r="I16" s="695"/>
      <c r="J16" s="695"/>
      <c r="K16" s="695"/>
      <c r="L16" s="705"/>
      <c r="M16" s="704"/>
      <c r="N16" s="1546" t="s">
        <v>607</v>
      </c>
      <c r="O16" s="1547"/>
      <c r="P16" s="1547"/>
      <c r="Q16" s="1548"/>
      <c r="R16" s="618"/>
      <c r="S16" s="618"/>
      <c r="T16" s="627"/>
      <c r="Z16" s="490">
        <v>1</v>
      </c>
      <c r="AA16" s="490">
        <f>IF(OR(N16="",N16="確認して✓をご選択ください"),0,1)</f>
        <v>0</v>
      </c>
      <c r="AB16" s="490">
        <f>Z16-AA16</f>
        <v>1</v>
      </c>
    </row>
    <row r="17" spans="1:20" ht="12.5" x14ac:dyDescent="0.2">
      <c r="A17" s="624"/>
      <c r="B17" s="618"/>
      <c r="C17" s="618"/>
      <c r="D17" s="618"/>
      <c r="E17" s="618"/>
      <c r="F17" s="618"/>
      <c r="G17" s="618"/>
      <c r="H17" s="618"/>
      <c r="I17" s="618"/>
      <c r="J17" s="618"/>
      <c r="K17" s="618"/>
      <c r="L17" s="618"/>
      <c r="M17" s="618"/>
      <c r="N17" s="618"/>
      <c r="O17" s="618"/>
      <c r="P17" s="618"/>
      <c r="Q17" s="618"/>
      <c r="R17" s="618"/>
      <c r="S17" s="618"/>
      <c r="T17" s="627"/>
    </row>
    <row r="18" spans="1:20" ht="12.5" x14ac:dyDescent="0.2">
      <c r="A18" s="624"/>
      <c r="B18" s="618" t="s">
        <v>477</v>
      </c>
      <c r="C18" s="618"/>
      <c r="D18" s="618"/>
      <c r="E18" s="618"/>
      <c r="F18" s="618"/>
      <c r="G18" s="618"/>
      <c r="H18" s="618"/>
      <c r="I18" s="618"/>
      <c r="J18" s="618"/>
      <c r="K18" s="618"/>
      <c r="L18" s="618"/>
      <c r="M18" s="618"/>
      <c r="N18" s="618"/>
      <c r="O18" s="618"/>
      <c r="P18" s="618"/>
      <c r="Q18" s="618"/>
      <c r="R18" s="618"/>
      <c r="S18" s="618"/>
      <c r="T18" s="627"/>
    </row>
    <row r="19" spans="1:20" ht="12.5" x14ac:dyDescent="0.2">
      <c r="A19" s="624"/>
      <c r="B19" s="660"/>
      <c r="C19" s="661"/>
      <c r="D19" s="661"/>
      <c r="E19" s="661"/>
      <c r="F19" s="661"/>
      <c r="G19" s="661"/>
      <c r="H19" s="661"/>
      <c r="I19" s="661"/>
      <c r="J19" s="661"/>
      <c r="K19" s="661"/>
      <c r="L19" s="661"/>
      <c r="M19" s="661"/>
      <c r="N19" s="661"/>
      <c r="O19" s="661"/>
      <c r="P19" s="661"/>
      <c r="Q19" s="661"/>
      <c r="R19" s="662"/>
      <c r="S19" s="618"/>
      <c r="T19" s="627"/>
    </row>
    <row r="20" spans="1:20" ht="12.5" x14ac:dyDescent="0.2">
      <c r="A20" s="624"/>
      <c r="B20" s="663"/>
      <c r="C20" s="618"/>
      <c r="D20" s="618"/>
      <c r="E20" s="618"/>
      <c r="F20" s="618"/>
      <c r="G20" s="618"/>
      <c r="H20" s="618"/>
      <c r="I20" s="618"/>
      <c r="J20" s="618"/>
      <c r="K20" s="618"/>
      <c r="L20" s="618"/>
      <c r="M20" s="618"/>
      <c r="N20" s="618"/>
      <c r="O20" s="618"/>
      <c r="P20" s="618"/>
      <c r="Q20" s="618"/>
      <c r="R20" s="664"/>
      <c r="S20" s="618"/>
      <c r="T20" s="627"/>
    </row>
    <row r="21" spans="1:20" ht="12.5" x14ac:dyDescent="0.2">
      <c r="A21" s="624"/>
      <c r="B21" s="663"/>
      <c r="C21" s="618"/>
      <c r="D21" s="618"/>
      <c r="E21" s="618"/>
      <c r="F21" s="618"/>
      <c r="G21" s="618"/>
      <c r="H21" s="618"/>
      <c r="I21" s="618"/>
      <c r="J21" s="618"/>
      <c r="K21" s="618"/>
      <c r="L21" s="618"/>
      <c r="M21" s="618"/>
      <c r="N21" s="618"/>
      <c r="O21" s="618"/>
      <c r="P21" s="618"/>
      <c r="Q21" s="618"/>
      <c r="R21" s="664"/>
      <c r="S21" s="618"/>
      <c r="T21" s="627"/>
    </row>
    <row r="22" spans="1:20" ht="12.5" x14ac:dyDescent="0.2">
      <c r="A22" s="624"/>
      <c r="B22" s="663"/>
      <c r="C22" s="618"/>
      <c r="D22" s="618"/>
      <c r="E22" s="618"/>
      <c r="F22" s="618"/>
      <c r="G22" s="618"/>
      <c r="H22" s="618"/>
      <c r="I22" s="618"/>
      <c r="J22" s="618"/>
      <c r="K22" s="618"/>
      <c r="L22" s="618"/>
      <c r="M22" s="618"/>
      <c r="N22" s="618"/>
      <c r="O22" s="618"/>
      <c r="P22" s="618"/>
      <c r="Q22" s="618"/>
      <c r="R22" s="664"/>
      <c r="S22" s="618"/>
      <c r="T22" s="627"/>
    </row>
    <row r="23" spans="1:20" ht="12.5" x14ac:dyDescent="0.2">
      <c r="A23" s="624"/>
      <c r="B23" s="663"/>
      <c r="C23" s="618"/>
      <c r="D23" s="618"/>
      <c r="E23" s="618"/>
      <c r="F23" s="618"/>
      <c r="G23" s="618"/>
      <c r="H23" s="618"/>
      <c r="I23" s="618"/>
      <c r="J23" s="618"/>
      <c r="K23" s="618"/>
      <c r="L23" s="618"/>
      <c r="M23" s="618"/>
      <c r="N23" s="618"/>
      <c r="O23" s="618"/>
      <c r="P23" s="618"/>
      <c r="Q23" s="618"/>
      <c r="R23" s="664"/>
      <c r="S23" s="618"/>
      <c r="T23" s="627"/>
    </row>
    <row r="24" spans="1:20" ht="12.5" x14ac:dyDescent="0.2">
      <c r="A24" s="624"/>
      <c r="B24" s="663"/>
      <c r="C24" s="618"/>
      <c r="D24" s="618"/>
      <c r="E24" s="618"/>
      <c r="F24" s="618"/>
      <c r="G24" s="618"/>
      <c r="H24" s="618"/>
      <c r="I24" s="618"/>
      <c r="J24" s="618"/>
      <c r="K24" s="618"/>
      <c r="L24" s="618"/>
      <c r="M24" s="618"/>
      <c r="N24" s="618"/>
      <c r="O24" s="618"/>
      <c r="P24" s="618"/>
      <c r="Q24" s="618"/>
      <c r="R24" s="664"/>
      <c r="S24" s="618"/>
      <c r="T24" s="627"/>
    </row>
    <row r="25" spans="1:20" ht="12.5" x14ac:dyDescent="0.2">
      <c r="A25" s="624"/>
      <c r="B25" s="663"/>
      <c r="C25" s="618"/>
      <c r="D25" s="618"/>
      <c r="E25" s="618"/>
      <c r="F25" s="618"/>
      <c r="G25" s="618"/>
      <c r="H25" s="618"/>
      <c r="I25" s="618"/>
      <c r="J25" s="618"/>
      <c r="K25" s="618"/>
      <c r="L25" s="618"/>
      <c r="M25" s="618"/>
      <c r="N25" s="618"/>
      <c r="O25" s="618"/>
      <c r="P25" s="618"/>
      <c r="Q25" s="618"/>
      <c r="R25" s="664"/>
      <c r="S25" s="618"/>
      <c r="T25" s="627"/>
    </row>
    <row r="26" spans="1:20" ht="12.5" x14ac:dyDescent="0.2">
      <c r="A26" s="624"/>
      <c r="B26" s="663"/>
      <c r="C26" s="618"/>
      <c r="D26" s="618"/>
      <c r="E26" s="618"/>
      <c r="F26" s="618"/>
      <c r="G26" s="618"/>
      <c r="H26" s="618"/>
      <c r="I26" s="618"/>
      <c r="J26" s="618"/>
      <c r="K26" s="618"/>
      <c r="L26" s="618"/>
      <c r="M26" s="618"/>
      <c r="N26" s="618"/>
      <c r="O26" s="618"/>
      <c r="P26" s="618"/>
      <c r="Q26" s="618"/>
      <c r="R26" s="664"/>
      <c r="S26" s="618"/>
      <c r="T26" s="627"/>
    </row>
    <row r="27" spans="1:20" ht="12.5" x14ac:dyDescent="0.2">
      <c r="A27" s="624"/>
      <c r="B27" s="663"/>
      <c r="C27" s="618"/>
      <c r="D27" s="618"/>
      <c r="E27" s="618"/>
      <c r="F27" s="618"/>
      <c r="G27" s="618"/>
      <c r="H27" s="618"/>
      <c r="I27" s="618"/>
      <c r="J27" s="618"/>
      <c r="K27" s="618"/>
      <c r="L27" s="618"/>
      <c r="M27" s="618"/>
      <c r="N27" s="618"/>
      <c r="O27" s="618"/>
      <c r="P27" s="618"/>
      <c r="Q27" s="618"/>
      <c r="R27" s="664"/>
      <c r="S27" s="618"/>
      <c r="T27" s="627"/>
    </row>
    <row r="28" spans="1:20" ht="12.5" x14ac:dyDescent="0.2">
      <c r="A28" s="624"/>
      <c r="B28" s="663"/>
      <c r="C28" s="618"/>
      <c r="D28" s="618"/>
      <c r="E28" s="618"/>
      <c r="F28" s="618"/>
      <c r="G28" s="618"/>
      <c r="H28" s="618"/>
      <c r="I28" s="618"/>
      <c r="J28" s="618"/>
      <c r="K28" s="618"/>
      <c r="L28" s="618"/>
      <c r="M28" s="618"/>
      <c r="N28" s="618"/>
      <c r="O28" s="618"/>
      <c r="P28" s="618"/>
      <c r="Q28" s="618"/>
      <c r="R28" s="664"/>
      <c r="S28" s="618"/>
      <c r="T28" s="627"/>
    </row>
    <row r="29" spans="1:20" ht="12.5" x14ac:dyDescent="0.2">
      <c r="A29" s="624"/>
      <c r="B29" s="663"/>
      <c r="C29" s="618"/>
      <c r="D29" s="618"/>
      <c r="E29" s="618"/>
      <c r="F29" s="618"/>
      <c r="G29" s="618"/>
      <c r="H29" s="618"/>
      <c r="I29" s="618"/>
      <c r="J29" s="618"/>
      <c r="K29" s="618"/>
      <c r="L29" s="618"/>
      <c r="M29" s="618"/>
      <c r="N29" s="618"/>
      <c r="O29" s="618"/>
      <c r="P29" s="618"/>
      <c r="Q29" s="618"/>
      <c r="R29" s="664"/>
      <c r="S29" s="618"/>
      <c r="T29" s="627"/>
    </row>
    <row r="30" spans="1:20" ht="12.5" x14ac:dyDescent="0.2">
      <c r="A30" s="624"/>
      <c r="B30" s="663"/>
      <c r="C30" s="618"/>
      <c r="D30" s="618"/>
      <c r="E30" s="618"/>
      <c r="F30" s="618"/>
      <c r="G30" s="618"/>
      <c r="H30" s="618"/>
      <c r="I30" s="618"/>
      <c r="J30" s="618"/>
      <c r="K30" s="618"/>
      <c r="L30" s="618"/>
      <c r="M30" s="618"/>
      <c r="N30" s="618"/>
      <c r="O30" s="618"/>
      <c r="P30" s="618"/>
      <c r="Q30" s="618"/>
      <c r="R30" s="664"/>
      <c r="S30" s="618"/>
      <c r="T30" s="627"/>
    </row>
    <row r="31" spans="1:20" ht="12.5" x14ac:dyDescent="0.2">
      <c r="A31" s="624"/>
      <c r="B31" s="663"/>
      <c r="C31" s="618"/>
      <c r="D31" s="618"/>
      <c r="E31" s="618"/>
      <c r="F31" s="618"/>
      <c r="G31" s="618"/>
      <c r="H31" s="618"/>
      <c r="I31" s="618"/>
      <c r="J31" s="618"/>
      <c r="K31" s="618"/>
      <c r="L31" s="618"/>
      <c r="M31" s="618"/>
      <c r="N31" s="618"/>
      <c r="O31" s="618"/>
      <c r="P31" s="618"/>
      <c r="Q31" s="618"/>
      <c r="R31" s="664"/>
      <c r="S31" s="618"/>
      <c r="T31" s="627"/>
    </row>
    <row r="32" spans="1:20" ht="12.5" x14ac:dyDescent="0.2">
      <c r="A32" s="624"/>
      <c r="B32" s="663"/>
      <c r="C32" s="618"/>
      <c r="D32" s="618"/>
      <c r="E32" s="618"/>
      <c r="F32" s="618"/>
      <c r="G32" s="618"/>
      <c r="H32" s="618"/>
      <c r="I32" s="618"/>
      <c r="J32" s="618"/>
      <c r="K32" s="618"/>
      <c r="L32" s="618"/>
      <c r="M32" s="618"/>
      <c r="N32" s="618"/>
      <c r="O32" s="618"/>
      <c r="P32" s="618"/>
      <c r="Q32" s="618"/>
      <c r="R32" s="664"/>
      <c r="S32" s="618"/>
      <c r="T32" s="627"/>
    </row>
    <row r="33" spans="1:20" ht="12.5" x14ac:dyDescent="0.2">
      <c r="A33" s="624"/>
      <c r="B33" s="663"/>
      <c r="C33" s="618"/>
      <c r="D33" s="618"/>
      <c r="E33" s="618"/>
      <c r="F33" s="618"/>
      <c r="G33" s="618"/>
      <c r="H33" s="618"/>
      <c r="I33" s="618"/>
      <c r="J33" s="618"/>
      <c r="K33" s="618"/>
      <c r="L33" s="618"/>
      <c r="M33" s="618"/>
      <c r="N33" s="618"/>
      <c r="O33" s="618"/>
      <c r="P33" s="618"/>
      <c r="Q33" s="618"/>
      <c r="R33" s="664"/>
      <c r="S33" s="618"/>
      <c r="T33" s="627"/>
    </row>
    <row r="34" spans="1:20" ht="12.5" x14ac:dyDescent="0.2">
      <c r="A34" s="624"/>
      <c r="B34" s="663"/>
      <c r="C34" s="618"/>
      <c r="D34" s="618"/>
      <c r="E34" s="618"/>
      <c r="F34" s="618"/>
      <c r="G34" s="618"/>
      <c r="H34" s="618"/>
      <c r="I34" s="618"/>
      <c r="J34" s="618"/>
      <c r="K34" s="618"/>
      <c r="L34" s="618"/>
      <c r="M34" s="618"/>
      <c r="N34" s="618"/>
      <c r="O34" s="618"/>
      <c r="P34" s="618"/>
      <c r="Q34" s="618"/>
      <c r="R34" s="664"/>
      <c r="S34" s="618"/>
      <c r="T34" s="627"/>
    </row>
    <row r="35" spans="1:20" ht="12.5" x14ac:dyDescent="0.2">
      <c r="A35" s="624"/>
      <c r="B35" s="663"/>
      <c r="C35" s="618"/>
      <c r="D35" s="618"/>
      <c r="E35" s="618"/>
      <c r="F35" s="618"/>
      <c r="G35" s="618"/>
      <c r="H35" s="618"/>
      <c r="I35" s="618"/>
      <c r="J35" s="618"/>
      <c r="K35" s="618"/>
      <c r="L35" s="618"/>
      <c r="M35" s="618"/>
      <c r="N35" s="618"/>
      <c r="O35" s="618"/>
      <c r="P35" s="618"/>
      <c r="Q35" s="618"/>
      <c r="R35" s="664"/>
      <c r="S35" s="618"/>
      <c r="T35" s="627"/>
    </row>
    <row r="36" spans="1:20" ht="12.5" x14ac:dyDescent="0.2">
      <c r="A36" s="624"/>
      <c r="B36" s="663"/>
      <c r="C36" s="618"/>
      <c r="D36" s="618"/>
      <c r="E36" s="618"/>
      <c r="F36" s="618"/>
      <c r="G36" s="618"/>
      <c r="H36" s="618"/>
      <c r="I36" s="618"/>
      <c r="J36" s="618"/>
      <c r="K36" s="618"/>
      <c r="L36" s="618"/>
      <c r="M36" s="618"/>
      <c r="N36" s="618"/>
      <c r="O36" s="618"/>
      <c r="P36" s="618"/>
      <c r="Q36" s="618"/>
      <c r="R36" s="664"/>
      <c r="S36" s="618"/>
      <c r="T36" s="627"/>
    </row>
    <row r="37" spans="1:20" ht="12.5" x14ac:dyDescent="0.2">
      <c r="A37" s="624"/>
      <c r="B37" s="663"/>
      <c r="C37" s="618"/>
      <c r="D37" s="618"/>
      <c r="E37" s="618"/>
      <c r="F37" s="618"/>
      <c r="G37" s="618"/>
      <c r="H37" s="618"/>
      <c r="I37" s="618"/>
      <c r="J37" s="618"/>
      <c r="K37" s="618"/>
      <c r="L37" s="618"/>
      <c r="M37" s="618"/>
      <c r="N37" s="618"/>
      <c r="O37" s="618"/>
      <c r="P37" s="618"/>
      <c r="Q37" s="618"/>
      <c r="R37" s="664"/>
      <c r="S37" s="618"/>
      <c r="T37" s="627"/>
    </row>
    <row r="38" spans="1:20" ht="12.5" x14ac:dyDescent="0.2">
      <c r="A38" s="624"/>
      <c r="B38" s="663"/>
      <c r="C38" s="618"/>
      <c r="D38" s="618"/>
      <c r="E38" s="618"/>
      <c r="F38" s="618"/>
      <c r="G38" s="618"/>
      <c r="H38" s="618"/>
      <c r="I38" s="618"/>
      <c r="J38" s="618"/>
      <c r="K38" s="618"/>
      <c r="L38" s="618"/>
      <c r="M38" s="618"/>
      <c r="N38" s="618"/>
      <c r="O38" s="618"/>
      <c r="P38" s="618"/>
      <c r="Q38" s="618"/>
      <c r="R38" s="664"/>
      <c r="S38" s="618"/>
      <c r="T38" s="627"/>
    </row>
    <row r="39" spans="1:20" ht="12.5" x14ac:dyDescent="0.2">
      <c r="A39" s="624"/>
      <c r="B39" s="663"/>
      <c r="C39" s="618"/>
      <c r="D39" s="618"/>
      <c r="E39" s="618"/>
      <c r="F39" s="618"/>
      <c r="G39" s="618"/>
      <c r="H39" s="618"/>
      <c r="I39" s="618"/>
      <c r="J39" s="618"/>
      <c r="K39" s="618"/>
      <c r="L39" s="618"/>
      <c r="M39" s="618"/>
      <c r="N39" s="618"/>
      <c r="O39" s="618"/>
      <c r="P39" s="618"/>
      <c r="Q39" s="618"/>
      <c r="R39" s="664"/>
      <c r="S39" s="618"/>
      <c r="T39" s="627"/>
    </row>
    <row r="40" spans="1:20" ht="12.5" x14ac:dyDescent="0.2">
      <c r="A40" s="624"/>
      <c r="B40" s="663"/>
      <c r="C40" s="618"/>
      <c r="D40" s="618"/>
      <c r="E40" s="618"/>
      <c r="F40" s="618"/>
      <c r="G40" s="618"/>
      <c r="H40" s="618"/>
      <c r="I40" s="618"/>
      <c r="J40" s="618"/>
      <c r="K40" s="618"/>
      <c r="L40" s="618"/>
      <c r="M40" s="618"/>
      <c r="N40" s="618"/>
      <c r="O40" s="618"/>
      <c r="P40" s="618"/>
      <c r="Q40" s="618"/>
      <c r="R40" s="664"/>
      <c r="S40" s="618"/>
      <c r="T40" s="627"/>
    </row>
    <row r="41" spans="1:20" ht="12.5" x14ac:dyDescent="0.2">
      <c r="A41" s="624"/>
      <c r="B41" s="663"/>
      <c r="C41" s="618"/>
      <c r="D41" s="618"/>
      <c r="E41" s="618"/>
      <c r="F41" s="618"/>
      <c r="G41" s="618"/>
      <c r="H41" s="618"/>
      <c r="I41" s="618"/>
      <c r="J41" s="618"/>
      <c r="K41" s="618"/>
      <c r="L41" s="618"/>
      <c r="M41" s="618"/>
      <c r="N41" s="618"/>
      <c r="O41" s="618"/>
      <c r="P41" s="618"/>
      <c r="Q41" s="618"/>
      <c r="R41" s="664"/>
      <c r="S41" s="618"/>
      <c r="T41" s="627"/>
    </row>
    <row r="42" spans="1:20" ht="12.5" x14ac:dyDescent="0.2">
      <c r="A42" s="624"/>
      <c r="B42" s="663"/>
      <c r="C42" s="618"/>
      <c r="D42" s="618"/>
      <c r="E42" s="618"/>
      <c r="F42" s="618"/>
      <c r="G42" s="618"/>
      <c r="H42" s="618"/>
      <c r="I42" s="618"/>
      <c r="J42" s="618"/>
      <c r="K42" s="618"/>
      <c r="L42" s="618"/>
      <c r="M42" s="618"/>
      <c r="N42" s="618"/>
      <c r="O42" s="618"/>
      <c r="P42" s="618"/>
      <c r="Q42" s="618"/>
      <c r="R42" s="664"/>
      <c r="S42" s="618"/>
      <c r="T42" s="627"/>
    </row>
    <row r="43" spans="1:20" ht="12.5" x14ac:dyDescent="0.2">
      <c r="A43" s="624"/>
      <c r="B43" s="663"/>
      <c r="C43" s="618"/>
      <c r="D43" s="618"/>
      <c r="E43" s="618"/>
      <c r="F43" s="618"/>
      <c r="G43" s="618"/>
      <c r="H43" s="618"/>
      <c r="I43" s="618"/>
      <c r="J43" s="618"/>
      <c r="K43" s="618"/>
      <c r="L43" s="618"/>
      <c r="M43" s="618"/>
      <c r="N43" s="618"/>
      <c r="O43" s="618"/>
      <c r="P43" s="618"/>
      <c r="Q43" s="618"/>
      <c r="R43" s="664"/>
      <c r="S43" s="618"/>
      <c r="T43" s="627"/>
    </row>
    <row r="44" spans="1:20" ht="12.5" x14ac:dyDescent="0.2">
      <c r="A44" s="624"/>
      <c r="B44" s="663"/>
      <c r="C44" s="618"/>
      <c r="D44" s="618"/>
      <c r="E44" s="618"/>
      <c r="F44" s="618"/>
      <c r="G44" s="618"/>
      <c r="H44" s="618"/>
      <c r="I44" s="618"/>
      <c r="J44" s="618"/>
      <c r="K44" s="618"/>
      <c r="L44" s="618"/>
      <c r="M44" s="618"/>
      <c r="N44" s="618"/>
      <c r="O44" s="618"/>
      <c r="P44" s="618"/>
      <c r="Q44" s="618"/>
      <c r="R44" s="664"/>
      <c r="S44" s="618"/>
      <c r="T44" s="627"/>
    </row>
    <row r="45" spans="1:20" ht="12.5" x14ac:dyDescent="0.2">
      <c r="A45" s="624"/>
      <c r="B45" s="663"/>
      <c r="C45" s="618"/>
      <c r="D45" s="618"/>
      <c r="E45" s="618"/>
      <c r="F45" s="618"/>
      <c r="G45" s="618"/>
      <c r="H45" s="618"/>
      <c r="I45" s="618"/>
      <c r="J45" s="618"/>
      <c r="K45" s="618"/>
      <c r="L45" s="618"/>
      <c r="M45" s="618"/>
      <c r="N45" s="618"/>
      <c r="O45" s="618"/>
      <c r="P45" s="618"/>
      <c r="Q45" s="618"/>
      <c r="R45" s="664"/>
      <c r="S45" s="618"/>
      <c r="T45" s="627"/>
    </row>
    <row r="46" spans="1:20" ht="12.5" x14ac:dyDescent="0.2">
      <c r="A46" s="624"/>
      <c r="B46" s="663"/>
      <c r="C46" s="618"/>
      <c r="D46" s="618"/>
      <c r="E46" s="618"/>
      <c r="F46" s="618"/>
      <c r="G46" s="618"/>
      <c r="H46" s="618"/>
      <c r="I46" s="618"/>
      <c r="J46" s="618"/>
      <c r="K46" s="618"/>
      <c r="L46" s="618"/>
      <c r="M46" s="618"/>
      <c r="N46" s="618"/>
      <c r="O46" s="618"/>
      <c r="P46" s="618"/>
      <c r="Q46" s="618"/>
      <c r="R46" s="664"/>
      <c r="S46" s="618"/>
      <c r="T46" s="627"/>
    </row>
    <row r="47" spans="1:20" ht="12.5" x14ac:dyDescent="0.2">
      <c r="A47" s="624"/>
      <c r="B47" s="663"/>
      <c r="C47" s="618"/>
      <c r="D47" s="618"/>
      <c r="E47" s="618"/>
      <c r="F47" s="618"/>
      <c r="G47" s="618"/>
      <c r="H47" s="618"/>
      <c r="I47" s="618"/>
      <c r="J47" s="618"/>
      <c r="K47" s="618"/>
      <c r="L47" s="618"/>
      <c r="M47" s="618"/>
      <c r="N47" s="618"/>
      <c r="O47" s="618"/>
      <c r="P47" s="618"/>
      <c r="Q47" s="618"/>
      <c r="R47" s="664"/>
      <c r="S47" s="618"/>
      <c r="T47" s="627"/>
    </row>
    <row r="48" spans="1:20" ht="12.5" x14ac:dyDescent="0.2">
      <c r="A48" s="624"/>
      <c r="B48" s="663"/>
      <c r="C48" s="618"/>
      <c r="D48" s="618"/>
      <c r="E48" s="618"/>
      <c r="F48" s="618"/>
      <c r="G48" s="618"/>
      <c r="H48" s="618"/>
      <c r="I48" s="618"/>
      <c r="J48" s="618"/>
      <c r="K48" s="618"/>
      <c r="L48" s="618"/>
      <c r="M48" s="618"/>
      <c r="N48" s="618"/>
      <c r="O48" s="618"/>
      <c r="P48" s="618"/>
      <c r="Q48" s="618"/>
      <c r="R48" s="664"/>
      <c r="S48" s="618"/>
      <c r="T48" s="627"/>
    </row>
    <row r="49" spans="1:28" ht="12.5" x14ac:dyDescent="0.2">
      <c r="A49" s="624"/>
      <c r="B49" s="663"/>
      <c r="C49" s="618"/>
      <c r="D49" s="618"/>
      <c r="E49" s="618"/>
      <c r="F49" s="618"/>
      <c r="G49" s="618"/>
      <c r="H49" s="618"/>
      <c r="I49" s="618"/>
      <c r="J49" s="618"/>
      <c r="K49" s="618"/>
      <c r="L49" s="618"/>
      <c r="M49" s="618"/>
      <c r="N49" s="618"/>
      <c r="O49" s="618"/>
      <c r="P49" s="618"/>
      <c r="Q49" s="618"/>
      <c r="R49" s="664"/>
      <c r="S49" s="618"/>
      <c r="T49" s="627"/>
    </row>
    <row r="50" spans="1:28" ht="12.5" x14ac:dyDescent="0.2">
      <c r="A50" s="624"/>
      <c r="B50" s="663"/>
      <c r="C50" s="618"/>
      <c r="D50" s="618"/>
      <c r="E50" s="618"/>
      <c r="F50" s="618"/>
      <c r="G50" s="618"/>
      <c r="H50" s="618"/>
      <c r="I50" s="618"/>
      <c r="J50" s="618"/>
      <c r="K50" s="618"/>
      <c r="L50" s="618"/>
      <c r="M50" s="618"/>
      <c r="N50" s="618"/>
      <c r="O50" s="618"/>
      <c r="P50" s="618"/>
      <c r="Q50" s="618"/>
      <c r="R50" s="664"/>
      <c r="S50" s="618"/>
      <c r="T50" s="627"/>
    </row>
    <row r="51" spans="1:28" ht="12.5" x14ac:dyDescent="0.2">
      <c r="A51" s="624"/>
      <c r="B51" s="663"/>
      <c r="C51" s="618"/>
      <c r="D51" s="618"/>
      <c r="E51" s="618"/>
      <c r="F51" s="618"/>
      <c r="G51" s="618"/>
      <c r="H51" s="618"/>
      <c r="I51" s="618"/>
      <c r="J51" s="618"/>
      <c r="K51" s="618"/>
      <c r="L51" s="618"/>
      <c r="M51" s="618"/>
      <c r="N51" s="618"/>
      <c r="O51" s="618"/>
      <c r="P51" s="618"/>
      <c r="Q51" s="618"/>
      <c r="R51" s="664"/>
      <c r="S51" s="618"/>
      <c r="T51" s="627"/>
    </row>
    <row r="52" spans="1:28" x14ac:dyDescent="0.2">
      <c r="B52" s="650"/>
      <c r="R52" s="651"/>
    </row>
    <row r="53" spans="1:28" x14ac:dyDescent="0.2">
      <c r="B53" s="653"/>
      <c r="C53" s="654"/>
      <c r="D53" s="654"/>
      <c r="E53" s="654"/>
      <c r="F53" s="654"/>
      <c r="G53" s="654"/>
      <c r="H53" s="654"/>
      <c r="I53" s="654"/>
      <c r="J53" s="654"/>
      <c r="K53" s="654"/>
      <c r="L53" s="654"/>
      <c r="M53" s="654"/>
      <c r="N53" s="654"/>
      <c r="O53" s="654"/>
      <c r="P53" s="654"/>
      <c r="Q53" s="654"/>
      <c r="R53" s="655"/>
    </row>
    <row r="54" spans="1:28" ht="12" thickBot="1" x14ac:dyDescent="0.25"/>
    <row r="55" spans="1:28" ht="12.5" x14ac:dyDescent="0.2">
      <c r="A55" s="624"/>
      <c r="B55" s="618"/>
      <c r="C55" s="618"/>
      <c r="D55" s="618"/>
      <c r="E55" s="618"/>
      <c r="F55" s="618"/>
      <c r="G55" s="618"/>
      <c r="H55" s="618"/>
      <c r="I55" s="618"/>
      <c r="J55" s="618"/>
      <c r="K55" s="618"/>
      <c r="L55" s="665"/>
      <c r="M55" s="666"/>
      <c r="N55" s="667"/>
      <c r="O55" s="665"/>
      <c r="P55" s="666"/>
      <c r="Q55" s="666"/>
      <c r="R55" s="666"/>
      <c r="S55" s="666"/>
      <c r="T55" s="667"/>
      <c r="Z55" s="641"/>
      <c r="AA55" s="641"/>
      <c r="AB55" s="641"/>
    </row>
    <row r="56" spans="1:28" ht="13.5" customHeight="1" x14ac:dyDescent="0.2">
      <c r="A56" s="624"/>
      <c r="B56" s="618"/>
      <c r="C56" s="618"/>
      <c r="D56" s="618"/>
      <c r="E56" s="618"/>
      <c r="F56" s="618"/>
      <c r="G56" s="618"/>
      <c r="H56" s="618"/>
      <c r="I56" s="618"/>
      <c r="J56" s="618"/>
      <c r="K56" s="618"/>
      <c r="L56" s="624"/>
      <c r="M56" s="618"/>
      <c r="N56" s="627"/>
      <c r="O56" s="624"/>
      <c r="P56" s="1514">
        <v>1</v>
      </c>
      <c r="Q56" s="1515" t="s">
        <v>463</v>
      </c>
      <c r="R56" s="1549"/>
      <c r="S56" s="618"/>
      <c r="T56" s="670"/>
    </row>
    <row r="57" spans="1:28" ht="13.5" customHeight="1" x14ac:dyDescent="0.2">
      <c r="A57" s="624"/>
      <c r="B57" s="618"/>
      <c r="C57" s="618"/>
      <c r="D57" s="618"/>
      <c r="E57" s="618"/>
      <c r="F57" s="618"/>
      <c r="G57" s="618"/>
      <c r="H57" s="618"/>
      <c r="I57" s="618"/>
      <c r="J57" s="618"/>
      <c r="K57" s="618"/>
      <c r="L57" s="624"/>
      <c r="M57" s="618"/>
      <c r="N57" s="627"/>
      <c r="O57" s="624"/>
      <c r="P57" s="1514"/>
      <c r="Q57" s="1515"/>
      <c r="R57" s="1550"/>
      <c r="S57" s="618"/>
      <c r="T57" s="670"/>
    </row>
    <row r="58" spans="1:28" ht="12.5" x14ac:dyDescent="0.2">
      <c r="A58" s="624"/>
      <c r="B58" s="618"/>
      <c r="C58" s="618"/>
      <c r="D58" s="618"/>
      <c r="E58" s="618"/>
      <c r="F58" s="618"/>
      <c r="G58" s="618"/>
      <c r="H58" s="618"/>
      <c r="I58" s="618"/>
      <c r="J58" s="618"/>
      <c r="K58" s="618"/>
      <c r="L58" s="624"/>
      <c r="M58" s="633" t="s">
        <v>465</v>
      </c>
      <c r="N58" s="627"/>
      <c r="O58" s="624"/>
      <c r="P58" s="618"/>
      <c r="Q58" s="618"/>
      <c r="R58" s="618"/>
      <c r="S58" s="618"/>
      <c r="T58" s="670"/>
    </row>
    <row r="59" spans="1:28" ht="12.5" x14ac:dyDescent="0.2">
      <c r="A59" s="624"/>
      <c r="B59" s="618"/>
      <c r="C59" s="618"/>
      <c r="D59" s="618"/>
      <c r="E59" s="618"/>
      <c r="F59" s="618"/>
      <c r="G59" s="618"/>
      <c r="H59" s="618"/>
      <c r="I59" s="618"/>
      <c r="J59" s="618"/>
      <c r="K59" s="618"/>
      <c r="L59" s="624"/>
      <c r="M59" s="618"/>
      <c r="N59" s="627"/>
      <c r="O59" s="624"/>
      <c r="P59" s="618"/>
      <c r="Q59" s="618"/>
      <c r="R59" s="618"/>
      <c r="S59" s="618"/>
      <c r="T59" s="670"/>
    </row>
    <row r="60" spans="1:28" ht="12.5" x14ac:dyDescent="0.2">
      <c r="A60" s="624"/>
      <c r="B60" s="618"/>
      <c r="C60" s="618"/>
      <c r="D60" s="618"/>
      <c r="E60" s="618"/>
      <c r="F60" s="618"/>
      <c r="G60" s="618"/>
      <c r="H60" s="618"/>
      <c r="I60" s="618"/>
      <c r="J60" s="618"/>
      <c r="K60" s="618"/>
      <c r="L60" s="624"/>
      <c r="M60" s="618"/>
      <c r="N60" s="627"/>
      <c r="O60" s="624"/>
      <c r="P60" s="618" t="s">
        <v>487</v>
      </c>
      <c r="Q60" s="618"/>
      <c r="R60" s="618"/>
      <c r="S60" s="618"/>
      <c r="T60" s="670"/>
    </row>
    <row r="61" spans="1:28" ht="13" thickBot="1" x14ac:dyDescent="0.25">
      <c r="A61" s="673"/>
      <c r="B61" s="674"/>
      <c r="C61" s="674"/>
      <c r="D61" s="674"/>
      <c r="E61" s="674"/>
      <c r="F61" s="674"/>
      <c r="G61" s="674"/>
      <c r="H61" s="674"/>
      <c r="I61" s="674"/>
      <c r="J61" s="674"/>
      <c r="K61" s="674"/>
      <c r="L61" s="675"/>
      <c r="M61" s="676"/>
      <c r="N61" s="677"/>
      <c r="O61" s="675"/>
      <c r="P61" s="676"/>
      <c r="Q61" s="676"/>
      <c r="R61" s="676"/>
      <c r="S61" s="676"/>
      <c r="T61" s="677"/>
    </row>
  </sheetData>
  <sheetProtection algorithmName="SHA-512" hashValue="RNQB4hBb9rs5NoTJuZCKX33byA9cC8FEbIT110e4M0E3nHGNCxJehv7sXhOXF21RK3XaMZajwjZnWALjNGwe/A==" saltValue="nQJ1rUZFgGm/O99fs/Bj4Q==" spinCount="100000" sheet="1" formatColumns="0" formatRows="0" insertColumns="0" insertRows="0" deleteColumns="0" deleteRows="0"/>
  <mergeCells count="11">
    <mergeCell ref="O5:S5"/>
    <mergeCell ref="R1:T1"/>
    <mergeCell ref="A7:S7"/>
    <mergeCell ref="A1:C1"/>
    <mergeCell ref="P56:P57"/>
    <mergeCell ref="Q56:Q57"/>
    <mergeCell ref="Q6:S6"/>
    <mergeCell ref="N14:Q14"/>
    <mergeCell ref="N15:Q15"/>
    <mergeCell ref="N16:Q16"/>
    <mergeCell ref="R56:R57"/>
  </mergeCells>
  <phoneticPr fontId="2"/>
  <conditionalFormatting sqref="N14:N16">
    <cfRule type="cellIs" dxfId="6" priority="13" operator="equal">
      <formula>"確認して✓をご選択ください"</formula>
    </cfRule>
    <cfRule type="containsBlanks" dxfId="5" priority="14">
      <formula>LEN(TRIM(N14))=0</formula>
    </cfRule>
  </conditionalFormatting>
  <conditionalFormatting sqref="R56:R57">
    <cfRule type="containsBlanks" dxfId="0" priority="2">
      <formula>LEN(TRIM(R56))=0</formula>
    </cfRule>
  </conditionalFormatting>
  <dataValidations count="2">
    <dataValidation type="list" allowBlank="1" showInputMessage="1" showErrorMessage="1" sqref="T14:W14" xr:uid="{039980DB-A75D-492B-84B2-DBB2D6B97DCB}">
      <formula1>#REF!</formula1>
    </dataValidation>
    <dataValidation type="list" allowBlank="1" showInputMessage="1" showErrorMessage="1" sqref="N14:N16" xr:uid="{FB36FCA8-5B37-46A5-BB8C-817F3DF7B1D9}">
      <formula1>"確認して✓をご選択ください,✓"</formula1>
    </dataValidation>
  </dataValidations>
  <hyperlinks>
    <hyperlink ref="R1:T1" location="おわりに!Print_Area" display="おわりに＞" xr:uid="{9CC790C5-134E-45DD-A319-856AD7DC66BC}"/>
    <hyperlink ref="A1:B1" location="入力シート!Print_Area" display="＜入力シートへ" xr:uid="{496D0126-F00E-4F49-9286-E88CEEF91E4F}"/>
    <hyperlink ref="A1" location="はじめに!A1" display="＜はじめにへ" xr:uid="{89B7DD34-C8BE-4BC4-9DC6-AB74C4E667F9}"/>
    <hyperlink ref="A1:C1" location="入力シート!A1" display="＜入力シートへ" xr:uid="{DEFB481A-62C1-4027-BB8F-96F67AF326B9}"/>
  </hyperlinks>
  <pageMargins left="0.74803149606299213" right="0.27559055118110237" top="0.27559055118110237" bottom="0.31496062992125984" header="0.19685039370078741" footer="0.19685039370078741"/>
  <pageSetup paperSize="9" scale="72"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D29E5DEE-4541-45F5-891A-239F8CA426BA}">
            <xm:f>'はじめに '!$AV$53&lt;&gt;"はい"</xm:f>
            <x14:dxf>
              <fill>
                <patternFill>
                  <bgColor theme="0" tint="-0.24994659260841701"/>
                </patternFill>
              </fill>
            </x14:dxf>
          </x14:cfRule>
          <xm:sqref>A2:T62</xm:sqref>
        </x14:conditionalFormatting>
        <x14:conditionalFormatting xmlns:xm="http://schemas.microsoft.com/office/excel/2006/main">
          <x14:cfRule type="expression" priority="3" id="{8111C842-FF7A-481B-94E8-650B38874D4B}">
            <xm:f>入力シート!#REF!="いいえ"</xm:f>
            <x14:dxf>
              <fill>
                <patternFill>
                  <bgColor theme="0" tint="-0.34998626667073579"/>
                </patternFill>
              </fill>
            </x14:dxf>
          </x14:cfRule>
          <x14:cfRule type="expression" priority="4" id="{DDE43AD0-61CF-49B1-AAE5-5EC343E3E062}">
            <xm:f>入力シート!#REF!="はい"</xm:f>
            <x14:dxf>
              <fill>
                <patternFill>
                  <bgColor theme="0" tint="-0.34998626667073579"/>
                </patternFill>
              </fill>
            </x14:dxf>
          </x14:cfRule>
          <xm:sqref>O5</xm:sqref>
        </x14:conditionalFormatting>
        <x14:conditionalFormatting xmlns:xm="http://schemas.microsoft.com/office/excel/2006/main">
          <x14:cfRule type="expression" priority="5" id="{FEAED99E-8909-4F01-A74A-7DB9FBCF5B37}">
            <xm:f>入力シート!#REF!="いいえ"</xm:f>
            <x14:dxf>
              <fill>
                <patternFill>
                  <bgColor theme="0" tint="-0.34998626667073579"/>
                </patternFill>
              </fill>
            </x14:dxf>
          </x14:cfRule>
          <x14:cfRule type="expression" priority="6" id="{7E8FA1D9-6D49-4ADC-80A4-4ACAF3A38B1E}">
            <xm:f>入力シート!#REF!="はい"</xm:f>
            <x14:dxf>
              <fill>
                <patternFill>
                  <bgColor theme="0" tint="-0.34998626667073579"/>
                </patternFill>
              </fill>
            </x14:dxf>
          </x14:cfRule>
          <xm:sqref>Q6:S6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D434E-9CEE-4E07-B894-8393D1C694C5}">
  <sheetPr codeName="Sheet1">
    <tabColor theme="5" tint="0.59999389629810485"/>
  </sheetPr>
  <dimension ref="A1:Y240"/>
  <sheetViews>
    <sheetView showGridLines="0" view="pageBreakPreview" zoomScale="30" zoomScaleNormal="62" zoomScaleSheetLayoutView="30" workbookViewId="0">
      <pane ySplit="10" topLeftCell="A11" activePane="bottomLeft" state="frozen"/>
      <selection pane="bottomLeft"/>
    </sheetView>
  </sheetViews>
  <sheetFormatPr defaultColWidth="8.81640625" defaultRowHeight="22" x14ac:dyDescent="0.2"/>
  <cols>
    <col min="1" max="1" width="2.6328125" style="6" customWidth="1"/>
    <col min="2" max="2" width="5.81640625" style="6" customWidth="1"/>
    <col min="3" max="3" width="52.08984375" style="6" customWidth="1"/>
    <col min="4" max="4" width="72.36328125" style="6" customWidth="1"/>
    <col min="5" max="5" width="101.453125" style="26" customWidth="1"/>
    <col min="6" max="6" width="15.453125" style="26" customWidth="1"/>
    <col min="7" max="7" width="5.1796875" style="26" customWidth="1"/>
    <col min="8" max="8" width="19" style="26" bestFit="1" customWidth="1"/>
    <col min="9" max="9" width="8.08984375" style="26" customWidth="1"/>
    <col min="10" max="10" width="129.08984375" style="26" customWidth="1"/>
    <col min="11" max="11" width="144.08984375" style="26" customWidth="1"/>
    <col min="12" max="14" width="8.81640625" style="6" customWidth="1"/>
    <col min="15" max="15" width="8.81640625" style="6" hidden="1" customWidth="1"/>
    <col min="16" max="17" width="11.453125" style="6" hidden="1" customWidth="1"/>
    <col min="18" max="16301" width="8.81640625" style="6"/>
    <col min="16302" max="16303" width="8.81640625" style="6" bestFit="1"/>
    <col min="16304" max="16384" width="8.81640625" style="6"/>
  </cols>
  <sheetData>
    <row r="1" spans="1:25" ht="37.5" customHeight="1" x14ac:dyDescent="0.2">
      <c r="A1" s="6" t="s">
        <v>833</v>
      </c>
      <c r="D1" s="13"/>
      <c r="E1" s="194" t="s">
        <v>493</v>
      </c>
      <c r="F1" s="195">
        <f>SUM(Q:Q)</f>
        <v>46</v>
      </c>
      <c r="G1" s="196" t="s">
        <v>1</v>
      </c>
      <c r="H1" s="11"/>
    </row>
    <row r="2" spans="1:25" ht="48" x14ac:dyDescent="0.2">
      <c r="A2" s="197" t="s">
        <v>62</v>
      </c>
      <c r="C2" s="8"/>
      <c r="D2" s="8"/>
    </row>
    <row r="3" spans="1:25" ht="20.149999999999999" customHeight="1" x14ac:dyDescent="0.2">
      <c r="A3" s="28"/>
      <c r="B3" s="28"/>
      <c r="C3" s="8"/>
      <c r="D3" s="8"/>
    </row>
    <row r="4" spans="1:25" ht="30" x14ac:dyDescent="0.2">
      <c r="B4" s="198" t="s">
        <v>718</v>
      </c>
      <c r="C4" s="8"/>
      <c r="D4" s="8"/>
      <c r="G4" s="198"/>
      <c r="H4" s="198"/>
      <c r="I4" s="198"/>
      <c r="J4" s="198"/>
      <c r="Y4" s="176"/>
    </row>
    <row r="5" spans="1:25" ht="30" x14ac:dyDescent="0.2">
      <c r="B5" s="198" t="s">
        <v>760</v>
      </c>
      <c r="C5" s="8"/>
      <c r="D5" s="8"/>
      <c r="F5" s="857"/>
      <c r="G5" s="858"/>
      <c r="H5" s="198" t="s">
        <v>759</v>
      </c>
      <c r="I5" s="198"/>
      <c r="J5" s="198"/>
      <c r="Y5" s="176"/>
    </row>
    <row r="6" spans="1:25" s="176" customFormat="1" ht="30" x14ac:dyDescent="0.2">
      <c r="B6" s="198" t="s">
        <v>758</v>
      </c>
      <c r="C6" s="174"/>
      <c r="D6" s="174"/>
    </row>
    <row r="7" spans="1:25" ht="30" x14ac:dyDescent="0.2">
      <c r="B7" s="792" t="str">
        <f>IF(OR('はじめに '!AV57="はい",'はじめに '!AV59="はい"),"■ 遮断器もしくは保護装置に変更がある場合、様式3(系統連系保護リレー)シートに直接入力が必要ですのでご注意ください","")</f>
        <v/>
      </c>
    </row>
    <row r="8" spans="1:25" ht="30" x14ac:dyDescent="0.2">
      <c r="B8" s="792" t="str">
        <f>IF('はじめに '!AV61="はい","■ 昇圧用変圧器に変更がある場合、様式3(直流発電設備)シート 2．昇圧用変圧器 に直接入力が必要ですのでご注意ください","")</f>
        <v/>
      </c>
    </row>
    <row r="10" spans="1:25" ht="30" customHeight="1" x14ac:dyDescent="0.2">
      <c r="B10" s="94" t="s">
        <v>17</v>
      </c>
      <c r="C10" s="94"/>
      <c r="D10" s="199"/>
      <c r="E10" s="200" t="s">
        <v>63</v>
      </c>
      <c r="F10" s="201"/>
      <c r="G10" s="202"/>
      <c r="H10" s="201" t="s">
        <v>64</v>
      </c>
      <c r="I10" s="202"/>
      <c r="J10" s="201" t="s">
        <v>65</v>
      </c>
      <c r="K10" s="201" t="s">
        <v>66</v>
      </c>
    </row>
    <row r="11" spans="1:25" ht="30" customHeight="1" x14ac:dyDescent="0.2">
      <c r="A11" s="176"/>
      <c r="B11" s="95" t="s">
        <v>67</v>
      </c>
      <c r="C11" s="96"/>
      <c r="D11" s="96"/>
      <c r="E11" s="203"/>
      <c r="F11" s="203"/>
      <c r="G11" s="203"/>
      <c r="H11" s="203"/>
      <c r="I11" s="203"/>
      <c r="J11" s="204"/>
      <c r="K11" s="205"/>
    </row>
    <row r="12" spans="1:25" ht="40" customHeight="1" x14ac:dyDescent="0.2">
      <c r="B12" s="78"/>
      <c r="C12" s="206" t="s">
        <v>68</v>
      </c>
      <c r="D12" s="207"/>
      <c r="E12" s="146"/>
      <c r="F12" s="208"/>
      <c r="G12" s="208"/>
      <c r="H12" s="209"/>
      <c r="I12" s="210"/>
      <c r="J12" s="211" t="s">
        <v>801</v>
      </c>
      <c r="K12" s="212" t="s">
        <v>619</v>
      </c>
      <c r="O12" s="6">
        <v>1</v>
      </c>
      <c r="P12" s="6">
        <f t="shared" ref="P12:P20" si="0">COUNTA(E12)</f>
        <v>0</v>
      </c>
      <c r="Q12" s="6">
        <f t="shared" ref="Q12:Q48" si="1">O12-P12</f>
        <v>1</v>
      </c>
    </row>
    <row r="13" spans="1:25" ht="40" customHeight="1" x14ac:dyDescent="0.2">
      <c r="B13" s="78"/>
      <c r="C13" s="81" t="s">
        <v>69</v>
      </c>
      <c r="D13" s="218" t="s">
        <v>581</v>
      </c>
      <c r="E13" s="833"/>
      <c r="F13" s="220"/>
      <c r="G13" s="220"/>
      <c r="H13" s="221"/>
      <c r="I13" s="222"/>
      <c r="J13" s="223" t="s">
        <v>780</v>
      </c>
      <c r="K13" s="224" t="s">
        <v>70</v>
      </c>
      <c r="O13" s="6">
        <v>1</v>
      </c>
      <c r="P13" s="6">
        <f t="shared" si="0"/>
        <v>0</v>
      </c>
      <c r="Q13" s="6">
        <f t="shared" si="1"/>
        <v>1</v>
      </c>
    </row>
    <row r="14" spans="1:25" ht="40" customHeight="1" x14ac:dyDescent="0.2">
      <c r="B14" s="78"/>
      <c r="C14" s="81"/>
      <c r="D14" s="225" t="s">
        <v>582</v>
      </c>
      <c r="E14" s="100"/>
      <c r="F14" s="227"/>
      <c r="G14" s="227"/>
      <c r="H14" s="228"/>
      <c r="I14" s="229"/>
      <c r="J14" s="230"/>
      <c r="K14" s="231" t="s">
        <v>70</v>
      </c>
      <c r="O14" s="6">
        <v>1</v>
      </c>
      <c r="P14" s="6">
        <f t="shared" si="0"/>
        <v>0</v>
      </c>
      <c r="Q14" s="6">
        <f t="shared" si="1"/>
        <v>1</v>
      </c>
    </row>
    <row r="15" spans="1:25" ht="40" customHeight="1" x14ac:dyDescent="0.2">
      <c r="B15" s="78"/>
      <c r="C15" s="81"/>
      <c r="D15" s="225" t="s">
        <v>583</v>
      </c>
      <c r="E15" s="799"/>
      <c r="F15" s="227"/>
      <c r="G15" s="227"/>
      <c r="H15" s="228"/>
      <c r="I15" s="229"/>
      <c r="J15" s="230" t="s">
        <v>604</v>
      </c>
      <c r="K15" s="231" t="s">
        <v>70</v>
      </c>
      <c r="O15" s="6">
        <v>1</v>
      </c>
      <c r="P15" s="6">
        <f t="shared" si="0"/>
        <v>0</v>
      </c>
      <c r="Q15" s="6">
        <f>O15-P15</f>
        <v>1</v>
      </c>
    </row>
    <row r="16" spans="1:25" ht="40" customHeight="1" x14ac:dyDescent="0.2">
      <c r="B16" s="78"/>
      <c r="C16" s="77"/>
      <c r="D16" s="112" t="s">
        <v>71</v>
      </c>
      <c r="E16" s="99"/>
      <c r="F16" s="227"/>
      <c r="G16" s="227"/>
      <c r="H16" s="228"/>
      <c r="I16" s="229"/>
      <c r="J16" s="230" t="s">
        <v>603</v>
      </c>
      <c r="K16" s="231" t="s">
        <v>72</v>
      </c>
      <c r="O16" s="6">
        <v>1</v>
      </c>
      <c r="P16" s="6">
        <f t="shared" si="0"/>
        <v>0</v>
      </c>
      <c r="Q16" s="6">
        <f t="shared" si="1"/>
        <v>1</v>
      </c>
    </row>
    <row r="17" spans="2:17" ht="40" customHeight="1" x14ac:dyDescent="0.2">
      <c r="B17" s="78"/>
      <c r="C17" s="233"/>
      <c r="D17" s="234" t="s">
        <v>73</v>
      </c>
      <c r="E17" s="800"/>
      <c r="F17" s="227"/>
      <c r="G17" s="227"/>
      <c r="H17" s="228"/>
      <c r="I17" s="229"/>
      <c r="J17" s="230" t="s">
        <v>603</v>
      </c>
      <c r="K17" s="231" t="s">
        <v>72</v>
      </c>
      <c r="O17" s="6">
        <v>1</v>
      </c>
      <c r="P17" s="6">
        <f t="shared" si="0"/>
        <v>0</v>
      </c>
      <c r="Q17" s="6">
        <f t="shared" si="1"/>
        <v>1</v>
      </c>
    </row>
    <row r="18" spans="2:17" ht="40" customHeight="1" x14ac:dyDescent="0.2">
      <c r="B18" s="78"/>
      <c r="C18" s="77"/>
      <c r="D18" s="235" t="s">
        <v>74</v>
      </c>
      <c r="E18" s="163"/>
      <c r="F18" s="236"/>
      <c r="G18" s="236"/>
      <c r="H18" s="237"/>
      <c r="I18" s="238"/>
      <c r="J18" s="239"/>
      <c r="K18" s="240" t="s">
        <v>72</v>
      </c>
      <c r="O18" s="6">
        <v>1</v>
      </c>
      <c r="P18" s="6">
        <f t="shared" si="0"/>
        <v>0</v>
      </c>
      <c r="Q18" s="6">
        <f t="shared" si="1"/>
        <v>1</v>
      </c>
    </row>
    <row r="19" spans="2:17" ht="50.15" customHeight="1" x14ac:dyDescent="0.2">
      <c r="B19" s="78"/>
      <c r="C19" s="79" t="s">
        <v>75</v>
      </c>
      <c r="D19" s="84" t="s">
        <v>71</v>
      </c>
      <c r="E19" s="802"/>
      <c r="F19" s="220"/>
      <c r="G19" s="220"/>
      <c r="H19" s="221"/>
      <c r="I19" s="222"/>
      <c r="J19" s="241"/>
      <c r="K19" s="224" t="s">
        <v>682</v>
      </c>
      <c r="O19" s="6">
        <v>1</v>
      </c>
      <c r="P19" s="6">
        <f t="shared" si="0"/>
        <v>0</v>
      </c>
      <c r="Q19" s="6">
        <f t="shared" si="1"/>
        <v>1</v>
      </c>
    </row>
    <row r="20" spans="2:17" ht="60" customHeight="1" x14ac:dyDescent="0.2">
      <c r="B20" s="78"/>
      <c r="C20" s="749"/>
      <c r="D20" s="87" t="s">
        <v>76</v>
      </c>
      <c r="E20" s="801"/>
      <c r="F20" s="243"/>
      <c r="G20" s="244"/>
      <c r="H20" s="245"/>
      <c r="I20" s="246"/>
      <c r="J20" s="247"/>
      <c r="K20" s="248" t="s">
        <v>682</v>
      </c>
      <c r="O20" s="6">
        <v>1</v>
      </c>
      <c r="P20" s="6">
        <f t="shared" si="0"/>
        <v>0</v>
      </c>
      <c r="Q20" s="6">
        <f t="shared" si="1"/>
        <v>1</v>
      </c>
    </row>
    <row r="21" spans="2:17" ht="50.15" customHeight="1" x14ac:dyDescent="0.2">
      <c r="B21" s="78"/>
      <c r="C21" s="242"/>
      <c r="D21" s="442" t="s">
        <v>706</v>
      </c>
      <c r="E21" s="163" t="s">
        <v>22</v>
      </c>
      <c r="F21" s="1"/>
      <c r="G21" s="1"/>
      <c r="H21" s="249"/>
      <c r="I21" s="250"/>
      <c r="J21" s="251" t="s">
        <v>77</v>
      </c>
      <c r="K21" s="252" t="s">
        <v>682</v>
      </c>
      <c r="O21" s="6">
        <v>1</v>
      </c>
      <c r="P21" s="6">
        <f>IF(OR(E21="選択してください",E21=""),0,COUNTA(E21))</f>
        <v>0</v>
      </c>
      <c r="Q21" s="6">
        <f t="shared" si="1"/>
        <v>1</v>
      </c>
    </row>
    <row r="22" spans="2:17" ht="40" customHeight="1" x14ac:dyDescent="0.2">
      <c r="B22" s="78"/>
      <c r="C22" s="79" t="s">
        <v>78</v>
      </c>
      <c r="D22" s="79" t="s">
        <v>71</v>
      </c>
      <c r="E22" s="426"/>
      <c r="F22" s="220"/>
      <c r="G22" s="220"/>
      <c r="H22" s="221"/>
      <c r="I22" s="222"/>
      <c r="J22" s="80"/>
      <c r="K22" s="254" t="s">
        <v>683</v>
      </c>
      <c r="O22" s="6">
        <v>1</v>
      </c>
      <c r="P22" s="6">
        <f>COUNTA(E22)</f>
        <v>0</v>
      </c>
      <c r="Q22" s="6">
        <f t="shared" si="1"/>
        <v>1</v>
      </c>
    </row>
    <row r="23" spans="2:17" ht="40" customHeight="1" x14ac:dyDescent="0.2">
      <c r="B23" s="78"/>
      <c r="C23" s="242"/>
      <c r="D23" s="87" t="s">
        <v>79</v>
      </c>
      <c r="E23" s="803"/>
      <c r="F23" s="236"/>
      <c r="G23" s="236"/>
      <c r="H23" s="237"/>
      <c r="I23" s="256"/>
      <c r="J23" s="257"/>
      <c r="K23" s="258" t="s">
        <v>683</v>
      </c>
      <c r="O23" s="6">
        <v>1</v>
      </c>
      <c r="P23" s="6">
        <f>COUNTA(E23)</f>
        <v>0</v>
      </c>
      <c r="Q23" s="6">
        <f t="shared" si="1"/>
        <v>1</v>
      </c>
    </row>
    <row r="24" spans="2:17" ht="44" x14ac:dyDescent="0.2">
      <c r="B24" s="78"/>
      <c r="C24" s="84" t="s">
        <v>80</v>
      </c>
      <c r="D24" s="259" t="s">
        <v>584</v>
      </c>
      <c r="E24" s="140" t="s">
        <v>22</v>
      </c>
      <c r="F24" s="208"/>
      <c r="G24" s="208"/>
      <c r="H24" s="209"/>
      <c r="I24" s="210"/>
      <c r="J24" s="251" t="s">
        <v>81</v>
      </c>
      <c r="K24" s="254" t="s">
        <v>620</v>
      </c>
      <c r="O24" s="6">
        <v>1</v>
      </c>
      <c r="P24" s="6">
        <f>IF(OR(E24="選択してください",E24=""),0,COUNTA(E24))</f>
        <v>0</v>
      </c>
      <c r="Q24" s="6">
        <f t="shared" si="1"/>
        <v>1</v>
      </c>
    </row>
    <row r="25" spans="2:17" ht="44.15" customHeight="1" x14ac:dyDescent="0.2">
      <c r="B25" s="78"/>
      <c r="C25" s="87"/>
      <c r="D25" s="261" t="s">
        <v>583</v>
      </c>
      <c r="E25" s="804"/>
      <c r="F25" s="262"/>
      <c r="G25" s="262"/>
      <c r="H25" s="245"/>
      <c r="I25" s="246"/>
      <c r="J25" s="263" t="s">
        <v>82</v>
      </c>
      <c r="K25" s="264" t="s">
        <v>620</v>
      </c>
      <c r="O25" s="6">
        <v>1</v>
      </c>
      <c r="P25" s="6">
        <f>COUNTA(E25)</f>
        <v>0</v>
      </c>
      <c r="Q25" s="6">
        <f>O25-P25</f>
        <v>1</v>
      </c>
    </row>
    <row r="26" spans="2:17" ht="66" x14ac:dyDescent="0.2">
      <c r="B26" s="78"/>
      <c r="C26" s="213" t="s">
        <v>762</v>
      </c>
      <c r="D26" s="441"/>
      <c r="E26" s="730" t="s">
        <v>22</v>
      </c>
      <c r="F26" s="214"/>
      <c r="G26" s="214"/>
      <c r="H26" s="215"/>
      <c r="I26" s="216"/>
      <c r="J26" s="266" t="s">
        <v>617</v>
      </c>
      <c r="K26" s="217" t="s">
        <v>621</v>
      </c>
      <c r="O26" s="6">
        <v>1</v>
      </c>
      <c r="P26" s="6">
        <f>IF(OR(E26="選択してください",E26=""),0,COUNTA(E26))</f>
        <v>0</v>
      </c>
      <c r="Q26" s="6">
        <f>O26-P26</f>
        <v>1</v>
      </c>
    </row>
    <row r="27" spans="2:17" ht="40" customHeight="1" x14ac:dyDescent="0.2">
      <c r="B27" s="78"/>
      <c r="C27" s="271" t="s">
        <v>83</v>
      </c>
      <c r="D27" s="272" t="s">
        <v>581</v>
      </c>
      <c r="E27" s="833"/>
      <c r="F27" s="220"/>
      <c r="G27" s="274"/>
      <c r="H27" s="275"/>
      <c r="I27" s="222"/>
      <c r="J27" s="253" t="s">
        <v>780</v>
      </c>
      <c r="K27" s="224" t="s">
        <v>622</v>
      </c>
      <c r="O27" s="6">
        <v>1</v>
      </c>
      <c r="P27" s="6">
        <f t="shared" ref="P27:P34" si="2">COUNTA(E27)</f>
        <v>0</v>
      </c>
      <c r="Q27" s="6">
        <f t="shared" si="1"/>
        <v>1</v>
      </c>
    </row>
    <row r="28" spans="2:17" ht="40" customHeight="1" x14ac:dyDescent="0.2">
      <c r="B28" s="78"/>
      <c r="C28" s="276" t="s">
        <v>84</v>
      </c>
      <c r="D28" s="277" t="s">
        <v>582</v>
      </c>
      <c r="E28" s="99"/>
      <c r="F28" s="227"/>
      <c r="G28" s="278"/>
      <c r="H28" s="279"/>
      <c r="I28" s="229"/>
      <c r="J28" s="232"/>
      <c r="K28" s="231" t="s">
        <v>622</v>
      </c>
      <c r="O28" s="6">
        <v>1</v>
      </c>
      <c r="P28" s="6">
        <f t="shared" si="2"/>
        <v>0</v>
      </c>
      <c r="Q28" s="6">
        <f t="shared" si="1"/>
        <v>1</v>
      </c>
    </row>
    <row r="29" spans="2:17" ht="40" customHeight="1" x14ac:dyDescent="0.2">
      <c r="B29" s="78"/>
      <c r="C29" s="276"/>
      <c r="D29" s="277" t="s">
        <v>583</v>
      </c>
      <c r="E29" s="800"/>
      <c r="F29" s="227"/>
      <c r="G29" s="278"/>
      <c r="H29" s="279"/>
      <c r="I29" s="229"/>
      <c r="J29" s="232" t="s">
        <v>604</v>
      </c>
      <c r="K29" s="231" t="s">
        <v>622</v>
      </c>
      <c r="O29" s="6">
        <v>1</v>
      </c>
      <c r="P29" s="6">
        <f>COUNTA(E29)</f>
        <v>0</v>
      </c>
      <c r="Q29" s="6">
        <f>O29-P29</f>
        <v>1</v>
      </c>
    </row>
    <row r="30" spans="2:17" ht="40" customHeight="1" x14ac:dyDescent="0.2">
      <c r="B30" s="78"/>
      <c r="C30" s="271"/>
      <c r="D30" s="277" t="s">
        <v>85</v>
      </c>
      <c r="E30" s="800"/>
      <c r="F30" s="227"/>
      <c r="G30" s="278"/>
      <c r="H30" s="279"/>
      <c r="I30" s="229"/>
      <c r="J30" s="232"/>
      <c r="K30" s="231" t="s">
        <v>622</v>
      </c>
      <c r="O30" s="6">
        <v>1</v>
      </c>
      <c r="P30" s="6">
        <f>COUNTA(E30)</f>
        <v>0</v>
      </c>
      <c r="Q30" s="6">
        <f t="shared" si="1"/>
        <v>1</v>
      </c>
    </row>
    <row r="31" spans="2:17" ht="40" customHeight="1" x14ac:dyDescent="0.2">
      <c r="B31" s="78"/>
      <c r="C31" s="271"/>
      <c r="D31" s="277" t="s">
        <v>86</v>
      </c>
      <c r="E31" s="99"/>
      <c r="F31" s="227"/>
      <c r="G31" s="278"/>
      <c r="H31" s="279"/>
      <c r="I31" s="229"/>
      <c r="J31" s="232"/>
      <c r="K31" s="231" t="s">
        <v>622</v>
      </c>
      <c r="O31" s="6">
        <v>1</v>
      </c>
      <c r="P31" s="6">
        <f t="shared" si="2"/>
        <v>0</v>
      </c>
      <c r="Q31" s="6">
        <f t="shared" si="1"/>
        <v>1</v>
      </c>
    </row>
    <row r="32" spans="2:17" ht="40" customHeight="1" x14ac:dyDescent="0.2">
      <c r="B32" s="78"/>
      <c r="C32" s="81"/>
      <c r="D32" s="280" t="s">
        <v>71</v>
      </c>
      <c r="E32" s="100"/>
      <c r="F32" s="227"/>
      <c r="G32" s="278"/>
      <c r="H32" s="279"/>
      <c r="I32" s="229"/>
      <c r="J32" s="232"/>
      <c r="K32" s="231" t="s">
        <v>622</v>
      </c>
      <c r="O32" s="6">
        <v>1</v>
      </c>
      <c r="P32" s="6">
        <f t="shared" si="2"/>
        <v>0</v>
      </c>
      <c r="Q32" s="6">
        <f t="shared" si="1"/>
        <v>1</v>
      </c>
    </row>
    <row r="33" spans="2:17" ht="40" customHeight="1" x14ac:dyDescent="0.2">
      <c r="B33" s="78"/>
      <c r="C33" s="271"/>
      <c r="D33" s="272" t="s">
        <v>87</v>
      </c>
      <c r="E33" s="99"/>
      <c r="F33" s="227"/>
      <c r="G33" s="278"/>
      <c r="H33" s="279"/>
      <c r="I33" s="229"/>
      <c r="J33" s="232"/>
      <c r="K33" s="231" t="s">
        <v>622</v>
      </c>
      <c r="O33" s="6">
        <v>1</v>
      </c>
      <c r="P33" s="6">
        <f t="shared" si="2"/>
        <v>0</v>
      </c>
      <c r="Q33" s="6">
        <f t="shared" si="1"/>
        <v>1</v>
      </c>
    </row>
    <row r="34" spans="2:17" ht="40" customHeight="1" x14ac:dyDescent="0.2">
      <c r="B34" s="78"/>
      <c r="C34" s="271"/>
      <c r="D34" s="277" t="s">
        <v>88</v>
      </c>
      <c r="E34" s="99"/>
      <c r="F34" s="227"/>
      <c r="G34" s="278"/>
      <c r="H34" s="279"/>
      <c r="I34" s="229"/>
      <c r="J34" s="232" t="s">
        <v>782</v>
      </c>
      <c r="K34" s="231" t="s">
        <v>622</v>
      </c>
      <c r="O34" s="6">
        <v>1</v>
      </c>
      <c r="P34" s="6">
        <f t="shared" si="2"/>
        <v>0</v>
      </c>
      <c r="Q34" s="6">
        <f t="shared" si="1"/>
        <v>1</v>
      </c>
    </row>
    <row r="35" spans="2:17" ht="40" customHeight="1" x14ac:dyDescent="0.2">
      <c r="B35" s="78"/>
      <c r="C35" s="271"/>
      <c r="D35" s="277" t="s">
        <v>89</v>
      </c>
      <c r="E35" s="99"/>
      <c r="F35" s="227"/>
      <c r="G35" s="278"/>
      <c r="H35" s="279"/>
      <c r="I35" s="229"/>
      <c r="J35" s="232" t="s">
        <v>781</v>
      </c>
      <c r="K35" s="231" t="s">
        <v>622</v>
      </c>
    </row>
    <row r="36" spans="2:17" ht="40" customHeight="1" x14ac:dyDescent="0.2">
      <c r="B36" s="78"/>
      <c r="C36" s="271"/>
      <c r="D36" s="235" t="s">
        <v>90</v>
      </c>
      <c r="E36" s="691"/>
      <c r="F36" s="236"/>
      <c r="G36" s="281"/>
      <c r="H36" s="282"/>
      <c r="I36" s="246"/>
      <c r="J36" s="797" t="s">
        <v>783</v>
      </c>
      <c r="K36" s="240" t="s">
        <v>622</v>
      </c>
      <c r="O36" s="6">
        <v>1</v>
      </c>
      <c r="P36" s="6">
        <f>COUNTA(E36)</f>
        <v>0</v>
      </c>
      <c r="Q36" s="6">
        <f t="shared" si="1"/>
        <v>1</v>
      </c>
    </row>
    <row r="37" spans="2:17" ht="40" customHeight="1" x14ac:dyDescent="0.2">
      <c r="B37" s="78"/>
      <c r="C37" s="79" t="s">
        <v>26</v>
      </c>
      <c r="D37" s="85"/>
      <c r="E37" s="420" t="s">
        <v>22</v>
      </c>
      <c r="F37" s="208"/>
      <c r="G37" s="283"/>
      <c r="H37" s="209"/>
      <c r="I37" s="210"/>
      <c r="J37" s="284"/>
      <c r="K37" s="254" t="s">
        <v>622</v>
      </c>
      <c r="O37" s="6">
        <v>1</v>
      </c>
      <c r="P37" s="6">
        <f>IF(OR(E37="選択してください",E37=""),0,COUNTA(E37))</f>
        <v>0</v>
      </c>
      <c r="Q37" s="6">
        <f t="shared" si="1"/>
        <v>1</v>
      </c>
    </row>
    <row r="38" spans="2:17" ht="40" customHeight="1" x14ac:dyDescent="0.2">
      <c r="B38" s="78"/>
      <c r="C38" s="276" t="s">
        <v>91</v>
      </c>
      <c r="D38" s="285" t="s">
        <v>581</v>
      </c>
      <c r="E38" s="834"/>
      <c r="F38" s="220"/>
      <c r="G38" s="274"/>
      <c r="H38" s="275"/>
      <c r="I38" s="286"/>
      <c r="J38" s="253" t="s">
        <v>780</v>
      </c>
      <c r="K38" s="224" t="s">
        <v>622</v>
      </c>
      <c r="O38" s="6">
        <v>1</v>
      </c>
      <c r="P38" s="6">
        <f t="shared" ref="P38:P43" si="3">IF(OR(E$37="選択してください",E$37=""),1,IF(E$37="上記以外",COUNTA(E38),IF(E$37="上記同様",1)))</f>
        <v>1</v>
      </c>
      <c r="Q38" s="6">
        <f t="shared" si="1"/>
        <v>0</v>
      </c>
    </row>
    <row r="39" spans="2:17" ht="40" customHeight="1" x14ac:dyDescent="0.2">
      <c r="B39" s="78"/>
      <c r="C39" s="287" t="s">
        <v>92</v>
      </c>
      <c r="D39" s="277" t="s">
        <v>582</v>
      </c>
      <c r="E39" s="99"/>
      <c r="F39" s="227"/>
      <c r="G39" s="278"/>
      <c r="H39" s="279"/>
      <c r="I39" s="288"/>
      <c r="J39" s="232"/>
      <c r="K39" s="231" t="s">
        <v>622</v>
      </c>
      <c r="O39" s="6">
        <v>1</v>
      </c>
      <c r="P39" s="6">
        <f t="shared" si="3"/>
        <v>1</v>
      </c>
      <c r="Q39" s="6">
        <f t="shared" si="1"/>
        <v>0</v>
      </c>
    </row>
    <row r="40" spans="2:17" ht="40" customHeight="1" x14ac:dyDescent="0.2">
      <c r="B40" s="78"/>
      <c r="C40" s="287"/>
      <c r="D40" s="277" t="s">
        <v>583</v>
      </c>
      <c r="E40" s="800"/>
      <c r="F40" s="227"/>
      <c r="G40" s="278"/>
      <c r="H40" s="279"/>
      <c r="I40" s="288"/>
      <c r="J40" s="232" t="s">
        <v>604</v>
      </c>
      <c r="K40" s="231" t="s">
        <v>622</v>
      </c>
      <c r="O40" s="6">
        <v>1</v>
      </c>
      <c r="P40" s="6">
        <f t="shared" si="3"/>
        <v>1</v>
      </c>
      <c r="Q40" s="6">
        <f>O40-P40</f>
        <v>0</v>
      </c>
    </row>
    <row r="41" spans="2:17" ht="40" customHeight="1" x14ac:dyDescent="0.2">
      <c r="B41" s="78"/>
      <c r="C41" s="271"/>
      <c r="D41" s="277" t="s">
        <v>85</v>
      </c>
      <c r="E41" s="800"/>
      <c r="F41" s="227"/>
      <c r="G41" s="278"/>
      <c r="H41" s="279"/>
      <c r="I41" s="288"/>
      <c r="J41" s="232"/>
      <c r="K41" s="231" t="s">
        <v>622</v>
      </c>
      <c r="O41" s="6">
        <v>1</v>
      </c>
      <c r="P41" s="6">
        <f t="shared" si="3"/>
        <v>1</v>
      </c>
      <c r="Q41" s="6">
        <f t="shared" si="1"/>
        <v>0</v>
      </c>
    </row>
    <row r="42" spans="2:17" ht="40" customHeight="1" x14ac:dyDescent="0.2">
      <c r="B42" s="78"/>
      <c r="C42" s="271"/>
      <c r="D42" s="277" t="s">
        <v>86</v>
      </c>
      <c r="E42" s="99"/>
      <c r="F42" s="227"/>
      <c r="G42" s="278"/>
      <c r="H42" s="279"/>
      <c r="I42" s="288"/>
      <c r="J42" s="232"/>
      <c r="K42" s="231" t="s">
        <v>622</v>
      </c>
      <c r="O42" s="6">
        <v>1</v>
      </c>
      <c r="P42" s="6">
        <f t="shared" si="3"/>
        <v>1</v>
      </c>
      <c r="Q42" s="6">
        <f t="shared" si="1"/>
        <v>0</v>
      </c>
    </row>
    <row r="43" spans="2:17" ht="40" customHeight="1" x14ac:dyDescent="0.2">
      <c r="B43" s="78"/>
      <c r="C43" s="81"/>
      <c r="D43" s="280" t="s">
        <v>71</v>
      </c>
      <c r="E43" s="100"/>
      <c r="F43" s="227"/>
      <c r="G43" s="278"/>
      <c r="H43" s="279"/>
      <c r="I43" s="288"/>
      <c r="J43" s="232"/>
      <c r="K43" s="231" t="s">
        <v>622</v>
      </c>
      <c r="O43" s="6">
        <v>1</v>
      </c>
      <c r="P43" s="6">
        <f t="shared" si="3"/>
        <v>1</v>
      </c>
      <c r="Q43" s="6">
        <f t="shared" si="1"/>
        <v>0</v>
      </c>
    </row>
    <row r="44" spans="2:17" ht="40" customHeight="1" x14ac:dyDescent="0.2">
      <c r="B44" s="78"/>
      <c r="C44" s="271"/>
      <c r="D44" s="272" t="s">
        <v>87</v>
      </c>
      <c r="E44" s="99"/>
      <c r="F44" s="227"/>
      <c r="G44" s="278"/>
      <c r="H44" s="279"/>
      <c r="I44" s="288"/>
      <c r="J44" s="232"/>
      <c r="K44" s="231" t="s">
        <v>622</v>
      </c>
      <c r="O44" s="6">
        <v>1</v>
      </c>
      <c r="P44" s="6">
        <f t="shared" ref="P44" si="4">IF(OR(E$37="選択してください",E$37=""),1,IF(E$37="上記以外",COUNTA(E44),IF(E$37="上記同様",1)))</f>
        <v>1</v>
      </c>
      <c r="Q44" s="6">
        <f t="shared" si="1"/>
        <v>0</v>
      </c>
    </row>
    <row r="45" spans="2:17" ht="40" customHeight="1" x14ac:dyDescent="0.2">
      <c r="B45" s="78"/>
      <c r="C45" s="271"/>
      <c r="D45" s="277" t="s">
        <v>88</v>
      </c>
      <c r="E45" s="99"/>
      <c r="F45" s="227"/>
      <c r="G45" s="278"/>
      <c r="H45" s="279"/>
      <c r="I45" s="288"/>
      <c r="J45" s="232" t="s">
        <v>781</v>
      </c>
      <c r="K45" s="231" t="s">
        <v>622</v>
      </c>
      <c r="O45" s="6">
        <v>1</v>
      </c>
      <c r="P45" s="6">
        <f>IF(OR(E$37="選択してください",E$37=""),1,IF(E$37="上記以外",COUNTA(E45),IF(E$37="上記同様",1)))</f>
        <v>1</v>
      </c>
      <c r="Q45" s="6">
        <f t="shared" si="1"/>
        <v>0</v>
      </c>
    </row>
    <row r="46" spans="2:17" ht="40" customHeight="1" x14ac:dyDescent="0.2">
      <c r="B46" s="78"/>
      <c r="C46" s="271"/>
      <c r="D46" s="277" t="s">
        <v>89</v>
      </c>
      <c r="E46" s="99"/>
      <c r="F46" s="227"/>
      <c r="G46" s="278"/>
      <c r="H46" s="279"/>
      <c r="I46" s="288"/>
      <c r="J46" s="255" t="s">
        <v>781</v>
      </c>
      <c r="K46" s="231" t="s">
        <v>622</v>
      </c>
      <c r="P46" s="6">
        <f>IF(OR(E$37="選択してください",E$37=""),1,IF(E$37="上記以外",COUNTA(E46),IF(E$37="上記同様",1)))</f>
        <v>1</v>
      </c>
    </row>
    <row r="47" spans="2:17" ht="40" customHeight="1" x14ac:dyDescent="0.2">
      <c r="B47" s="78"/>
      <c r="C47" s="271"/>
      <c r="D47" s="235" t="s">
        <v>90</v>
      </c>
      <c r="E47" s="102"/>
      <c r="F47" s="262"/>
      <c r="G47" s="244"/>
      <c r="H47" s="289"/>
      <c r="I47" s="290"/>
      <c r="J47" s="798" t="s">
        <v>783</v>
      </c>
      <c r="K47" s="231" t="s">
        <v>622</v>
      </c>
      <c r="O47" s="6">
        <v>1</v>
      </c>
      <c r="P47" s="6">
        <f>IF(OR(E$37="選択してください",E$37=""),1,IF(E$37="上記以外",COUNTA(E47),IF(E$37="上記同様",1)))</f>
        <v>1</v>
      </c>
      <c r="Q47" s="6">
        <f t="shared" si="1"/>
        <v>0</v>
      </c>
    </row>
    <row r="48" spans="2:17" ht="44" x14ac:dyDescent="0.2">
      <c r="B48" s="78"/>
      <c r="C48" s="213" t="s">
        <v>93</v>
      </c>
      <c r="D48" s="265"/>
      <c r="E48" s="815"/>
      <c r="F48" s="214"/>
      <c r="G48" s="214"/>
      <c r="H48" s="215"/>
      <c r="I48" s="216"/>
      <c r="J48" s="266" t="s">
        <v>602</v>
      </c>
      <c r="K48" s="270" t="s">
        <v>621</v>
      </c>
      <c r="O48" s="6">
        <v>1</v>
      </c>
      <c r="P48" s="6">
        <f>COUNTA(E48)</f>
        <v>0</v>
      </c>
      <c r="Q48" s="6">
        <f t="shared" si="1"/>
        <v>1</v>
      </c>
    </row>
    <row r="49" spans="2:20" ht="66" x14ac:dyDescent="0.2">
      <c r="B49" s="90"/>
      <c r="C49" s="291" t="s">
        <v>495</v>
      </c>
      <c r="D49" s="80"/>
      <c r="E49" s="419" t="s">
        <v>22</v>
      </c>
      <c r="F49" s="208"/>
      <c r="G49" s="208"/>
      <c r="H49" s="267"/>
      <c r="I49" s="267"/>
      <c r="J49" s="292" t="s">
        <v>496</v>
      </c>
      <c r="K49" s="217" t="s">
        <v>621</v>
      </c>
      <c r="O49" s="6">
        <v>1</v>
      </c>
      <c r="P49" s="6">
        <f>IF(OR(E49="選択してください",E49=""),0,COUNTA(E49))</f>
        <v>0</v>
      </c>
      <c r="Q49" s="6">
        <f>O49-P49</f>
        <v>1</v>
      </c>
    </row>
    <row r="50" spans="2:20" ht="40" customHeight="1" x14ac:dyDescent="0.2">
      <c r="B50" s="293"/>
      <c r="C50" s="208"/>
      <c r="D50" s="208"/>
      <c r="E50" s="1"/>
      <c r="F50" s="208"/>
      <c r="G50" s="208"/>
      <c r="H50" s="208"/>
      <c r="I50" s="208"/>
      <c r="J50" s="294"/>
      <c r="K50" s="295"/>
    </row>
    <row r="51" spans="2:20" ht="40" customHeight="1" x14ac:dyDescent="0.2">
      <c r="B51" s="95" t="s">
        <v>488</v>
      </c>
      <c r="C51" s="89"/>
      <c r="D51" s="296"/>
      <c r="E51" s="297"/>
      <c r="F51" s="297"/>
      <c r="G51" s="297"/>
      <c r="H51" s="297"/>
      <c r="I51" s="297"/>
      <c r="J51" s="297"/>
      <c r="K51" s="298"/>
    </row>
    <row r="52" spans="2:20" ht="44" x14ac:dyDescent="0.2">
      <c r="B52" s="78"/>
      <c r="C52" s="299" t="s">
        <v>94</v>
      </c>
      <c r="D52" s="300"/>
      <c r="E52" s="421"/>
      <c r="F52" s="214"/>
      <c r="G52" s="301"/>
      <c r="H52" s="215"/>
      <c r="I52" s="216"/>
      <c r="J52" s="269" t="s">
        <v>95</v>
      </c>
      <c r="K52" s="302" t="s">
        <v>684</v>
      </c>
      <c r="O52" s="6">
        <v>1</v>
      </c>
      <c r="P52" s="6">
        <f>COUNTA(E52)</f>
        <v>0</v>
      </c>
      <c r="Q52" s="6">
        <f t="shared" ref="Q52:Q60" si="5">O52-P52</f>
        <v>1</v>
      </c>
    </row>
    <row r="53" spans="2:20" ht="44" x14ac:dyDescent="0.2">
      <c r="B53" s="78"/>
      <c r="C53" s="299" t="s">
        <v>96</v>
      </c>
      <c r="D53" s="300"/>
      <c r="E53" s="421"/>
      <c r="F53" s="214"/>
      <c r="G53" s="301"/>
      <c r="H53" s="215"/>
      <c r="I53" s="216"/>
      <c r="J53" s="269" t="s">
        <v>97</v>
      </c>
      <c r="K53" s="302" t="s">
        <v>685</v>
      </c>
      <c r="O53" s="6">
        <v>1</v>
      </c>
      <c r="P53" s="6">
        <f>COUNTA(E53)</f>
        <v>0</v>
      </c>
      <c r="Q53" s="6">
        <f t="shared" si="5"/>
        <v>1</v>
      </c>
    </row>
    <row r="54" spans="2:20" ht="44" x14ac:dyDescent="0.2">
      <c r="B54" s="78"/>
      <c r="C54" s="299" t="s">
        <v>98</v>
      </c>
      <c r="D54" s="300"/>
      <c r="E54" s="421"/>
      <c r="F54" s="208"/>
      <c r="G54" s="283"/>
      <c r="H54" s="209"/>
      <c r="I54" s="210"/>
      <c r="J54" s="251" t="s">
        <v>97</v>
      </c>
      <c r="K54" s="302" t="s">
        <v>623</v>
      </c>
      <c r="M54" s="835"/>
      <c r="N54" s="835"/>
      <c r="O54" s="835">
        <v>1</v>
      </c>
      <c r="P54" s="835">
        <f>COUNTA(E54)</f>
        <v>0</v>
      </c>
      <c r="Q54" s="835">
        <f t="shared" si="5"/>
        <v>1</v>
      </c>
      <c r="R54" s="835"/>
      <c r="S54" s="835"/>
      <c r="T54" s="835"/>
    </row>
    <row r="55" spans="2:20" ht="44" x14ac:dyDescent="0.2">
      <c r="B55" s="78"/>
      <c r="C55" s="91" t="s">
        <v>45</v>
      </c>
      <c r="D55" s="92"/>
      <c r="E55" s="422" t="s">
        <v>22</v>
      </c>
      <c r="F55" s="208"/>
      <c r="G55" s="283"/>
      <c r="H55" s="209"/>
      <c r="I55" s="210"/>
      <c r="J55" s="251" t="s">
        <v>809</v>
      </c>
      <c r="K55" s="303" t="s">
        <v>624</v>
      </c>
      <c r="O55" s="6">
        <v>1</v>
      </c>
      <c r="P55" s="6">
        <f>IF(OR(E55="選択してください",E55=""),0,COUNTA(E55))</f>
        <v>0</v>
      </c>
      <c r="Q55" s="6">
        <f t="shared" si="5"/>
        <v>1</v>
      </c>
    </row>
    <row r="56" spans="2:20" ht="40" customHeight="1" x14ac:dyDescent="0.2">
      <c r="B56" s="78"/>
      <c r="C56" s="91"/>
      <c r="D56" s="304" t="s">
        <v>99</v>
      </c>
      <c r="E56" s="423" t="s">
        <v>22</v>
      </c>
      <c r="F56" s="220"/>
      <c r="G56" s="274"/>
      <c r="H56" s="221"/>
      <c r="I56" s="222"/>
      <c r="J56" s="305" t="s">
        <v>100</v>
      </c>
      <c r="K56" s="737" t="s">
        <v>677</v>
      </c>
      <c r="O56" s="6">
        <v>1</v>
      </c>
      <c r="P56" s="6">
        <f>IF(OR(E55="選択してください",E55="",E55="無"),1,IF(OR(E56="",E56="選択してください"),0,COUNTA(E56)))</f>
        <v>1</v>
      </c>
      <c r="Q56" s="6">
        <f t="shared" si="5"/>
        <v>0</v>
      </c>
    </row>
    <row r="57" spans="2:20" ht="40" customHeight="1" x14ac:dyDescent="0.2">
      <c r="B57" s="78"/>
      <c r="C57" s="91"/>
      <c r="D57" s="307" t="s">
        <v>101</v>
      </c>
      <c r="E57" s="424"/>
      <c r="F57" s="226" t="s">
        <v>102</v>
      </c>
      <c r="G57" s="278"/>
      <c r="H57" s="228"/>
      <c r="I57" s="229"/>
      <c r="J57" s="308"/>
      <c r="K57" s="738" t="s">
        <v>677</v>
      </c>
      <c r="O57" s="6">
        <v>1</v>
      </c>
      <c r="P57" s="6">
        <f>IF(OR(E55="選択してください",E55="",E55="無"),1,IF(E57="",0,COUNTA(E57)))</f>
        <v>1</v>
      </c>
      <c r="Q57" s="6">
        <f t="shared" si="5"/>
        <v>0</v>
      </c>
    </row>
    <row r="58" spans="2:20" ht="40" customHeight="1" x14ac:dyDescent="0.2">
      <c r="B58" s="78"/>
      <c r="C58" s="91"/>
      <c r="D58" s="309" t="s">
        <v>103</v>
      </c>
      <c r="E58" s="425"/>
      <c r="F58" s="310" t="s">
        <v>104</v>
      </c>
      <c r="G58" s="244"/>
      <c r="H58" s="245"/>
      <c r="I58" s="246"/>
      <c r="J58" s="311"/>
      <c r="K58" s="739" t="s">
        <v>678</v>
      </c>
      <c r="O58" s="6">
        <v>1</v>
      </c>
      <c r="P58" s="6">
        <f>IF(OR(E55="選択してください",E55="",E55="無"),1,IF(E58="",0,COUNTA(E58)))</f>
        <v>1</v>
      </c>
      <c r="Q58" s="6">
        <f t="shared" si="5"/>
        <v>0</v>
      </c>
    </row>
    <row r="59" spans="2:20" ht="220" x14ac:dyDescent="0.2">
      <c r="B59" s="78"/>
      <c r="C59" s="93" t="s">
        <v>47</v>
      </c>
      <c r="D59" s="313" t="s">
        <v>708</v>
      </c>
      <c r="E59" s="426" t="s">
        <v>521</v>
      </c>
      <c r="F59" s="220"/>
      <c r="G59" s="274"/>
      <c r="H59" s="221"/>
      <c r="I59" s="222"/>
      <c r="J59" s="314" t="s">
        <v>106</v>
      </c>
      <c r="K59" s="306" t="s">
        <v>625</v>
      </c>
      <c r="L59" s="15"/>
      <c r="O59" s="6">
        <v>1</v>
      </c>
      <c r="P59" s="6">
        <f>IF(OR(E59="実施しない",E59=""),0,COUNTA(E59))</f>
        <v>1</v>
      </c>
      <c r="Q59" s="6">
        <f t="shared" si="5"/>
        <v>0</v>
      </c>
    </row>
    <row r="60" spans="2:20" ht="40" customHeight="1" x14ac:dyDescent="0.2">
      <c r="B60" s="78"/>
      <c r="C60" s="91"/>
      <c r="D60" s="315" t="s">
        <v>107</v>
      </c>
      <c r="E60" s="101" t="s">
        <v>22</v>
      </c>
      <c r="F60" s="262"/>
      <c r="G60" s="244"/>
      <c r="H60" s="245"/>
      <c r="I60" s="246"/>
      <c r="J60" s="273"/>
      <c r="K60" s="312" t="s">
        <v>625</v>
      </c>
      <c r="L60" s="15"/>
      <c r="O60" s="6">
        <v>1</v>
      </c>
      <c r="P60" s="6">
        <f>IF(OR(E60="選択してください",E60=""),0,COUNTA(E60))</f>
        <v>0</v>
      </c>
      <c r="Q60" s="6">
        <f t="shared" si="5"/>
        <v>1</v>
      </c>
    </row>
    <row r="61" spans="2:20" ht="40" customHeight="1" x14ac:dyDescent="0.2">
      <c r="B61" s="293"/>
      <c r="C61" s="291"/>
      <c r="D61" s="291"/>
      <c r="E61" s="208" t="s">
        <v>717</v>
      </c>
      <c r="F61" s="80"/>
      <c r="G61" s="80"/>
      <c r="H61" s="80"/>
      <c r="I61" s="80"/>
      <c r="J61" s="80"/>
      <c r="K61" s="80"/>
    </row>
    <row r="62" spans="2:20" ht="40" customHeight="1" x14ac:dyDescent="0.2">
      <c r="B62" s="316" t="s">
        <v>545</v>
      </c>
      <c r="C62" s="317"/>
      <c r="D62" s="111"/>
      <c r="E62" s="83"/>
      <c r="F62" s="83"/>
      <c r="G62" s="83"/>
      <c r="H62" s="83"/>
      <c r="I62" s="83"/>
      <c r="J62" s="83"/>
      <c r="K62" s="318"/>
    </row>
    <row r="63" spans="2:20" ht="40" customHeight="1" x14ac:dyDescent="0.2">
      <c r="B63" s="319" t="s">
        <v>546</v>
      </c>
      <c r="C63" s="320"/>
      <c r="D63" s="321"/>
      <c r="E63" s="322"/>
      <c r="F63" s="322"/>
      <c r="G63" s="322"/>
      <c r="H63" s="322"/>
      <c r="I63" s="322"/>
      <c r="J63" s="322"/>
      <c r="K63" s="323"/>
    </row>
    <row r="64" spans="2:20" ht="126" x14ac:dyDescent="0.2">
      <c r="B64" s="78"/>
      <c r="C64" s="87" t="s">
        <v>547</v>
      </c>
      <c r="D64" s="27"/>
      <c r="E64" s="147"/>
      <c r="F64" s="27" t="s">
        <v>522</v>
      </c>
      <c r="G64" s="27"/>
      <c r="H64" s="330"/>
      <c r="I64" s="331"/>
      <c r="J64" s="332" t="s">
        <v>613</v>
      </c>
      <c r="K64" s="333" t="s">
        <v>129</v>
      </c>
      <c r="O64" s="6">
        <v>1</v>
      </c>
      <c r="P64" s="6">
        <f>COUNTA(E64)</f>
        <v>0</v>
      </c>
      <c r="Q64" s="6">
        <f>O64-P64</f>
        <v>1</v>
      </c>
    </row>
    <row r="65" spans="2:17" ht="50" customHeight="1" x14ac:dyDescent="0.2">
      <c r="B65" s="78"/>
      <c r="C65" s="103" t="s">
        <v>566</v>
      </c>
      <c r="D65" s="26"/>
      <c r="E65" s="334"/>
      <c r="F65" s="80"/>
      <c r="G65" s="80"/>
      <c r="H65" s="80"/>
      <c r="I65" s="80"/>
      <c r="J65" s="269"/>
      <c r="K65" s="335"/>
    </row>
    <row r="66" spans="2:17" ht="44.15" customHeight="1" x14ac:dyDescent="0.2">
      <c r="B66" s="78"/>
      <c r="C66" s="103" t="s">
        <v>767</v>
      </c>
      <c r="D66" s="793" t="s">
        <v>768</v>
      </c>
      <c r="E66" s="98" t="s">
        <v>22</v>
      </c>
      <c r="F66" s="219"/>
      <c r="G66" s="219"/>
      <c r="H66" s="275"/>
      <c r="I66" s="286"/>
      <c r="J66" s="343" t="s">
        <v>769</v>
      </c>
      <c r="K66" s="346" t="s">
        <v>770</v>
      </c>
      <c r="O66" s="6">
        <v>1</v>
      </c>
      <c r="P66" s="6">
        <f>IF('はじめに '!$AV$46&lt;&gt;"はい",1,IF(OR(E66="選択してください",E66=""),0,COUNTA(E66)))</f>
        <v>1</v>
      </c>
      <c r="Q66" s="6">
        <f t="shared" ref="Q66:Q71" si="6">O66-P66</f>
        <v>0</v>
      </c>
    </row>
    <row r="67" spans="2:17" ht="44.15" customHeight="1" x14ac:dyDescent="0.2">
      <c r="B67" s="78"/>
      <c r="C67" s="103"/>
      <c r="D67" s="349" t="s">
        <v>771</v>
      </c>
      <c r="E67" s="99"/>
      <c r="F67" s="226"/>
      <c r="G67" s="226"/>
      <c r="H67" s="279"/>
      <c r="I67" s="288"/>
      <c r="J67" s="350" t="s">
        <v>111</v>
      </c>
      <c r="K67" s="230" t="s">
        <v>784</v>
      </c>
      <c r="O67" s="6">
        <v>1</v>
      </c>
      <c r="P67" s="6">
        <f>IF('はじめに '!$AV$46&lt;&gt;"はい",1,COUNTA(E67))</f>
        <v>1</v>
      </c>
      <c r="Q67" s="6">
        <f t="shared" si="6"/>
        <v>0</v>
      </c>
    </row>
    <row r="68" spans="2:17" ht="44.15" customHeight="1" x14ac:dyDescent="0.2">
      <c r="B68" s="78"/>
      <c r="C68" s="103"/>
      <c r="D68" s="349" t="s">
        <v>772</v>
      </c>
      <c r="E68" s="99"/>
      <c r="F68" s="226"/>
      <c r="G68" s="226"/>
      <c r="H68" s="279"/>
      <c r="I68" s="288"/>
      <c r="J68" s="350" t="s">
        <v>111</v>
      </c>
      <c r="K68" s="230" t="s">
        <v>784</v>
      </c>
      <c r="O68" s="6">
        <v>1</v>
      </c>
      <c r="P68" s="6">
        <f>IF('はじめに '!$AV$46&lt;&gt;"はい",1,COUNTA(E68))</f>
        <v>1</v>
      </c>
      <c r="Q68" s="6">
        <f t="shared" si="6"/>
        <v>0</v>
      </c>
    </row>
    <row r="69" spans="2:17" ht="44.15" customHeight="1" x14ac:dyDescent="0.2">
      <c r="B69" s="78"/>
      <c r="C69" s="103"/>
      <c r="D69" s="347" t="s">
        <v>787</v>
      </c>
      <c r="E69" s="99" t="s">
        <v>22</v>
      </c>
      <c r="F69" s="343"/>
      <c r="G69" s="343"/>
      <c r="H69" s="344"/>
      <c r="I69" s="345"/>
      <c r="J69" s="343" t="s">
        <v>799</v>
      </c>
      <c r="K69" s="346" t="s">
        <v>773</v>
      </c>
      <c r="O69" s="6">
        <v>1</v>
      </c>
      <c r="P69" s="6">
        <f>IF('はじめに '!$AV$48&lt;&gt;"はい",1,IF(OR(E69="選択してください",E69=""),0,COUNTA(E69)))</f>
        <v>1</v>
      </c>
      <c r="Q69" s="6">
        <f t="shared" si="6"/>
        <v>0</v>
      </c>
    </row>
    <row r="70" spans="2:17" ht="44.15" customHeight="1" x14ac:dyDescent="0.2">
      <c r="B70" s="78"/>
      <c r="C70" s="103"/>
      <c r="D70" s="349" t="s">
        <v>774</v>
      </c>
      <c r="E70" s="99"/>
      <c r="F70" s="226"/>
      <c r="G70" s="226"/>
      <c r="H70" s="279"/>
      <c r="I70" s="288"/>
      <c r="J70" s="350" t="s">
        <v>111</v>
      </c>
      <c r="K70" s="230" t="s">
        <v>775</v>
      </c>
      <c r="O70" s="6">
        <v>1</v>
      </c>
      <c r="P70" s="6">
        <f>IF('はじめに '!$AV$48&lt;&gt;"はい",1,COUNTA(E70))</f>
        <v>1</v>
      </c>
      <c r="Q70" s="6">
        <f t="shared" si="6"/>
        <v>0</v>
      </c>
    </row>
    <row r="71" spans="2:17" ht="44.15" customHeight="1" x14ac:dyDescent="0.2">
      <c r="B71" s="78"/>
      <c r="C71" s="103"/>
      <c r="D71" s="358" t="s">
        <v>776</v>
      </c>
      <c r="E71" s="99"/>
      <c r="F71" s="226"/>
      <c r="G71" s="226"/>
      <c r="H71" s="279"/>
      <c r="I71" s="288"/>
      <c r="J71" s="350" t="s">
        <v>111</v>
      </c>
      <c r="K71" s="230" t="s">
        <v>775</v>
      </c>
      <c r="O71" s="6">
        <v>1</v>
      </c>
      <c r="P71" s="6">
        <f>IF('はじめに '!$AV$48&lt;&gt;"はい",1,COUNTA(E71))</f>
        <v>1</v>
      </c>
      <c r="Q71" s="6">
        <f t="shared" si="6"/>
        <v>0</v>
      </c>
    </row>
    <row r="72" spans="2:17" ht="44" customHeight="1" x14ac:dyDescent="0.2">
      <c r="B72" s="78"/>
      <c r="C72" s="103" t="s">
        <v>560</v>
      </c>
      <c r="D72" s="794" t="s">
        <v>561</v>
      </c>
      <c r="E72" s="114" t="s">
        <v>22</v>
      </c>
      <c r="F72" s="343"/>
      <c r="G72" s="343"/>
      <c r="H72" s="344"/>
      <c r="I72" s="345"/>
      <c r="J72" s="343" t="s">
        <v>614</v>
      </c>
      <c r="K72" s="346" t="s">
        <v>631</v>
      </c>
      <c r="O72" s="6">
        <v>1</v>
      </c>
      <c r="P72" s="6">
        <f>IF(OR(E72="選択してください",E72=""),0,COUNTA(E72))</f>
        <v>0</v>
      </c>
      <c r="Q72" s="6">
        <f t="shared" ref="Q72:Q80" si="7">O72-P72</f>
        <v>1</v>
      </c>
    </row>
    <row r="73" spans="2:17" ht="80" customHeight="1" x14ac:dyDescent="0.2">
      <c r="B73" s="78"/>
      <c r="C73" s="103"/>
      <c r="D73" s="723" t="s">
        <v>719</v>
      </c>
      <c r="E73" s="732" t="s">
        <v>710</v>
      </c>
      <c r="F73" s="796"/>
      <c r="G73" s="722" t="s">
        <v>569</v>
      </c>
      <c r="H73" s="99"/>
      <c r="I73" s="376" t="s">
        <v>104</v>
      </c>
      <c r="J73" s="338" t="str">
        <f>IF(H73="","PCSの単体（1台あたり）の定格出力を、少数点を含む値で記載ください",IF(H73&gt;1999.4,"【（変更後）最大受電電力】が1999.4kWを超えております。【最小自家消費電力】と合わせてご確認ください。※【（変更後）最大受電電力】が1999.4kW以下になると、このエラーは停止します","PCSの単体（1台あたり）の定格出力を、少数点を含む値で記載ください"))</f>
        <v>PCSの単体（1台あたり）の定格出力を、少数点を含む値で記載ください</v>
      </c>
      <c r="K73" s="339" t="s">
        <v>632</v>
      </c>
      <c r="O73" s="6">
        <v>1</v>
      </c>
      <c r="P73" s="6">
        <f>IF(J73="【（変更後）最大受電電力】が1999.4kWを超えております。【最小自家消費電力】と合わせてご確認ください。※【（変更後）最大受電電力】が1999.4kW以下になると、このエラーは停止します",0,COUNTA(H73))</f>
        <v>0</v>
      </c>
      <c r="Q73" s="6">
        <f t="shared" si="7"/>
        <v>1</v>
      </c>
    </row>
    <row r="74" spans="2:17" ht="80" customHeight="1" x14ac:dyDescent="0.2">
      <c r="B74" s="78"/>
      <c r="C74" s="103"/>
      <c r="D74" s="340" t="s">
        <v>618</v>
      </c>
      <c r="E74" s="732" t="s">
        <v>710</v>
      </c>
      <c r="F74" s="226"/>
      <c r="G74" s="342" t="s">
        <v>129</v>
      </c>
      <c r="H74" s="99"/>
      <c r="I74" s="337" t="s">
        <v>104</v>
      </c>
      <c r="J74" s="338" t="str">
        <f>IF(H74&gt;1999.4,"【（変更後）最小受電電力】が-1999.4より小さい値となっております。【最大自家消費電力】と合わせてご確認ください。※【（変更後）最小受電電力】が-1999.4kW以上になると、このエラーは停止します","PCSの単体（1台あたり）の定格出力を、少数点を含む値で記載ください")</f>
        <v>PCSの単体（1台あたり）の定格出力を、少数点を含む値で記載ください</v>
      </c>
      <c r="K74" s="339" t="s">
        <v>633</v>
      </c>
      <c r="O74" s="6">
        <v>1</v>
      </c>
      <c r="P74" s="6">
        <f>IF(J74="【（変更後）最小受電電力】が-1999.4より小さい値となっております。【最大自家消費電力】と合わせてご確認ください。※【（変更後）最小受電電力】が-1999.4kW以上になると、このエラーは停止します",0,COUNTA(H74))</f>
        <v>0</v>
      </c>
      <c r="Q74" s="6">
        <f t="shared" si="7"/>
        <v>1</v>
      </c>
    </row>
    <row r="75" spans="2:17" ht="44.15" customHeight="1" x14ac:dyDescent="0.2">
      <c r="B75" s="78"/>
      <c r="C75" s="103"/>
      <c r="D75" s="349" t="s">
        <v>705</v>
      </c>
      <c r="E75" s="232">
        <f>IF(E89="",0,IF(E89=1,H91,IF(E89&lt;=2,SUM(H91:H92),IF(E89&lt;=3,SUM(H91:H93),IF(E89&lt;=4,SUM(H91:H94),IF(E89=5,SUM(H91:H95)))))))</f>
        <v>0</v>
      </c>
      <c r="F75" s="226" t="s">
        <v>109</v>
      </c>
      <c r="G75" s="226"/>
      <c r="H75" s="279"/>
      <c r="I75" s="288"/>
      <c r="J75" s="226" t="s">
        <v>707</v>
      </c>
      <c r="K75" s="339" t="s">
        <v>686</v>
      </c>
      <c r="O75" s="6">
        <v>1</v>
      </c>
      <c r="P75" s="6">
        <f>COUNTA(E75)</f>
        <v>1</v>
      </c>
      <c r="Q75" s="6">
        <f t="shared" si="7"/>
        <v>0</v>
      </c>
    </row>
    <row r="76" spans="2:17" ht="44.15" customHeight="1" x14ac:dyDescent="0.2">
      <c r="B76" s="78"/>
      <c r="C76" s="103"/>
      <c r="D76" s="349" t="s">
        <v>52</v>
      </c>
      <c r="E76" s="114" t="s">
        <v>22</v>
      </c>
      <c r="F76" s="226"/>
      <c r="G76" s="226"/>
      <c r="H76" s="279"/>
      <c r="I76" s="288"/>
      <c r="J76" s="226" t="s">
        <v>540</v>
      </c>
      <c r="K76" s="339" t="s">
        <v>634</v>
      </c>
      <c r="O76" s="6">
        <v>1</v>
      </c>
      <c r="P76" s="6">
        <f>IF(AND('はじめに '!$AV$46&lt;&gt;"はい",'はじめに '!$AV$48&lt;&gt;"はい"),1,IF(OR(E76="選択してください",E76=""),0,COUNTA(E76)))</f>
        <v>1</v>
      </c>
      <c r="Q76" s="6">
        <f t="shared" si="7"/>
        <v>0</v>
      </c>
    </row>
    <row r="77" spans="2:17" ht="65.5" customHeight="1" x14ac:dyDescent="0.2">
      <c r="B77" s="78"/>
      <c r="C77" s="103"/>
      <c r="D77" s="351" t="s">
        <v>550</v>
      </c>
      <c r="E77" s="352" t="s">
        <v>571</v>
      </c>
      <c r="F77" s="226"/>
      <c r="G77" s="336" t="s">
        <v>569</v>
      </c>
      <c r="H77" s="99"/>
      <c r="I77" s="337" t="s">
        <v>113</v>
      </c>
      <c r="J77" s="350" t="s">
        <v>797</v>
      </c>
      <c r="K77" s="230" t="s">
        <v>626</v>
      </c>
      <c r="O77" s="6">
        <v>1</v>
      </c>
      <c r="P77" s="6">
        <f>IF(AND('はじめに '!$AV$46&lt;&gt;"はい",'はじめに '!$AV$48&lt;&gt;"はい"),1,COUNTA(H77))</f>
        <v>1</v>
      </c>
      <c r="Q77" s="6">
        <f t="shared" si="7"/>
        <v>0</v>
      </c>
    </row>
    <row r="78" spans="2:17" ht="67" customHeight="1" x14ac:dyDescent="0.2">
      <c r="B78" s="78"/>
      <c r="C78" s="103"/>
      <c r="D78" s="351" t="s">
        <v>551</v>
      </c>
      <c r="E78" s="352" t="s">
        <v>572</v>
      </c>
      <c r="F78" s="226"/>
      <c r="G78" s="342" t="s">
        <v>129</v>
      </c>
      <c r="H78" s="99"/>
      <c r="I78" s="337" t="s">
        <v>113</v>
      </c>
      <c r="J78" s="350" t="s">
        <v>798</v>
      </c>
      <c r="K78" s="230" t="s">
        <v>635</v>
      </c>
      <c r="O78" s="6">
        <v>1</v>
      </c>
      <c r="P78" s="6">
        <f>IF(AND('はじめに '!$AV$46&lt;&gt;"はい",'はじめに '!$AV$48&lt;&gt;"はい"),1,COUNTA(H78))</f>
        <v>1</v>
      </c>
      <c r="Q78" s="6">
        <f t="shared" si="7"/>
        <v>0</v>
      </c>
    </row>
    <row r="79" spans="2:17" ht="44.15" customHeight="1" x14ac:dyDescent="0.2">
      <c r="B79" s="78"/>
      <c r="C79" s="103"/>
      <c r="D79" s="349" t="s">
        <v>114</v>
      </c>
      <c r="E79" s="99"/>
      <c r="F79" s="226" t="s">
        <v>115</v>
      </c>
      <c r="G79" s="226"/>
      <c r="H79" s="279"/>
      <c r="I79" s="288"/>
      <c r="J79" s="226"/>
      <c r="K79" s="339" t="s">
        <v>636</v>
      </c>
      <c r="O79" s="6">
        <v>1</v>
      </c>
      <c r="P79" s="6">
        <f>IF(AND('はじめに '!$AV$46&lt;&gt;"はい",'はじめに '!$AV$48&lt;&gt;"はい"),1,COUNTA(E79))</f>
        <v>1</v>
      </c>
      <c r="Q79" s="6">
        <f t="shared" si="7"/>
        <v>0</v>
      </c>
    </row>
    <row r="80" spans="2:17" ht="44.15" customHeight="1" x14ac:dyDescent="0.2">
      <c r="B80" s="78"/>
      <c r="C80" s="103"/>
      <c r="D80" s="104" t="s">
        <v>116</v>
      </c>
      <c r="E80" s="735"/>
      <c r="F80" s="353" t="s">
        <v>117</v>
      </c>
      <c r="G80" s="353" t="s">
        <v>118</v>
      </c>
      <c r="H80" s="736"/>
      <c r="I80" s="354" t="s">
        <v>115</v>
      </c>
      <c r="J80" s="353" t="s">
        <v>696</v>
      </c>
      <c r="K80" s="355" t="s">
        <v>638</v>
      </c>
      <c r="O80" s="6">
        <v>2</v>
      </c>
      <c r="P80" s="6">
        <f>IF(AND('はじめに '!$AV$46&lt;&gt;"はい",'はじめに '!$AV$48&lt;&gt;"はい"),2,COUNTA(E80)+COUNTA(H80))</f>
        <v>2</v>
      </c>
      <c r="Q80" s="6">
        <f t="shared" si="7"/>
        <v>0</v>
      </c>
    </row>
    <row r="81" spans="2:17" ht="44.15" customHeight="1" x14ac:dyDescent="0.2">
      <c r="B81" s="78"/>
      <c r="C81" s="109"/>
      <c r="D81" s="356" t="s">
        <v>119</v>
      </c>
      <c r="E81" s="99"/>
      <c r="F81" s="226" t="s">
        <v>120</v>
      </c>
      <c r="G81" s="226" t="s">
        <v>118</v>
      </c>
      <c r="H81" s="99"/>
      <c r="I81" s="337" t="s">
        <v>120</v>
      </c>
      <c r="J81" s="350" t="s">
        <v>121</v>
      </c>
      <c r="K81" s="230" t="s">
        <v>637</v>
      </c>
      <c r="O81" s="6">
        <v>2</v>
      </c>
      <c r="P81" s="6">
        <f>IF(AND('はじめに '!$AV$46&lt;&gt;"はい",'はじめに '!$AV$48&lt;&gt;"はい"),2,COUNTA(E81)+COUNTA(H81))</f>
        <v>2</v>
      </c>
      <c r="Q81" s="6">
        <f t="shared" ref="Q81:Q88" si="8">O81-P81</f>
        <v>0</v>
      </c>
    </row>
    <row r="82" spans="2:17" ht="44.15" customHeight="1" x14ac:dyDescent="0.2">
      <c r="B82" s="78"/>
      <c r="C82" s="357"/>
      <c r="D82" s="349" t="s">
        <v>122</v>
      </c>
      <c r="E82" s="99"/>
      <c r="F82" s="226" t="s">
        <v>120</v>
      </c>
      <c r="G82" s="226" t="s">
        <v>118</v>
      </c>
      <c r="H82" s="99"/>
      <c r="I82" s="337" t="s">
        <v>120</v>
      </c>
      <c r="J82" s="350" t="s">
        <v>121</v>
      </c>
      <c r="K82" s="230" t="s">
        <v>639</v>
      </c>
      <c r="O82" s="6">
        <v>2</v>
      </c>
      <c r="P82" s="6">
        <f>IF(AND('はじめに '!$AV$46&lt;&gt;"はい",'はじめに '!$AV$48&lt;&gt;"はい"),2,COUNTA(E82)+COUNTA(H82))</f>
        <v>2</v>
      </c>
      <c r="Q82" s="6">
        <f t="shared" si="8"/>
        <v>0</v>
      </c>
    </row>
    <row r="83" spans="2:17" ht="44.15" customHeight="1" x14ac:dyDescent="0.2">
      <c r="B83" s="78"/>
      <c r="C83" s="103"/>
      <c r="D83" s="358" t="s">
        <v>123</v>
      </c>
      <c r="E83" s="99"/>
      <c r="F83" s="226" t="s">
        <v>124</v>
      </c>
      <c r="G83" s="226"/>
      <c r="H83" s="279"/>
      <c r="I83" s="288"/>
      <c r="J83" s="226" t="s">
        <v>125</v>
      </c>
      <c r="K83" s="339" t="s">
        <v>679</v>
      </c>
      <c r="O83" s="6">
        <v>1</v>
      </c>
      <c r="P83" s="6">
        <f>IF(AND('はじめに '!$AV$46&lt;&gt;"はい",'はじめに '!$AV$48&lt;&gt;"はい"),1,COUNTA(E83))</f>
        <v>1</v>
      </c>
      <c r="Q83" s="6">
        <f t="shared" si="8"/>
        <v>0</v>
      </c>
    </row>
    <row r="84" spans="2:17" ht="44.15" customHeight="1" x14ac:dyDescent="0.2">
      <c r="B84" s="78"/>
      <c r="C84" s="103"/>
      <c r="D84" s="359" t="s">
        <v>126</v>
      </c>
      <c r="E84" s="99"/>
      <c r="F84" s="226" t="s">
        <v>124</v>
      </c>
      <c r="G84" s="226"/>
      <c r="H84" s="279"/>
      <c r="I84" s="288"/>
      <c r="J84" s="226" t="s">
        <v>127</v>
      </c>
      <c r="K84" s="339" t="s">
        <v>679</v>
      </c>
      <c r="O84" s="6">
        <v>1</v>
      </c>
      <c r="P84" s="6">
        <f>IF(AND('はじめに '!$AV$46&lt;&gt;"はい",'はじめに '!$AV$48&lt;&gt;"はい"),1,COUNTA(E84))</f>
        <v>1</v>
      </c>
      <c r="Q84" s="6">
        <f t="shared" si="8"/>
        <v>0</v>
      </c>
    </row>
    <row r="85" spans="2:17" ht="44.15" customHeight="1" x14ac:dyDescent="0.2">
      <c r="B85" s="78"/>
      <c r="C85" s="103"/>
      <c r="D85" s="349" t="s">
        <v>56</v>
      </c>
      <c r="E85" s="114" t="s">
        <v>22</v>
      </c>
      <c r="F85" s="226"/>
      <c r="G85" s="226"/>
      <c r="H85" s="279"/>
      <c r="I85" s="288"/>
      <c r="J85" s="226"/>
      <c r="K85" s="339" t="s">
        <v>640</v>
      </c>
      <c r="O85" s="6">
        <v>1</v>
      </c>
      <c r="P85" s="6">
        <f>IF(AND('はじめに '!$AV$46&lt;&gt;"はい",'はじめに '!$AV$48&lt;&gt;"はい"),1,IF(OR(E85="選択してください",E85=""),0,COUNTA(E85)))</f>
        <v>1</v>
      </c>
      <c r="Q85" s="6">
        <f t="shared" si="8"/>
        <v>0</v>
      </c>
    </row>
    <row r="86" spans="2:17" ht="44.15" customHeight="1" x14ac:dyDescent="0.2">
      <c r="B86" s="78"/>
      <c r="C86" s="109"/>
      <c r="D86" s="104" t="s">
        <v>556</v>
      </c>
      <c r="E86" s="99" t="s">
        <v>22</v>
      </c>
      <c r="F86" s="226"/>
      <c r="G86" s="226"/>
      <c r="H86" s="279"/>
      <c r="I86" s="288"/>
      <c r="J86" s="226"/>
      <c r="K86" s="339" t="s">
        <v>641</v>
      </c>
      <c r="O86" s="6">
        <v>1</v>
      </c>
      <c r="P86" s="6">
        <f>IF(AND('はじめに '!$AV$46&lt;&gt;"はい",'はじめに '!$AV$48&lt;&gt;"はい"),1,IF(OR(E86="選択してください",E86=""),0,COUNTA(E86)))</f>
        <v>1</v>
      </c>
      <c r="Q86" s="6">
        <f t="shared" si="8"/>
        <v>0</v>
      </c>
    </row>
    <row r="87" spans="2:17" ht="44.15" customHeight="1" x14ac:dyDescent="0.2">
      <c r="B87" s="78"/>
      <c r="C87" s="109"/>
      <c r="D87" s="104" t="s">
        <v>61</v>
      </c>
      <c r="E87" s="163" t="s">
        <v>22</v>
      </c>
      <c r="H87" s="360"/>
      <c r="I87" s="361"/>
      <c r="K87" s="362" t="s">
        <v>642</v>
      </c>
      <c r="O87" s="6">
        <v>1</v>
      </c>
      <c r="P87" s="6">
        <f>IF(AND('はじめに '!$AV$46&lt;&gt;"はい",'はじめに '!$AV$48&lt;&gt;"はい"),1,IF(OR(E87="選択してください",E87=""),0,COUNTA(E87)))</f>
        <v>1</v>
      </c>
      <c r="Q87" s="6">
        <f t="shared" si="8"/>
        <v>0</v>
      </c>
    </row>
    <row r="88" spans="2:17" ht="44.15" customHeight="1" x14ac:dyDescent="0.2">
      <c r="B88" s="78"/>
      <c r="C88" s="103"/>
      <c r="D88" s="363" t="s">
        <v>128</v>
      </c>
      <c r="E88" s="101"/>
      <c r="F88" s="353"/>
      <c r="G88" s="353"/>
      <c r="H88" s="282"/>
      <c r="I88" s="364"/>
      <c r="J88" s="353" t="s">
        <v>512</v>
      </c>
      <c r="K88" s="239" t="s">
        <v>643</v>
      </c>
      <c r="O88" s="6">
        <v>1</v>
      </c>
      <c r="P88" s="6">
        <f>IF(AND('はじめに '!$AV$46&lt;&gt;"はい",'はじめに '!$AV$48&lt;&gt;"はい"),1,IF(E87="有",COUNTA(E88),1))</f>
        <v>1</v>
      </c>
      <c r="Q88" s="6">
        <f t="shared" si="8"/>
        <v>0</v>
      </c>
    </row>
    <row r="89" spans="2:17" ht="44" x14ac:dyDescent="0.2">
      <c r="B89" s="78"/>
      <c r="C89" s="103" t="s">
        <v>518</v>
      </c>
      <c r="D89" s="365" t="s">
        <v>589</v>
      </c>
      <c r="E89" s="114"/>
      <c r="F89" s="265" t="s">
        <v>522</v>
      </c>
      <c r="G89" s="366"/>
      <c r="H89" s="367"/>
      <c r="I89" s="368"/>
      <c r="J89" s="369" t="s">
        <v>597</v>
      </c>
      <c r="K89" s="335" t="s">
        <v>129</v>
      </c>
      <c r="O89" s="6">
        <v>1</v>
      </c>
      <c r="P89" s="6">
        <f>COUNTA(E89)</f>
        <v>0</v>
      </c>
      <c r="Q89" s="6">
        <f>O89-P89</f>
        <v>1</v>
      </c>
    </row>
    <row r="90" spans="2:17" ht="44.15" customHeight="1" x14ac:dyDescent="0.2">
      <c r="B90" s="78"/>
      <c r="C90" s="103"/>
      <c r="D90" s="370" t="s">
        <v>553</v>
      </c>
      <c r="E90" s="371" t="s">
        <v>497</v>
      </c>
      <c r="F90" s="372"/>
      <c r="G90" s="372"/>
      <c r="H90" s="371" t="s">
        <v>524</v>
      </c>
      <c r="I90" s="373"/>
      <c r="J90" s="374"/>
      <c r="K90" s="86" t="s">
        <v>129</v>
      </c>
    </row>
    <row r="91" spans="2:17" ht="55" customHeight="1" x14ac:dyDescent="0.2">
      <c r="B91" s="78"/>
      <c r="D91" s="375" t="s">
        <v>526</v>
      </c>
      <c r="E91" s="114"/>
      <c r="F91" s="343" t="s">
        <v>499</v>
      </c>
      <c r="G91" s="343"/>
      <c r="H91" s="114"/>
      <c r="I91" s="376" t="s">
        <v>516</v>
      </c>
      <c r="J91" s="377"/>
      <c r="K91" s="223" t="s">
        <v>644</v>
      </c>
      <c r="O91" s="6">
        <v>2</v>
      </c>
      <c r="P91" s="378">
        <f>COUNTA(E91)+IF($J$91="【セット数合計】が【PCSの情報 台数】の値と一致するように記載ください",0,COUNTA(H91))</f>
        <v>0</v>
      </c>
      <c r="Q91" s="6">
        <f>O91-P91</f>
        <v>2</v>
      </c>
    </row>
    <row r="92" spans="2:17" ht="55" customHeight="1" x14ac:dyDescent="0.2">
      <c r="B92" s="78"/>
      <c r="C92" s="109"/>
      <c r="D92" s="379" t="s">
        <v>527</v>
      </c>
      <c r="E92" s="99"/>
      <c r="F92" s="226" t="s">
        <v>498</v>
      </c>
      <c r="G92" s="226"/>
      <c r="H92" s="99"/>
      <c r="I92" s="337" t="s">
        <v>516</v>
      </c>
      <c r="J92" s="750" t="str">
        <f>IF(AND($E89&lt;2,OR(E92&lt;&gt;"",H92&lt;&gt;"")),"←蓄電池容量構成の種類数に応じて、灰色セルの数値を削除ください","")</f>
        <v/>
      </c>
      <c r="K92" s="230" t="s">
        <v>644</v>
      </c>
      <c r="O92" s="6">
        <v>2</v>
      </c>
      <c r="P92" s="378">
        <f>IF(E89&lt;2,2,COUNTA(E92)+IF($J$91="【セット数合計】が【PCSの情報 台数】の値と一致するように記載ください",0,COUNTA(H92)))</f>
        <v>2</v>
      </c>
      <c r="Q92" s="6">
        <f>O92-P92</f>
        <v>0</v>
      </c>
    </row>
    <row r="93" spans="2:17" ht="55" customHeight="1" x14ac:dyDescent="0.2">
      <c r="B93" s="78"/>
      <c r="C93" s="109"/>
      <c r="D93" s="379" t="s">
        <v>528</v>
      </c>
      <c r="E93" s="99"/>
      <c r="F93" s="226" t="s">
        <v>498</v>
      </c>
      <c r="G93" s="226"/>
      <c r="H93" s="99"/>
      <c r="I93" s="337" t="s">
        <v>516</v>
      </c>
      <c r="J93" s="362" t="str">
        <f>IF(AND($E89&lt;3,OR(E93&lt;&gt;"",H93&lt;&gt;"")),"←蓄電池容量構成の種類数に応じて、灰色セルの数値を削除ください","")</f>
        <v/>
      </c>
      <c r="K93" s="230" t="s">
        <v>644</v>
      </c>
      <c r="O93" s="6">
        <v>2</v>
      </c>
      <c r="P93" s="378">
        <f>IF(E89&lt;3,2,COUNTA(E93)+IF($J$91="【セット数合計】が【PCSの情報 台数】の値と一致するように記載ください",0,COUNTA(H93)))</f>
        <v>2</v>
      </c>
      <c r="Q93" s="6">
        <f>O93-P93</f>
        <v>0</v>
      </c>
    </row>
    <row r="94" spans="2:17" ht="55" customHeight="1" x14ac:dyDescent="0.2">
      <c r="B94" s="78"/>
      <c r="C94" s="109"/>
      <c r="D94" s="379" t="s">
        <v>529</v>
      </c>
      <c r="E94" s="99"/>
      <c r="F94" s="226" t="s">
        <v>498</v>
      </c>
      <c r="G94" s="226"/>
      <c r="H94" s="99"/>
      <c r="I94" s="337" t="s">
        <v>516</v>
      </c>
      <c r="J94" s="362" t="str">
        <f>IF(AND($E89&lt;4,OR(E94&lt;&gt;"",H94&lt;&gt;"")),"←蓄電池容量構成の種類数に応じて、灰色セルの数値を削除ください","")</f>
        <v/>
      </c>
      <c r="K94" s="230" t="s">
        <v>644</v>
      </c>
      <c r="O94" s="6">
        <v>2</v>
      </c>
      <c r="P94" s="378">
        <f>IF(E89&lt;4,2,COUNTA(E94)+IF($J$91="【セット数合計】が【PCSの情報 台数】の値と一致するように記載ください",0,COUNTA(H94)))</f>
        <v>2</v>
      </c>
      <c r="Q94" s="6">
        <f>O94-P94</f>
        <v>0</v>
      </c>
    </row>
    <row r="95" spans="2:17" ht="55" customHeight="1" x14ac:dyDescent="0.2">
      <c r="B95" s="78"/>
      <c r="C95" s="109"/>
      <c r="D95" s="380" t="s">
        <v>530</v>
      </c>
      <c r="E95" s="101"/>
      <c r="F95" s="310" t="s">
        <v>498</v>
      </c>
      <c r="G95" s="310"/>
      <c r="H95" s="101"/>
      <c r="I95" s="381" t="s">
        <v>516</v>
      </c>
      <c r="J95" s="333" t="str">
        <f>IF(AND($E89&lt;5,OR(E95&lt;&gt;"",H95&lt;&gt;"")),"←蓄電池容量構成の種類数に応じて、灰色セルの数値を削除ください","")</f>
        <v/>
      </c>
      <c r="K95" s="382" t="s">
        <v>644</v>
      </c>
      <c r="O95" s="6">
        <v>2</v>
      </c>
      <c r="P95" s="378">
        <f>IF(E89&lt;5,2,COUNTA(E95)+IF($J$91="【セット数合計】が【PCSの情報 台数】の値と一致するように記載ください",0,COUNTA(H95)))</f>
        <v>2</v>
      </c>
      <c r="Q95" s="6">
        <f>O95-P95</f>
        <v>0</v>
      </c>
    </row>
    <row r="96" spans="2:17" ht="55" customHeight="1" x14ac:dyDescent="0.2">
      <c r="B96" s="78"/>
      <c r="C96" s="109"/>
      <c r="D96" s="383" t="s">
        <v>531</v>
      </c>
      <c r="E96" s="255">
        <f>E91*H91+E92*H92+E93*H93+E94*H94+E95*H95</f>
        <v>0</v>
      </c>
      <c r="F96" s="353" t="s">
        <v>506</v>
      </c>
      <c r="G96" s="353"/>
      <c r="H96" s="260">
        <f>SUM(H91:H95)</f>
        <v>0</v>
      </c>
      <c r="I96" s="86" t="s">
        <v>517</v>
      </c>
      <c r="J96" s="355"/>
      <c r="K96" s="239" t="s">
        <v>645</v>
      </c>
    </row>
    <row r="97" spans="2:17" ht="50" customHeight="1" x14ac:dyDescent="0.2">
      <c r="B97" s="78"/>
      <c r="C97" s="106" t="s">
        <v>567</v>
      </c>
      <c r="D97" s="384"/>
      <c r="E97" s="385"/>
      <c r="F97" s="80"/>
      <c r="G97" s="80"/>
      <c r="H97" s="80"/>
      <c r="I97" s="80"/>
      <c r="J97" s="251"/>
      <c r="K97" s="86"/>
    </row>
    <row r="98" spans="2:17" ht="44.15" customHeight="1" x14ac:dyDescent="0.2">
      <c r="B98" s="78"/>
      <c r="C98" s="103" t="s">
        <v>767</v>
      </c>
      <c r="D98" s="793" t="s">
        <v>768</v>
      </c>
      <c r="E98" s="98" t="s">
        <v>22</v>
      </c>
      <c r="F98" s="219"/>
      <c r="G98" s="219"/>
      <c r="H98" s="275"/>
      <c r="I98" s="286"/>
      <c r="J98" s="253" t="s">
        <v>769</v>
      </c>
      <c r="K98" s="387" t="s">
        <v>770</v>
      </c>
      <c r="O98" s="6">
        <v>1</v>
      </c>
      <c r="P98" s="6">
        <f>IF('はじめに '!$AV$46&lt;&gt;"はい",1,IF(OR(E98="選択してください",E98=""),0,COUNTA(E98)))</f>
        <v>1</v>
      </c>
      <c r="Q98" s="6">
        <f t="shared" ref="Q98:Q103" si="9">O98-P98</f>
        <v>0</v>
      </c>
    </row>
    <row r="99" spans="2:17" ht="44.15" customHeight="1" x14ac:dyDescent="0.2">
      <c r="B99" s="78"/>
      <c r="C99" s="103"/>
      <c r="D99" s="349" t="s">
        <v>771</v>
      </c>
      <c r="E99" s="99"/>
      <c r="F99" s="226"/>
      <c r="G99" s="226"/>
      <c r="H99" s="279"/>
      <c r="I99" s="288"/>
      <c r="J99" s="350" t="s">
        <v>111</v>
      </c>
      <c r="K99" s="230" t="s">
        <v>784</v>
      </c>
      <c r="O99" s="6">
        <v>1</v>
      </c>
      <c r="P99" s="6">
        <f>IF('はじめに '!$AV$46&lt;&gt;"はい",1,COUNTA(E99))</f>
        <v>1</v>
      </c>
      <c r="Q99" s="6">
        <f t="shared" si="9"/>
        <v>0</v>
      </c>
    </row>
    <row r="100" spans="2:17" ht="44.15" customHeight="1" x14ac:dyDescent="0.2">
      <c r="B100" s="78"/>
      <c r="C100" s="103"/>
      <c r="D100" s="349" t="s">
        <v>772</v>
      </c>
      <c r="E100" s="99"/>
      <c r="F100" s="226"/>
      <c r="G100" s="226"/>
      <c r="H100" s="279"/>
      <c r="I100" s="288"/>
      <c r="J100" s="350" t="s">
        <v>111</v>
      </c>
      <c r="K100" s="230" t="s">
        <v>784</v>
      </c>
      <c r="O100" s="6">
        <v>1</v>
      </c>
      <c r="P100" s="6">
        <f>IF('はじめに '!$AV$46&lt;&gt;"はい",1,COUNTA(E100))</f>
        <v>1</v>
      </c>
      <c r="Q100" s="6">
        <f t="shared" si="9"/>
        <v>0</v>
      </c>
    </row>
    <row r="101" spans="2:17" ht="44.15" customHeight="1" x14ac:dyDescent="0.2">
      <c r="B101" s="78"/>
      <c r="C101" s="103"/>
      <c r="D101" s="347" t="s">
        <v>787</v>
      </c>
      <c r="E101" s="99" t="s">
        <v>22</v>
      </c>
      <c r="F101" s="343"/>
      <c r="G101" s="343"/>
      <c r="H101" s="344"/>
      <c r="I101" s="345"/>
      <c r="J101" s="343" t="s">
        <v>799</v>
      </c>
      <c r="K101" s="346" t="s">
        <v>773</v>
      </c>
      <c r="O101" s="6">
        <v>1</v>
      </c>
      <c r="P101" s="6">
        <f>IF('はじめに '!$AV$48&lt;&gt;"はい",1,IF(OR(E101="選択してください",E101=""),0,COUNTA(E101)))</f>
        <v>1</v>
      </c>
      <c r="Q101" s="6">
        <f t="shared" si="9"/>
        <v>0</v>
      </c>
    </row>
    <row r="102" spans="2:17" ht="44.15" customHeight="1" x14ac:dyDescent="0.2">
      <c r="B102" s="78"/>
      <c r="C102" s="103"/>
      <c r="D102" s="349" t="s">
        <v>774</v>
      </c>
      <c r="E102" s="99"/>
      <c r="F102" s="226"/>
      <c r="G102" s="226"/>
      <c r="H102" s="279"/>
      <c r="I102" s="288"/>
      <c r="J102" s="350" t="s">
        <v>111</v>
      </c>
      <c r="K102" s="230" t="s">
        <v>775</v>
      </c>
      <c r="O102" s="6">
        <v>1</v>
      </c>
      <c r="P102" s="6">
        <f>IF('はじめに '!$AV$48&lt;&gt;"はい",1,COUNTA(E102))</f>
        <v>1</v>
      </c>
      <c r="Q102" s="6">
        <f t="shared" si="9"/>
        <v>0</v>
      </c>
    </row>
    <row r="103" spans="2:17" ht="44.15" customHeight="1" x14ac:dyDescent="0.2">
      <c r="B103" s="78"/>
      <c r="C103" s="103"/>
      <c r="D103" s="358" t="s">
        <v>776</v>
      </c>
      <c r="E103" s="99"/>
      <c r="F103" s="226"/>
      <c r="G103" s="226"/>
      <c r="H103" s="279"/>
      <c r="I103" s="288"/>
      <c r="J103" s="350" t="s">
        <v>111</v>
      </c>
      <c r="K103" s="230" t="s">
        <v>775</v>
      </c>
      <c r="O103" s="6">
        <v>1</v>
      </c>
      <c r="P103" s="6">
        <f>IF('はじめに '!$AV$48&lt;&gt;"はい",1,COUNTA(E103))</f>
        <v>1</v>
      </c>
      <c r="Q103" s="6">
        <f t="shared" si="9"/>
        <v>0</v>
      </c>
    </row>
    <row r="104" spans="2:17" ht="44" customHeight="1" x14ac:dyDescent="0.2">
      <c r="B104" s="78"/>
      <c r="C104" s="103" t="s">
        <v>560</v>
      </c>
      <c r="D104" s="794" t="s">
        <v>561</v>
      </c>
      <c r="E104" s="114" t="s">
        <v>22</v>
      </c>
      <c r="F104" s="343"/>
      <c r="G104" s="343"/>
      <c r="H104" s="344"/>
      <c r="I104" s="345"/>
      <c r="J104" s="232" t="s">
        <v>614</v>
      </c>
      <c r="K104" s="339" t="s">
        <v>646</v>
      </c>
      <c r="O104" s="6">
        <v>1</v>
      </c>
      <c r="P104" s="6">
        <f>IF(E64&lt;2,1,IF(OR(E104="選択してください",E104=""),0,COUNTA(E104)))</f>
        <v>1</v>
      </c>
      <c r="Q104" s="6">
        <f t="shared" ref="Q104:Q112" si="10">O104-P104</f>
        <v>0</v>
      </c>
    </row>
    <row r="105" spans="2:17" ht="80" customHeight="1" x14ac:dyDescent="0.2">
      <c r="B105" s="78"/>
      <c r="C105" s="103"/>
      <c r="D105" s="723" t="s">
        <v>719</v>
      </c>
      <c r="E105" s="731" t="s">
        <v>709</v>
      </c>
      <c r="F105" s="343"/>
      <c r="G105" s="722" t="s">
        <v>569</v>
      </c>
      <c r="H105" s="114"/>
      <c r="I105" s="376" t="s">
        <v>104</v>
      </c>
      <c r="J105" s="795" t="str">
        <f>IF(H105="","PCSの単体（1台あたり）の定格出力を、少数点を含む値で記載ください",IF(AND(E64&gt;1,H105&gt;1999.4),"【（変更後）最大受電電力】が1999.4kWを超えております。【最小自家消費電力】と合わせてご確認ください。※【（変更後）最大受電電力】が1999.4kW以下になると、このエラーは停止します","PCSの単体（1台あたり）の定格出力を、少数点を含む値で記載ください"))</f>
        <v>PCSの単体（1台あたり）の定格出力を、少数点を含む値で記載ください</v>
      </c>
      <c r="K105" s="346" t="s">
        <v>647</v>
      </c>
      <c r="O105" s="6">
        <v>1</v>
      </c>
      <c r="P105" s="6">
        <f>IF($E$64&lt;2,1,IF(J105="【（変更後）最大受電電力】が1999.4kWを超えております。【最小自家消費電力】と合わせてご確認ください。※【（変更後）最大受電電力】が1999.4kW以下になると、このエラーは停止します",0,COUNTA(H105)))</f>
        <v>1</v>
      </c>
      <c r="Q105" s="6">
        <f t="shared" si="10"/>
        <v>0</v>
      </c>
    </row>
    <row r="106" spans="2:17" ht="80" customHeight="1" x14ac:dyDescent="0.2">
      <c r="B106" s="78"/>
      <c r="C106" s="103"/>
      <c r="D106" s="340" t="s">
        <v>618</v>
      </c>
      <c r="E106" s="732" t="s">
        <v>710</v>
      </c>
      <c r="F106" s="226"/>
      <c r="G106" s="342" t="s">
        <v>129</v>
      </c>
      <c r="H106" s="99"/>
      <c r="I106" s="376" t="s">
        <v>104</v>
      </c>
      <c r="J106" s="338" t="str">
        <f>IF(AND(E64&gt;1,H106&gt;1999.4),"【（変更後）最小受電電力】が-1999.4より小さい値となっております。【最大自家消費電力】と合わせてご確認ください。※【（変更後）最小受電電力】が-1999.4kW以上になると、このエラーは停止します","PCSの単体（1台あたり）の定格出力を、少数点を含む値で記載ください")</f>
        <v>PCSの単体（1台あたり）の定格出力を、少数点を含む値で記載ください</v>
      </c>
      <c r="K106" s="339" t="s">
        <v>648</v>
      </c>
      <c r="O106" s="6">
        <v>1</v>
      </c>
      <c r="P106" s="6">
        <f>IF($E$64&lt;2,1,IF(J106="【（変更後）最小受電電力】が-1999.4より小さい値となっております。【最大自家消費電力】と合わせてご確認ください。※【（変更後）最小受電電力】が-1999.4kW以上になると、このエラーは停止します",0,COUNTA(H106)))</f>
        <v>1</v>
      </c>
      <c r="Q106" s="6">
        <f t="shared" si="10"/>
        <v>0</v>
      </c>
    </row>
    <row r="107" spans="2:17" ht="44.15" customHeight="1" x14ac:dyDescent="0.2">
      <c r="B107" s="78"/>
      <c r="C107" s="103"/>
      <c r="D107" s="349" t="s">
        <v>705</v>
      </c>
      <c r="E107" s="232">
        <f>IF(E121="",0,IF(E121=1,H123,IF(E121&lt;=2,SUM(H123:H124),IF(E121&lt;=3,SUM(H123:H125),IF(E121&lt;=4,SUM(H123:H126),IF(E121=5,SUM(H123:H127)))))))</f>
        <v>0</v>
      </c>
      <c r="F107" s="226" t="s">
        <v>109</v>
      </c>
      <c r="G107" s="226"/>
      <c r="H107" s="279"/>
      <c r="I107" s="288"/>
      <c r="J107" s="226" t="s">
        <v>707</v>
      </c>
      <c r="K107" s="339" t="s">
        <v>687</v>
      </c>
      <c r="O107" s="6">
        <v>1</v>
      </c>
      <c r="P107" s="6">
        <f>IF($E$64&lt;2,1,COUNTA(E107))</f>
        <v>1</v>
      </c>
      <c r="Q107" s="6">
        <f t="shared" si="10"/>
        <v>0</v>
      </c>
    </row>
    <row r="108" spans="2:17" ht="44.15" customHeight="1" x14ac:dyDescent="0.2">
      <c r="B108" s="78"/>
      <c r="C108" s="103"/>
      <c r="D108" s="349" t="s">
        <v>52</v>
      </c>
      <c r="E108" s="114" t="s">
        <v>22</v>
      </c>
      <c r="F108" s="226"/>
      <c r="G108" s="226"/>
      <c r="H108" s="388"/>
      <c r="I108" s="288"/>
      <c r="J108" s="226" t="s">
        <v>541</v>
      </c>
      <c r="K108" s="339" t="s">
        <v>649</v>
      </c>
      <c r="O108" s="6">
        <v>1</v>
      </c>
      <c r="P108" s="6">
        <f>IF(AND('はじめに '!$AV$46&lt;&gt;"はい",'はじめに '!$AV$48&lt;&gt;"はい"),1,IF($E$64&lt;2,1,IF(OR(E108="選択してください",E108=""),0,COUNTA(E108))))</f>
        <v>1</v>
      </c>
      <c r="Q108" s="6">
        <f t="shared" si="10"/>
        <v>0</v>
      </c>
    </row>
    <row r="109" spans="2:17" ht="65" customHeight="1" x14ac:dyDescent="0.2">
      <c r="B109" s="78"/>
      <c r="C109" s="103"/>
      <c r="D109" s="351" t="s">
        <v>550</v>
      </c>
      <c r="E109" s="352" t="s">
        <v>571</v>
      </c>
      <c r="F109" s="226"/>
      <c r="G109" s="336" t="s">
        <v>569</v>
      </c>
      <c r="H109" s="99"/>
      <c r="I109" s="337" t="s">
        <v>113</v>
      </c>
      <c r="J109" s="350" t="s">
        <v>798</v>
      </c>
      <c r="K109" s="230" t="s">
        <v>650</v>
      </c>
      <c r="O109" s="6">
        <v>1</v>
      </c>
      <c r="P109" s="6">
        <f>IF(AND('はじめに '!$AV$46&lt;&gt;"はい",'はじめに '!$AV$48&lt;&gt;"はい"),1,IF($E$64&lt;2,1,COUNTA(H109)))</f>
        <v>1</v>
      </c>
      <c r="Q109" s="6">
        <f t="shared" si="10"/>
        <v>0</v>
      </c>
    </row>
    <row r="110" spans="2:17" ht="68" customHeight="1" x14ac:dyDescent="0.2">
      <c r="B110" s="78"/>
      <c r="C110" s="103"/>
      <c r="D110" s="351" t="s">
        <v>551</v>
      </c>
      <c r="E110" s="352" t="s">
        <v>572</v>
      </c>
      <c r="F110" s="226"/>
      <c r="G110" s="342" t="s">
        <v>129</v>
      </c>
      <c r="H110" s="99"/>
      <c r="I110" s="337" t="s">
        <v>113</v>
      </c>
      <c r="J110" s="350" t="s">
        <v>798</v>
      </c>
      <c r="K110" s="230" t="s">
        <v>651</v>
      </c>
      <c r="O110" s="6">
        <v>1</v>
      </c>
      <c r="P110" s="6">
        <f>IF(AND('はじめに '!$AV$46&lt;&gt;"はい",'はじめに '!$AV$48&lt;&gt;"はい"),1,IF($E$64&lt;2,1,COUNTA(H110)))</f>
        <v>1</v>
      </c>
      <c r="Q110" s="6">
        <f t="shared" si="10"/>
        <v>0</v>
      </c>
    </row>
    <row r="111" spans="2:17" ht="44.15" customHeight="1" x14ac:dyDescent="0.2">
      <c r="B111" s="78"/>
      <c r="C111" s="103"/>
      <c r="D111" s="349" t="s">
        <v>114</v>
      </c>
      <c r="E111" s="99"/>
      <c r="F111" s="226" t="s">
        <v>115</v>
      </c>
      <c r="G111" s="226"/>
      <c r="H111" s="279"/>
      <c r="I111" s="288"/>
      <c r="J111" s="226"/>
      <c r="K111" s="339" t="s">
        <v>652</v>
      </c>
      <c r="O111" s="6">
        <v>1</v>
      </c>
      <c r="P111" s="6">
        <f>IF(AND('はじめに '!$AV$46&lt;&gt;"はい",'はじめに '!$AV$48&lt;&gt;"はい"),1,IF($E$64&lt;2,1,COUNTA(E111)))</f>
        <v>1</v>
      </c>
      <c r="Q111" s="6">
        <f t="shared" si="10"/>
        <v>0</v>
      </c>
    </row>
    <row r="112" spans="2:17" ht="44.15" customHeight="1" x14ac:dyDescent="0.2">
      <c r="B112" s="78"/>
      <c r="C112" s="103"/>
      <c r="D112" s="104" t="s">
        <v>116</v>
      </c>
      <c r="E112" s="817"/>
      <c r="F112" s="353" t="s">
        <v>117</v>
      </c>
      <c r="G112" s="353" t="s">
        <v>118</v>
      </c>
      <c r="H112" s="736"/>
      <c r="I112" s="354" t="s">
        <v>115</v>
      </c>
      <c r="J112" s="353" t="s">
        <v>696</v>
      </c>
      <c r="K112" s="355" t="s">
        <v>653</v>
      </c>
      <c r="O112" s="6">
        <v>2</v>
      </c>
      <c r="P112" s="6">
        <f>IF(AND('はじめに '!$AV$46&lt;&gt;"はい",'はじめに '!$AV$48&lt;&gt;"はい"),2,IF($E$64&lt;2,2,COUNTA(E112)+COUNTA(H112)))</f>
        <v>2</v>
      </c>
      <c r="Q112" s="6">
        <f t="shared" si="10"/>
        <v>0</v>
      </c>
    </row>
    <row r="113" spans="2:17" ht="44.15" customHeight="1" x14ac:dyDescent="0.2">
      <c r="B113" s="78"/>
      <c r="C113" s="107"/>
      <c r="D113" s="356" t="s">
        <v>119</v>
      </c>
      <c r="E113" s="99"/>
      <c r="F113" s="226" t="s">
        <v>120</v>
      </c>
      <c r="G113" s="226" t="s">
        <v>118</v>
      </c>
      <c r="H113" s="99"/>
      <c r="I113" s="337" t="s">
        <v>120</v>
      </c>
      <c r="J113" s="389" t="s">
        <v>121</v>
      </c>
      <c r="K113" s="230" t="s">
        <v>654</v>
      </c>
      <c r="O113" s="6">
        <v>2</v>
      </c>
      <c r="P113" s="6">
        <f>IF(AND('はじめに '!$AV$46&lt;&gt;"はい",'はじめに '!$AV$48&lt;&gt;"はい"),2,IF($E$64&lt;2,2,COUNTA(E113)+COUNTA(H113)))</f>
        <v>2</v>
      </c>
      <c r="Q113" s="6">
        <f t="shared" ref="Q113:Q120" si="11">O113-P113</f>
        <v>0</v>
      </c>
    </row>
    <row r="114" spans="2:17" ht="44.15" customHeight="1" x14ac:dyDescent="0.2">
      <c r="B114" s="78"/>
      <c r="C114" s="357"/>
      <c r="D114" s="349" t="s">
        <v>122</v>
      </c>
      <c r="E114" s="99"/>
      <c r="F114" s="226" t="s">
        <v>120</v>
      </c>
      <c r="G114" s="226" t="s">
        <v>118</v>
      </c>
      <c r="H114" s="99"/>
      <c r="I114" s="337" t="s">
        <v>120</v>
      </c>
      <c r="J114" s="350" t="s">
        <v>121</v>
      </c>
      <c r="K114" s="230" t="s">
        <v>655</v>
      </c>
      <c r="O114" s="6">
        <v>2</v>
      </c>
      <c r="P114" s="6">
        <f>IF(AND('はじめに '!$AV$46&lt;&gt;"はい",'はじめに '!$AV$48&lt;&gt;"はい"),2,IF($E$64&lt;2,2,COUNTA(E114)+COUNTA(H114)))</f>
        <v>2</v>
      </c>
      <c r="Q114" s="6">
        <f t="shared" si="11"/>
        <v>0</v>
      </c>
    </row>
    <row r="115" spans="2:17" ht="44.15" customHeight="1" x14ac:dyDescent="0.2">
      <c r="B115" s="78"/>
      <c r="C115" s="103"/>
      <c r="D115" s="358" t="s">
        <v>123</v>
      </c>
      <c r="E115" s="99"/>
      <c r="F115" s="226" t="s">
        <v>124</v>
      </c>
      <c r="G115" s="226"/>
      <c r="H115" s="279"/>
      <c r="I115" s="288"/>
      <c r="J115" s="226" t="s">
        <v>125</v>
      </c>
      <c r="K115" s="339" t="s">
        <v>680</v>
      </c>
      <c r="O115" s="6">
        <v>1</v>
      </c>
      <c r="P115" s="6">
        <f>IF(AND('はじめに '!$AV$46&lt;&gt;"はい",'はじめに '!$AV$48&lt;&gt;"はい"),1,IF($E$64&lt;2,1,COUNTA(E115)))</f>
        <v>1</v>
      </c>
      <c r="Q115" s="6">
        <f t="shared" si="11"/>
        <v>0</v>
      </c>
    </row>
    <row r="116" spans="2:17" ht="44.15" customHeight="1" x14ac:dyDescent="0.2">
      <c r="B116" s="78"/>
      <c r="C116" s="103"/>
      <c r="D116" s="359" t="s">
        <v>126</v>
      </c>
      <c r="E116" s="99"/>
      <c r="F116" s="226" t="s">
        <v>124</v>
      </c>
      <c r="G116" s="226"/>
      <c r="H116" s="279"/>
      <c r="I116" s="288"/>
      <c r="J116" s="226" t="s">
        <v>127</v>
      </c>
      <c r="K116" s="339" t="s">
        <v>680</v>
      </c>
      <c r="O116" s="6">
        <v>1</v>
      </c>
      <c r="P116" s="6">
        <f>IF(AND('はじめに '!$AV$46&lt;&gt;"はい",'はじめに '!$AV$48&lt;&gt;"はい"),1,IF($E$64&lt;2,1,COUNTA(E116)))</f>
        <v>1</v>
      </c>
      <c r="Q116" s="6">
        <f t="shared" si="11"/>
        <v>0</v>
      </c>
    </row>
    <row r="117" spans="2:17" ht="44.15" customHeight="1" x14ac:dyDescent="0.2">
      <c r="B117" s="78"/>
      <c r="C117" s="103"/>
      <c r="D117" s="349" t="s">
        <v>56</v>
      </c>
      <c r="E117" s="99" t="s">
        <v>22</v>
      </c>
      <c r="F117" s="226"/>
      <c r="G117" s="226"/>
      <c r="H117" s="279"/>
      <c r="I117" s="288"/>
      <c r="J117" s="226"/>
      <c r="K117" s="339" t="s">
        <v>656</v>
      </c>
      <c r="O117" s="6">
        <v>1</v>
      </c>
      <c r="P117" s="6">
        <f>IF(AND('はじめに '!$AV$46&lt;&gt;"はい",'はじめに '!$AV$48&lt;&gt;"はい"),1,IF($E$64&lt;2,1,IF(OR(E117="選択してください",E117=""),0,COUNTA(E117))))</f>
        <v>1</v>
      </c>
      <c r="Q117" s="6">
        <f t="shared" si="11"/>
        <v>0</v>
      </c>
    </row>
    <row r="118" spans="2:17" ht="44.15" customHeight="1" x14ac:dyDescent="0.2">
      <c r="B118" s="78"/>
      <c r="C118" s="109"/>
      <c r="D118" s="104" t="s">
        <v>556</v>
      </c>
      <c r="E118" s="102" t="s">
        <v>22</v>
      </c>
      <c r="F118" s="353"/>
      <c r="G118" s="353"/>
      <c r="H118" s="282"/>
      <c r="I118" s="364"/>
      <c r="J118" s="354"/>
      <c r="K118" s="355" t="s">
        <v>629</v>
      </c>
      <c r="O118" s="6">
        <v>1</v>
      </c>
      <c r="P118" s="6">
        <f>IF(AND('はじめに '!$AV$46&lt;&gt;"はい",'はじめに '!$AV$48&lt;&gt;"はい"),1,IF($E$64&lt;2,1,IF(OR(E118="選択してください",E118=""),0,COUNTA(E118))))</f>
        <v>1</v>
      </c>
      <c r="Q118" s="6">
        <f t="shared" si="11"/>
        <v>0</v>
      </c>
    </row>
    <row r="119" spans="2:17" ht="44.15" customHeight="1" x14ac:dyDescent="0.2">
      <c r="B119" s="78"/>
      <c r="C119" s="109"/>
      <c r="D119" s="104" t="s">
        <v>61</v>
      </c>
      <c r="E119" s="102" t="s">
        <v>22</v>
      </c>
      <c r="F119" s="353"/>
      <c r="G119" s="353"/>
      <c r="H119" s="282"/>
      <c r="I119" s="364"/>
      <c r="J119" s="353"/>
      <c r="K119" s="239" t="s">
        <v>657</v>
      </c>
      <c r="O119" s="6">
        <v>1</v>
      </c>
      <c r="P119" s="6">
        <f>IF(AND('はじめに '!$AV$46&lt;&gt;"はい",'はじめに '!$AV$48&lt;&gt;"はい"),1,IF($E$64&lt;2,1,IF(OR(E119="選択してください",E119=""),0,COUNTA(E119))))</f>
        <v>1</v>
      </c>
      <c r="Q119" s="6">
        <f t="shared" si="11"/>
        <v>0</v>
      </c>
    </row>
    <row r="120" spans="2:17" ht="44.15" customHeight="1" x14ac:dyDescent="0.2">
      <c r="B120" s="78"/>
      <c r="C120" s="103"/>
      <c r="D120" s="261" t="s">
        <v>586</v>
      </c>
      <c r="E120" s="101"/>
      <c r="F120" s="310"/>
      <c r="G120" s="310"/>
      <c r="H120" s="289"/>
      <c r="I120" s="290"/>
      <c r="J120" s="263" t="s">
        <v>512</v>
      </c>
      <c r="K120" s="382" t="s">
        <v>658</v>
      </c>
      <c r="O120" s="6">
        <v>1</v>
      </c>
      <c r="P120" s="6">
        <f>IF(AND('はじめに '!$AV$46&lt;&gt;"はい",'はじめに '!$AV$48&lt;&gt;"はい"),1,IF($E$64&lt;2,1,IF(E119="有",COUNTA(E120),1)))</f>
        <v>1</v>
      </c>
      <c r="Q120" s="6">
        <f t="shared" si="11"/>
        <v>0</v>
      </c>
    </row>
    <row r="121" spans="2:17" ht="44" x14ac:dyDescent="0.2">
      <c r="B121" s="78"/>
      <c r="C121" s="107" t="s">
        <v>519</v>
      </c>
      <c r="D121" s="390" t="s">
        <v>588</v>
      </c>
      <c r="E121" s="114"/>
      <c r="F121" s="27" t="s">
        <v>522</v>
      </c>
      <c r="G121" s="27"/>
      <c r="H121" s="330"/>
      <c r="I121" s="331"/>
      <c r="J121" s="391" t="s">
        <v>597</v>
      </c>
      <c r="K121" s="116" t="s">
        <v>630</v>
      </c>
      <c r="O121" s="6">
        <v>1</v>
      </c>
      <c r="P121" s="6">
        <f>IF($E$64&lt;2,1,COUNTA(E121))</f>
        <v>1</v>
      </c>
      <c r="Q121" s="6">
        <f>O121-P121</f>
        <v>0</v>
      </c>
    </row>
    <row r="122" spans="2:17" ht="44.15" customHeight="1" x14ac:dyDescent="0.2">
      <c r="B122" s="78"/>
      <c r="C122" s="357"/>
      <c r="D122" s="392" t="s">
        <v>553</v>
      </c>
      <c r="E122" s="371" t="s">
        <v>497</v>
      </c>
      <c r="F122" s="372"/>
      <c r="G122" s="372"/>
      <c r="H122" s="371" t="s">
        <v>525</v>
      </c>
      <c r="I122" s="373"/>
      <c r="J122" s="374"/>
      <c r="K122" s="86" t="s">
        <v>630</v>
      </c>
    </row>
    <row r="123" spans="2:17" ht="55" customHeight="1" x14ac:dyDescent="0.2">
      <c r="B123" s="78"/>
      <c r="D123" s="375" t="s">
        <v>526</v>
      </c>
      <c r="E123" s="114"/>
      <c r="F123" s="219" t="s">
        <v>498</v>
      </c>
      <c r="G123" s="219"/>
      <c r="H123" s="114"/>
      <c r="I123" s="386" t="s">
        <v>516</v>
      </c>
      <c r="J123" s="377"/>
      <c r="K123" s="223" t="s">
        <v>659</v>
      </c>
      <c r="O123" s="6">
        <v>2</v>
      </c>
      <c r="P123" s="6">
        <f>IF($E$64&lt;2,2,COUNTA(E123)+IF(J123="【セット数合計】が【PCSの情報 台数】と一致するように記載ください",0,COUNTA(H123)))</f>
        <v>2</v>
      </c>
      <c r="Q123" s="6">
        <f>O123-P123</f>
        <v>0</v>
      </c>
    </row>
    <row r="124" spans="2:17" ht="55" customHeight="1" x14ac:dyDescent="0.2">
      <c r="B124" s="78"/>
      <c r="C124" s="109"/>
      <c r="D124" s="379" t="s">
        <v>527</v>
      </c>
      <c r="E124" s="99"/>
      <c r="F124" s="226" t="s">
        <v>498</v>
      </c>
      <c r="G124" s="226"/>
      <c r="H124" s="99"/>
      <c r="I124" s="337" t="s">
        <v>516</v>
      </c>
      <c r="J124" s="750" t="str">
        <f>IF(AND($E121&lt;2,OR(E124&lt;&gt;"",H124&lt;&gt;"")),"←蓄電池容量構成の種類数に応じて、灰色セルの数値を削除ください","")</f>
        <v/>
      </c>
      <c r="K124" s="230" t="s">
        <v>659</v>
      </c>
      <c r="O124" s="6">
        <v>2</v>
      </c>
      <c r="P124" s="6">
        <f>IF($E$64&lt;2,2,IF($E$121&lt;2,2,COUNTA(E124)+IF(J123="【セット数合計】が【PCSの情報 台数】と一致するように記載ください",0,COUNTA(H124))))</f>
        <v>2</v>
      </c>
      <c r="Q124" s="6">
        <f>O124-P124</f>
        <v>0</v>
      </c>
    </row>
    <row r="125" spans="2:17" ht="55" customHeight="1" x14ac:dyDescent="0.2">
      <c r="B125" s="78"/>
      <c r="C125" s="109"/>
      <c r="D125" s="379" t="s">
        <v>528</v>
      </c>
      <c r="E125" s="99"/>
      <c r="F125" s="226" t="s">
        <v>498</v>
      </c>
      <c r="G125" s="226"/>
      <c r="H125" s="99"/>
      <c r="I125" s="337" t="s">
        <v>516</v>
      </c>
      <c r="J125" s="362" t="str">
        <f>IF(AND($E121&lt;3,OR(E125&lt;&gt;"",H125&lt;&gt;"")),"←蓄電池容量構成の種類数に応じて、灰色セルの数値を削除ください","")</f>
        <v/>
      </c>
      <c r="K125" s="230" t="s">
        <v>659</v>
      </c>
      <c r="O125" s="6">
        <v>2</v>
      </c>
      <c r="P125" s="6">
        <f>IF($E$64&lt;2,2,IF($E$121&lt;3,2,COUNTA(E125)+IF(J123="【セット数合計】が【PCSの情報 台数】と一致するように記載ください",0,COUNTA(H125))))</f>
        <v>2</v>
      </c>
      <c r="Q125" s="6">
        <f>O125-P125</f>
        <v>0</v>
      </c>
    </row>
    <row r="126" spans="2:17" ht="55" customHeight="1" x14ac:dyDescent="0.2">
      <c r="B126" s="78"/>
      <c r="C126" s="109"/>
      <c r="D126" s="379" t="s">
        <v>529</v>
      </c>
      <c r="E126" s="99"/>
      <c r="F126" s="226" t="s">
        <v>498</v>
      </c>
      <c r="G126" s="226"/>
      <c r="H126" s="99"/>
      <c r="I126" s="337" t="s">
        <v>516</v>
      </c>
      <c r="J126" s="362" t="str">
        <f>IF(AND($E121&lt;4,OR(E126&lt;&gt;"",H126&lt;&gt;"")),"←蓄電池容量構成の種類数に応じて、灰色セルの数値を削除ください","")</f>
        <v/>
      </c>
      <c r="K126" s="230" t="s">
        <v>659</v>
      </c>
      <c r="O126" s="6">
        <v>2</v>
      </c>
      <c r="P126" s="6">
        <f>IF($E$64&lt;2,2,IF($E$121&lt;4,2,COUNTA(E126)+IF(J123="【セット数合計】が【PCSの情報 台数】と一致するように記載ください",0,COUNTA(H126))))</f>
        <v>2</v>
      </c>
      <c r="Q126" s="6">
        <f>O126-P126</f>
        <v>0</v>
      </c>
    </row>
    <row r="127" spans="2:17" ht="55" customHeight="1" x14ac:dyDescent="0.2">
      <c r="B127" s="78"/>
      <c r="C127" s="109"/>
      <c r="D127" s="363" t="s">
        <v>530</v>
      </c>
      <c r="E127" s="102"/>
      <c r="F127" s="353" t="s">
        <v>498</v>
      </c>
      <c r="G127" s="353"/>
      <c r="H127" s="102"/>
      <c r="I127" s="354" t="s">
        <v>516</v>
      </c>
      <c r="J127" s="333" t="str">
        <f>IF(AND($E121&lt;5,OR(E127&lt;&gt;"",H127&lt;&gt;"")),"←蓄電池容量構成の種類数に応じて、灰色セルの数値を削除ください","")</f>
        <v/>
      </c>
      <c r="K127" s="239" t="s">
        <v>659</v>
      </c>
      <c r="O127" s="6">
        <v>2</v>
      </c>
      <c r="P127" s="6">
        <f>IF($E$64&lt;2,2,IF($E$121&lt;5,2,COUNTA(E127)+IF(J123="【セット数合計】が【PCSの情報 台数】と一致するように記載ください",0,COUNTA(H127))))</f>
        <v>2</v>
      </c>
      <c r="Q127" s="6">
        <f>O127-P127</f>
        <v>0</v>
      </c>
    </row>
    <row r="128" spans="2:17" ht="55" customHeight="1" x14ac:dyDescent="0.2">
      <c r="B128" s="78"/>
      <c r="C128" s="109"/>
      <c r="D128" s="392" t="s">
        <v>531</v>
      </c>
      <c r="E128" s="268">
        <f>E123*H123+E124*H124+E125*H125+E126*H126+E127*H127</f>
        <v>0</v>
      </c>
      <c r="F128" s="265" t="s">
        <v>506</v>
      </c>
      <c r="G128" s="265"/>
      <c r="H128" s="268">
        <f>SUM(H123:H127)</f>
        <v>0</v>
      </c>
      <c r="I128" s="335" t="s">
        <v>517</v>
      </c>
      <c r="J128" s="393"/>
      <c r="K128" s="329" t="s">
        <v>660</v>
      </c>
    </row>
    <row r="129" spans="2:17" ht="55" customHeight="1" x14ac:dyDescent="0.2">
      <c r="B129" s="78"/>
      <c r="C129" s="106" t="s">
        <v>568</v>
      </c>
      <c r="D129" s="394"/>
      <c r="E129" s="265"/>
      <c r="F129" s="265"/>
      <c r="G129" s="265"/>
      <c r="H129" s="80"/>
      <c r="I129" s="265"/>
      <c r="J129" s="269"/>
      <c r="K129" s="335"/>
    </row>
    <row r="130" spans="2:17" ht="44.15" customHeight="1" x14ac:dyDescent="0.2">
      <c r="B130" s="78"/>
      <c r="C130" s="103" t="s">
        <v>767</v>
      </c>
      <c r="D130" s="793" t="s">
        <v>768</v>
      </c>
      <c r="E130" s="98" t="s">
        <v>22</v>
      </c>
      <c r="F130" s="219"/>
      <c r="G130" s="219"/>
      <c r="H130" s="275"/>
      <c r="I130" s="286"/>
      <c r="J130" s="253" t="s">
        <v>769</v>
      </c>
      <c r="K130" s="387" t="s">
        <v>770</v>
      </c>
      <c r="O130" s="6">
        <v>1</v>
      </c>
      <c r="P130" s="6">
        <f>IF('はじめに '!$AV$46&lt;&gt;"はい",1,IF(OR(E130="選択してください",E130=""),0,COUNTA(E130)))</f>
        <v>1</v>
      </c>
      <c r="Q130" s="6">
        <f t="shared" ref="Q130:Q135" si="12">O130-P130</f>
        <v>0</v>
      </c>
    </row>
    <row r="131" spans="2:17" ht="44.15" customHeight="1" x14ac:dyDescent="0.2">
      <c r="B131" s="78"/>
      <c r="C131" s="103"/>
      <c r="D131" s="349" t="s">
        <v>771</v>
      </c>
      <c r="E131" s="99"/>
      <c r="F131" s="226"/>
      <c r="G131" s="226"/>
      <c r="H131" s="279"/>
      <c r="I131" s="288"/>
      <c r="J131" s="350" t="s">
        <v>111</v>
      </c>
      <c r="K131" s="230" t="s">
        <v>784</v>
      </c>
      <c r="O131" s="6">
        <v>1</v>
      </c>
      <c r="P131" s="6">
        <f>IF('はじめに '!$AV$46&lt;&gt;"はい",1,COUNTA(E131))</f>
        <v>1</v>
      </c>
      <c r="Q131" s="6">
        <f t="shared" si="12"/>
        <v>0</v>
      </c>
    </row>
    <row r="132" spans="2:17" ht="44.15" customHeight="1" x14ac:dyDescent="0.2">
      <c r="B132" s="78"/>
      <c r="C132" s="103"/>
      <c r="D132" s="349" t="s">
        <v>772</v>
      </c>
      <c r="E132" s="99"/>
      <c r="F132" s="226"/>
      <c r="G132" s="226"/>
      <c r="H132" s="279"/>
      <c r="I132" s="288"/>
      <c r="J132" s="350" t="s">
        <v>111</v>
      </c>
      <c r="K132" s="230" t="s">
        <v>784</v>
      </c>
      <c r="O132" s="6">
        <v>1</v>
      </c>
      <c r="P132" s="6">
        <f>IF('はじめに '!$AV$46&lt;&gt;"はい",1,COUNTA(E132))</f>
        <v>1</v>
      </c>
      <c r="Q132" s="6">
        <f t="shared" si="12"/>
        <v>0</v>
      </c>
    </row>
    <row r="133" spans="2:17" ht="44.15" customHeight="1" x14ac:dyDescent="0.2">
      <c r="B133" s="78"/>
      <c r="C133" s="103"/>
      <c r="D133" s="347" t="s">
        <v>787</v>
      </c>
      <c r="E133" s="99" t="s">
        <v>22</v>
      </c>
      <c r="F133" s="343"/>
      <c r="G133" s="343"/>
      <c r="H133" s="344"/>
      <c r="I133" s="345"/>
      <c r="J133" s="343" t="s">
        <v>799</v>
      </c>
      <c r="K133" s="346" t="s">
        <v>773</v>
      </c>
      <c r="O133" s="6">
        <v>1</v>
      </c>
      <c r="P133" s="6">
        <f>IF('はじめに '!$AV$48&lt;&gt;"はい",1,IF(OR(E133="選択してください",E133=""),0,COUNTA(E133)))</f>
        <v>1</v>
      </c>
      <c r="Q133" s="6">
        <f t="shared" si="12"/>
        <v>0</v>
      </c>
    </row>
    <row r="134" spans="2:17" ht="44.15" customHeight="1" x14ac:dyDescent="0.2">
      <c r="B134" s="78"/>
      <c r="C134" s="103"/>
      <c r="D134" s="349" t="s">
        <v>774</v>
      </c>
      <c r="E134" s="99"/>
      <c r="F134" s="226"/>
      <c r="G134" s="226"/>
      <c r="H134" s="279"/>
      <c r="I134" s="288"/>
      <c r="J134" s="350" t="s">
        <v>111</v>
      </c>
      <c r="K134" s="230" t="s">
        <v>775</v>
      </c>
      <c r="O134" s="6">
        <v>1</v>
      </c>
      <c r="P134" s="6">
        <f>IF('はじめに '!$AV$48&lt;&gt;"はい",1,COUNTA(E134))</f>
        <v>1</v>
      </c>
      <c r="Q134" s="6">
        <f t="shared" si="12"/>
        <v>0</v>
      </c>
    </row>
    <row r="135" spans="2:17" ht="44.15" customHeight="1" x14ac:dyDescent="0.2">
      <c r="B135" s="78"/>
      <c r="C135" s="103"/>
      <c r="D135" s="358" t="s">
        <v>776</v>
      </c>
      <c r="E135" s="99"/>
      <c r="F135" s="226"/>
      <c r="G135" s="226"/>
      <c r="H135" s="279"/>
      <c r="I135" s="288"/>
      <c r="J135" s="350" t="s">
        <v>111</v>
      </c>
      <c r="K135" s="230" t="s">
        <v>775</v>
      </c>
      <c r="O135" s="6">
        <v>1</v>
      </c>
      <c r="P135" s="6">
        <f>IF('はじめに '!$AV$48&lt;&gt;"はい",1,COUNTA(E135))</f>
        <v>1</v>
      </c>
      <c r="Q135" s="6">
        <f t="shared" si="12"/>
        <v>0</v>
      </c>
    </row>
    <row r="136" spans="2:17" ht="44" customHeight="1" x14ac:dyDescent="0.2">
      <c r="B136" s="78"/>
      <c r="C136" s="103" t="s">
        <v>560</v>
      </c>
      <c r="D136" s="794" t="s">
        <v>561</v>
      </c>
      <c r="E136" s="114" t="s">
        <v>22</v>
      </c>
      <c r="F136" s="343"/>
      <c r="G136" s="343"/>
      <c r="H136" s="344"/>
      <c r="I136" s="345"/>
      <c r="J136" s="343" t="s">
        <v>614</v>
      </c>
      <c r="K136" s="346" t="s">
        <v>661</v>
      </c>
      <c r="O136" s="6">
        <v>1</v>
      </c>
      <c r="P136" s="6">
        <f>IF(E64&lt;3,1,IF(OR(E136="選択してください",E136=""),0,COUNTA(E136)))</f>
        <v>1</v>
      </c>
      <c r="Q136" s="6">
        <f t="shared" ref="Q136:Q152" si="13">O136-P136</f>
        <v>0</v>
      </c>
    </row>
    <row r="137" spans="2:17" ht="80" customHeight="1" x14ac:dyDescent="0.2">
      <c r="B137" s="78"/>
      <c r="C137" s="103"/>
      <c r="D137" s="723" t="s">
        <v>719</v>
      </c>
      <c r="E137" s="731" t="s">
        <v>709</v>
      </c>
      <c r="F137" s="343"/>
      <c r="G137" s="722" t="s">
        <v>569</v>
      </c>
      <c r="H137" s="114"/>
      <c r="I137" s="376" t="s">
        <v>104</v>
      </c>
      <c r="J137" s="338" t="str">
        <f>IF(H137="","PCSの単体（1台あたり）の定格出力を、少数点を含む値で記載ください",IF(AND(E64&gt;2,H137&gt;1999.4),"【（変更後）最大受電電力】が1999.4kWを超えております。【最小自家消費電力】と合わせてご確認ください。※【（変更後）最大受電電力】が1999.4kW以下になると、このエラーは停止します","PCSの単体（1台あたり）の定格出力を、少数点を含む値で記載ください"))</f>
        <v>PCSの単体（1台あたり）の定格出力を、少数点を含む値で記載ください</v>
      </c>
      <c r="K137" s="339" t="s">
        <v>662</v>
      </c>
      <c r="O137" s="6">
        <v>1</v>
      </c>
      <c r="P137" s="6">
        <f>IF($E$64&lt;3,1,IF(J137="【（変更後）最大受電電力】が1999.4kWを超えております。【最小自家消費電力】と合わせてご確認ください。※【（変更後）最大受電電力】が1999.4kW以下になると、このエラーは停止します",0,COUNTA(H137)))</f>
        <v>1</v>
      </c>
      <c r="Q137" s="6">
        <f t="shared" si="13"/>
        <v>0</v>
      </c>
    </row>
    <row r="138" spans="2:17" ht="80" customHeight="1" x14ac:dyDescent="0.2">
      <c r="B138" s="78"/>
      <c r="C138" s="103"/>
      <c r="D138" s="340" t="s">
        <v>618</v>
      </c>
      <c r="E138" s="732" t="s">
        <v>710</v>
      </c>
      <c r="F138" s="226"/>
      <c r="G138" s="342" t="s">
        <v>129</v>
      </c>
      <c r="H138" s="99"/>
      <c r="I138" s="337" t="s">
        <v>104</v>
      </c>
      <c r="J138" s="338" t="str">
        <f>IF(AND(E64&gt;2,H138&gt;1999.4),"【（変更後）最小受電電力】が-1999.4より小さい値となっております。【最大自家消費電力】と合わせてご確認ください。※【（変更後）最小受電電力】が-1999.4kW以上になると、このエラーは停止します","PCSの単体（1台あたり）の定格出力を、少数点を含む値で記載ください")</f>
        <v>PCSの単体（1台あたり）の定格出力を、少数点を含む値で記載ください</v>
      </c>
      <c r="K138" s="339" t="s">
        <v>663</v>
      </c>
      <c r="O138" s="6">
        <v>1</v>
      </c>
      <c r="P138" s="6">
        <f>IF($E$64&lt;3,1,IF(J138="【（変更後）最小受電電力】が-1999.4より小さい値となっております。【最大自家消費電力】と合わせてご確認ください。※【（変更後）最小受電電力】が-1999.4kW以上になると、このエラーは停止します",0,COUNTA(H138)))</f>
        <v>1</v>
      </c>
      <c r="Q138" s="6">
        <f t="shared" si="13"/>
        <v>0</v>
      </c>
    </row>
    <row r="139" spans="2:17" ht="44.25" customHeight="1" x14ac:dyDescent="0.2">
      <c r="B139" s="78"/>
      <c r="C139" s="103"/>
      <c r="D139" s="349" t="s">
        <v>705</v>
      </c>
      <c r="E139" s="232">
        <f>IF(E153="",0,IF(E153=1,H155,IF(E153&lt;=2,SUM(H155:H156),IF(E153&lt;=3,SUM(H155:H157),IF(E153&lt;=4,SUM(H155:H158),IF(E153=5,SUM(H155:H159)))))))</f>
        <v>0</v>
      </c>
      <c r="F139" s="226" t="s">
        <v>109</v>
      </c>
      <c r="G139" s="226"/>
      <c r="H139" s="279"/>
      <c r="I139" s="288"/>
      <c r="J139" s="226" t="s">
        <v>707</v>
      </c>
      <c r="K139" s="339" t="s">
        <v>688</v>
      </c>
      <c r="O139" s="6">
        <v>1</v>
      </c>
      <c r="P139" s="6">
        <f>IF($E$64&lt;3,1,COUNTA(E139))</f>
        <v>1</v>
      </c>
      <c r="Q139" s="6">
        <f t="shared" si="13"/>
        <v>0</v>
      </c>
    </row>
    <row r="140" spans="2:17" ht="44.15" customHeight="1" x14ac:dyDescent="0.2">
      <c r="B140" s="78"/>
      <c r="C140" s="103"/>
      <c r="D140" s="349" t="s">
        <v>52</v>
      </c>
      <c r="E140" s="114" t="s">
        <v>22</v>
      </c>
      <c r="F140" s="226"/>
      <c r="G140" s="226"/>
      <c r="H140" s="279"/>
      <c r="I140" s="288"/>
      <c r="J140" s="226" t="s">
        <v>541</v>
      </c>
      <c r="K140" s="339" t="s">
        <v>664</v>
      </c>
      <c r="O140" s="6">
        <v>1</v>
      </c>
      <c r="P140" s="6">
        <f>IF(AND('はじめに '!$AV$46&lt;&gt;"はい",'はじめに '!$AV$48&lt;&gt;"はい"),1,IF($E$64&lt;3,1,IF(OR(E140="選択してください",E140=""),0,COUNTA(E140))))</f>
        <v>1</v>
      </c>
      <c r="Q140" s="6">
        <f t="shared" si="13"/>
        <v>0</v>
      </c>
    </row>
    <row r="141" spans="2:17" ht="67" customHeight="1" x14ac:dyDescent="0.2">
      <c r="B141" s="78"/>
      <c r="C141" s="103"/>
      <c r="D141" s="351" t="s">
        <v>550</v>
      </c>
      <c r="E141" s="352" t="s">
        <v>571</v>
      </c>
      <c r="F141" s="226"/>
      <c r="G141" s="336" t="s">
        <v>569</v>
      </c>
      <c r="H141" s="99"/>
      <c r="I141" s="337" t="s">
        <v>113</v>
      </c>
      <c r="J141" s="350" t="s">
        <v>798</v>
      </c>
      <c r="K141" s="230" t="s">
        <v>665</v>
      </c>
      <c r="O141" s="6">
        <v>1</v>
      </c>
      <c r="P141" s="6">
        <f>IF(AND('はじめに '!$AV$46&lt;&gt;"はい",'はじめに '!$AV$48&lt;&gt;"はい"),1,IF($E$64&lt;3,1,COUNTA(H141)))</f>
        <v>1</v>
      </c>
      <c r="Q141" s="6">
        <f t="shared" si="13"/>
        <v>0</v>
      </c>
    </row>
    <row r="142" spans="2:17" ht="69.5" customHeight="1" x14ac:dyDescent="0.2">
      <c r="B142" s="78"/>
      <c r="C142" s="103"/>
      <c r="D142" s="351" t="s">
        <v>551</v>
      </c>
      <c r="E142" s="352" t="s">
        <v>572</v>
      </c>
      <c r="F142" s="226"/>
      <c r="G142" s="342" t="s">
        <v>129</v>
      </c>
      <c r="H142" s="99"/>
      <c r="I142" s="337" t="s">
        <v>113</v>
      </c>
      <c r="J142" s="350" t="s">
        <v>798</v>
      </c>
      <c r="K142" s="230" t="s">
        <v>666</v>
      </c>
      <c r="O142" s="6">
        <v>1</v>
      </c>
      <c r="P142" s="6">
        <f>IF(AND('はじめに '!$AV$46&lt;&gt;"はい",'はじめに '!$AV$48&lt;&gt;"はい"),1,IF($E$64&lt;3,1,COUNTA(H142)))</f>
        <v>1</v>
      </c>
      <c r="Q142" s="6">
        <f t="shared" si="13"/>
        <v>0</v>
      </c>
    </row>
    <row r="143" spans="2:17" ht="44.15" customHeight="1" x14ac:dyDescent="0.2">
      <c r="B143" s="78"/>
      <c r="C143" s="103"/>
      <c r="D143" s="349" t="s">
        <v>114</v>
      </c>
      <c r="E143" s="99"/>
      <c r="F143" s="226" t="s">
        <v>115</v>
      </c>
      <c r="G143" s="226"/>
      <c r="H143" s="279"/>
      <c r="I143" s="288"/>
      <c r="J143" s="226"/>
      <c r="K143" s="339" t="s">
        <v>675</v>
      </c>
      <c r="O143" s="6">
        <v>1</v>
      </c>
      <c r="P143" s="6">
        <f>IF(AND('はじめに '!$AV$46&lt;&gt;"はい",'はじめに '!$AV$48&lt;&gt;"はい"),1,IF($E$64&lt;3,1,COUNTA(E143)))</f>
        <v>1</v>
      </c>
      <c r="Q143" s="6">
        <f t="shared" si="13"/>
        <v>0</v>
      </c>
    </row>
    <row r="144" spans="2:17" ht="44.15" customHeight="1" x14ac:dyDescent="0.2">
      <c r="B144" s="78"/>
      <c r="C144" s="103"/>
      <c r="D144" s="104" t="s">
        <v>116</v>
      </c>
      <c r="E144" s="817"/>
      <c r="F144" s="353" t="s">
        <v>117</v>
      </c>
      <c r="G144" s="353" t="s">
        <v>118</v>
      </c>
      <c r="H144" s="818"/>
      <c r="I144" s="354" t="s">
        <v>115</v>
      </c>
      <c r="J144" s="353" t="s">
        <v>696</v>
      </c>
      <c r="K144" s="355" t="s">
        <v>676</v>
      </c>
      <c r="O144" s="6">
        <v>2</v>
      </c>
      <c r="P144" s="6">
        <f>IF(AND('はじめに '!$AV$46&lt;&gt;"はい",'はじめに '!$AV$48&lt;&gt;"はい"),2,IF($E$64&lt;3,2,COUNTA(E144)+COUNTA(H144)))</f>
        <v>2</v>
      </c>
      <c r="Q144" s="6">
        <f t="shared" si="13"/>
        <v>0</v>
      </c>
    </row>
    <row r="145" spans="2:17" ht="44.15" customHeight="1" x14ac:dyDescent="0.2">
      <c r="B145" s="78"/>
      <c r="C145" s="107"/>
      <c r="D145" s="356" t="s">
        <v>119</v>
      </c>
      <c r="E145" s="99"/>
      <c r="F145" s="226" t="s">
        <v>120</v>
      </c>
      <c r="G145" s="226" t="s">
        <v>118</v>
      </c>
      <c r="H145" s="102"/>
      <c r="I145" s="337" t="s">
        <v>120</v>
      </c>
      <c r="J145" s="350" t="s">
        <v>121</v>
      </c>
      <c r="K145" s="230" t="s">
        <v>667</v>
      </c>
      <c r="O145" s="6">
        <v>2</v>
      </c>
      <c r="P145" s="6">
        <f>IF(AND('はじめに '!$AV$46&lt;&gt;"はい",'はじめに '!$AV$48&lt;&gt;"はい"),2,IF($E$64&lt;3,2,COUNTA(E145)+COUNTA(H145)))</f>
        <v>2</v>
      </c>
      <c r="Q145" s="6">
        <f t="shared" si="13"/>
        <v>0</v>
      </c>
    </row>
    <row r="146" spans="2:17" ht="44.15" customHeight="1" x14ac:dyDescent="0.2">
      <c r="B146" s="78"/>
      <c r="C146" s="357"/>
      <c r="D146" s="349" t="s">
        <v>122</v>
      </c>
      <c r="E146" s="99"/>
      <c r="F146" s="226" t="s">
        <v>120</v>
      </c>
      <c r="G146" s="226" t="s">
        <v>118</v>
      </c>
      <c r="H146" s="102"/>
      <c r="I146" s="337" t="s">
        <v>120</v>
      </c>
      <c r="J146" s="350" t="s">
        <v>121</v>
      </c>
      <c r="K146" s="230" t="s">
        <v>668</v>
      </c>
      <c r="O146" s="6">
        <v>2</v>
      </c>
      <c r="P146" s="6">
        <f>IF(AND('はじめに '!$AV$46&lt;&gt;"はい",'はじめに '!$AV$48&lt;&gt;"はい"),2,IF($E$64&lt;3,2,COUNTA(E146)+COUNTA(H146)))</f>
        <v>2</v>
      </c>
      <c r="Q146" s="6">
        <f t="shared" si="13"/>
        <v>0</v>
      </c>
    </row>
    <row r="147" spans="2:17" ht="44.15" customHeight="1" x14ac:dyDescent="0.2">
      <c r="B147" s="78"/>
      <c r="C147" s="103"/>
      <c r="D147" s="358" t="s">
        <v>123</v>
      </c>
      <c r="E147" s="99"/>
      <c r="F147" s="226" t="s">
        <v>124</v>
      </c>
      <c r="G147" s="226"/>
      <c r="H147" s="279"/>
      <c r="I147" s="288"/>
      <c r="J147" s="226" t="s">
        <v>125</v>
      </c>
      <c r="K147" s="339" t="s">
        <v>681</v>
      </c>
      <c r="O147" s="6">
        <v>1</v>
      </c>
      <c r="P147" s="6">
        <f>IF(AND('はじめに '!$AV$46&lt;&gt;"はい",'はじめに '!$AV$48&lt;&gt;"はい"),1,IF($E$64&lt;3,1,COUNTA(E147)))</f>
        <v>1</v>
      </c>
      <c r="Q147" s="6">
        <f t="shared" si="13"/>
        <v>0</v>
      </c>
    </row>
    <row r="148" spans="2:17" ht="44.15" customHeight="1" x14ac:dyDescent="0.2">
      <c r="B148" s="78"/>
      <c r="C148" s="103"/>
      <c r="D148" s="359" t="s">
        <v>126</v>
      </c>
      <c r="E148" s="102"/>
      <c r="F148" s="226" t="s">
        <v>124</v>
      </c>
      <c r="G148" s="226"/>
      <c r="H148" s="279"/>
      <c r="I148" s="288"/>
      <c r="J148" s="226" t="s">
        <v>127</v>
      </c>
      <c r="K148" s="339" t="s">
        <v>681</v>
      </c>
      <c r="O148" s="6">
        <v>1</v>
      </c>
      <c r="P148" s="6">
        <f>IF(AND('はじめに '!$AV$46&lt;&gt;"はい",'はじめに '!$AV$48&lt;&gt;"はい"),1,IF($E$64&lt;3,1,COUNTA(E148)))</f>
        <v>1</v>
      </c>
      <c r="Q148" s="6">
        <f t="shared" si="13"/>
        <v>0</v>
      </c>
    </row>
    <row r="149" spans="2:17" ht="44.15" customHeight="1" x14ac:dyDescent="0.2">
      <c r="B149" s="78"/>
      <c r="C149" s="103"/>
      <c r="D149" s="349" t="s">
        <v>56</v>
      </c>
      <c r="E149" s="99" t="s">
        <v>22</v>
      </c>
      <c r="F149" s="226"/>
      <c r="G149" s="226"/>
      <c r="H149" s="279"/>
      <c r="I149" s="288"/>
      <c r="J149" s="226"/>
      <c r="K149" s="339" t="s">
        <v>674</v>
      </c>
      <c r="O149" s="6">
        <v>1</v>
      </c>
      <c r="P149" s="6">
        <f>IF(AND('はじめに '!$AV$46&lt;&gt;"はい",'はじめに '!$AV$48&lt;&gt;"はい"),1,IF($E$64&lt;3,1,IF(OR(E149="選択してください",E149=""),0,COUNTA(E149))))</f>
        <v>1</v>
      </c>
      <c r="Q149" s="6">
        <f t="shared" si="13"/>
        <v>0</v>
      </c>
    </row>
    <row r="150" spans="2:17" ht="44.15" customHeight="1" x14ac:dyDescent="0.2">
      <c r="B150" s="78"/>
      <c r="C150" s="109"/>
      <c r="D150" s="104" t="s">
        <v>556</v>
      </c>
      <c r="E150" s="102" t="s">
        <v>22</v>
      </c>
      <c r="F150" s="353"/>
      <c r="G150" s="353"/>
      <c r="H150" s="282"/>
      <c r="I150" s="364"/>
      <c r="J150" s="353"/>
      <c r="K150" s="355" t="s">
        <v>673</v>
      </c>
      <c r="O150" s="6">
        <v>1</v>
      </c>
      <c r="P150" s="6">
        <f>IF(AND('はじめに '!$AV$46&lt;&gt;"はい",'はじめに '!$AV$48&lt;&gt;"はい"),1,IF($E$64&lt;3,1,IF(OR(E150="選択してください",E150=""),0,COUNTA(E150))))</f>
        <v>1</v>
      </c>
      <c r="Q150" s="6">
        <f t="shared" si="13"/>
        <v>0</v>
      </c>
    </row>
    <row r="151" spans="2:17" ht="44.15" customHeight="1" x14ac:dyDescent="0.2">
      <c r="B151" s="78"/>
      <c r="C151" s="109"/>
      <c r="D151" s="104" t="s">
        <v>61</v>
      </c>
      <c r="E151" s="99" t="s">
        <v>22</v>
      </c>
      <c r="F151" s="226"/>
      <c r="G151" s="226"/>
      <c r="H151" s="279"/>
      <c r="I151" s="288"/>
      <c r="J151" s="226"/>
      <c r="K151" s="230" t="s">
        <v>672</v>
      </c>
      <c r="O151" s="6">
        <v>1</v>
      </c>
      <c r="P151" s="6">
        <f>IF(AND('はじめに '!$AV$46&lt;&gt;"はい",'はじめに '!$AV$48&lt;&gt;"はい"),1,IF($E$64&lt;3,1,IF(OR(E151="選択してください",E151=""),0,COUNTA(E151))))</f>
        <v>1</v>
      </c>
      <c r="Q151" s="6">
        <f t="shared" si="13"/>
        <v>0</v>
      </c>
    </row>
    <row r="152" spans="2:17" ht="44.15" customHeight="1" x14ac:dyDescent="0.2">
      <c r="B152" s="78"/>
      <c r="C152" s="103"/>
      <c r="D152" s="261" t="s">
        <v>586</v>
      </c>
      <c r="E152" s="101"/>
      <c r="F152" s="310"/>
      <c r="G152" s="310"/>
      <c r="H152" s="289"/>
      <c r="I152" s="290"/>
      <c r="J152" s="382" t="s">
        <v>512</v>
      </c>
      <c r="K152" s="382" t="s">
        <v>671</v>
      </c>
      <c r="O152" s="6">
        <v>1</v>
      </c>
      <c r="P152" s="6">
        <f>IF(AND('はじめに '!$AV$46&lt;&gt;"はい",'はじめに '!$AV$48&lt;&gt;"はい"),1,IF($E$64&lt;3,1,IF(E151="有",COUNTA(E152),1)))</f>
        <v>1</v>
      </c>
      <c r="Q152" s="6">
        <f t="shared" si="13"/>
        <v>0</v>
      </c>
    </row>
    <row r="153" spans="2:17" ht="44" x14ac:dyDescent="0.2">
      <c r="B153" s="78"/>
      <c r="C153" s="107" t="s">
        <v>519</v>
      </c>
      <c r="D153" s="395" t="s">
        <v>587</v>
      </c>
      <c r="E153" s="162"/>
      <c r="F153" s="27" t="s">
        <v>522</v>
      </c>
      <c r="G153" s="27"/>
      <c r="H153" s="330"/>
      <c r="I153" s="331"/>
      <c r="J153" s="391" t="s">
        <v>597</v>
      </c>
      <c r="K153" s="116" t="s">
        <v>630</v>
      </c>
      <c r="O153" s="6">
        <v>1</v>
      </c>
      <c r="P153" s="6">
        <f>IF($E$64&lt;3,1,COUNTA(E153))</f>
        <v>1</v>
      </c>
      <c r="Q153" s="6">
        <f t="shared" ref="Q153:Q159" si="14">O153-P153</f>
        <v>0</v>
      </c>
    </row>
    <row r="154" spans="2:17" ht="44.15" customHeight="1" x14ac:dyDescent="0.2">
      <c r="B154" s="78"/>
      <c r="C154" s="357"/>
      <c r="D154" s="392" t="s">
        <v>553</v>
      </c>
      <c r="E154" s="371" t="s">
        <v>497</v>
      </c>
      <c r="F154" s="372"/>
      <c r="G154" s="372"/>
      <c r="H154" s="371" t="s">
        <v>524</v>
      </c>
      <c r="I154" s="373"/>
      <c r="J154" s="374"/>
      <c r="K154" s="86" t="s">
        <v>630</v>
      </c>
    </row>
    <row r="155" spans="2:17" ht="55" customHeight="1" x14ac:dyDescent="0.2">
      <c r="B155" s="78"/>
      <c r="D155" s="375" t="s">
        <v>526</v>
      </c>
      <c r="E155" s="114"/>
      <c r="F155" s="219" t="s">
        <v>498</v>
      </c>
      <c r="G155" s="219"/>
      <c r="H155" s="114"/>
      <c r="I155" s="386" t="s">
        <v>516</v>
      </c>
      <c r="J155" s="377"/>
      <c r="K155" s="223" t="s">
        <v>670</v>
      </c>
      <c r="O155" s="6">
        <v>2</v>
      </c>
      <c r="P155" s="6">
        <f>IF($E$64&lt;3,2,COUNTA(E155)+IF(J155="【セット数合計】が【定格出力3種類目の設備 台数】と一致するように記載ください",0,COUNTA(H155)))</f>
        <v>2</v>
      </c>
      <c r="Q155" s="6">
        <f t="shared" si="14"/>
        <v>0</v>
      </c>
    </row>
    <row r="156" spans="2:17" ht="55" customHeight="1" x14ac:dyDescent="0.2">
      <c r="B156" s="78"/>
      <c r="C156" s="109"/>
      <c r="D156" s="379" t="s">
        <v>527</v>
      </c>
      <c r="E156" s="99"/>
      <c r="F156" s="226" t="s">
        <v>498</v>
      </c>
      <c r="G156" s="226"/>
      <c r="H156" s="99"/>
      <c r="I156" s="337" t="s">
        <v>516</v>
      </c>
      <c r="J156" s="750" t="str">
        <f>IF(AND($E153&lt;2,OR(E156&lt;&gt;"",H156&lt;&gt;"")),"←蓄電池容量構成の種類数に応じて、灰色セルの数値を削除ください","")</f>
        <v/>
      </c>
      <c r="K156" s="230" t="s">
        <v>670</v>
      </c>
      <c r="O156" s="6">
        <v>2</v>
      </c>
      <c r="P156" s="6">
        <f>IF($E$64&lt;3,2,IF($E$153&lt;2,2,COUNTA(E156)+IF(J155="【PCS台数合計】が【同値定格出力のPCS群③の台数）と一致するように記載ください",0,COUNTA(H156))))</f>
        <v>2</v>
      </c>
      <c r="Q156" s="6">
        <f t="shared" si="14"/>
        <v>0</v>
      </c>
    </row>
    <row r="157" spans="2:17" ht="55" customHeight="1" x14ac:dyDescent="0.2">
      <c r="B157" s="78"/>
      <c r="C157" s="109"/>
      <c r="D157" s="379" t="s">
        <v>528</v>
      </c>
      <c r="E157" s="99"/>
      <c r="F157" s="226" t="s">
        <v>498</v>
      </c>
      <c r="G157" s="226"/>
      <c r="H157" s="99"/>
      <c r="I157" s="337" t="s">
        <v>516</v>
      </c>
      <c r="J157" s="362" t="str">
        <f>IF(AND($E153&lt;3,OR(E157&lt;&gt;"",H157&lt;&gt;"")),"←蓄電池容量構成の種類数に応じて、灰色セルの数値を削除ください","")</f>
        <v/>
      </c>
      <c r="K157" s="230" t="s">
        <v>670</v>
      </c>
      <c r="O157" s="6">
        <v>2</v>
      </c>
      <c r="P157" s="6">
        <f>IF($E$64&lt;3,2,IF($E$153&lt;3,2,COUNTA(E157)+IF(J155="【PCS台数合計】が【同値定格出力のPCS群③の台数）と一致するように記載ください",0,COUNTA(H157))))</f>
        <v>2</v>
      </c>
      <c r="Q157" s="6">
        <f t="shared" si="14"/>
        <v>0</v>
      </c>
    </row>
    <row r="158" spans="2:17" ht="55" customHeight="1" x14ac:dyDescent="0.2">
      <c r="B158" s="78"/>
      <c r="C158" s="109"/>
      <c r="D158" s="379" t="s">
        <v>529</v>
      </c>
      <c r="E158" s="99"/>
      <c r="F158" s="226" t="s">
        <v>498</v>
      </c>
      <c r="G158" s="226"/>
      <c r="H158" s="99"/>
      <c r="I158" s="337" t="s">
        <v>516</v>
      </c>
      <c r="J158" s="362" t="str">
        <f>IF(AND($E153&lt;4,OR(E158&lt;&gt;"",H158&lt;&gt;"")),"←蓄電池容量構成の種類数に応じて、灰色セルの数値を削除ください","")</f>
        <v/>
      </c>
      <c r="K158" s="230" t="s">
        <v>670</v>
      </c>
      <c r="O158" s="6">
        <v>2</v>
      </c>
      <c r="P158" s="6">
        <f>IF($E$64&lt;3,2,IF($E$153&lt;4,2,COUNTA(E158)+IF(J155="【PCS台数合計】が【同値定格出力のPCS群③の台数）と一致するように記載ください",0,COUNTA(H158))))</f>
        <v>2</v>
      </c>
      <c r="Q158" s="6">
        <f t="shared" si="14"/>
        <v>0</v>
      </c>
    </row>
    <row r="159" spans="2:17" ht="55" customHeight="1" x14ac:dyDescent="0.2">
      <c r="B159" s="78"/>
      <c r="C159" s="109"/>
      <c r="D159" s="363" t="s">
        <v>530</v>
      </c>
      <c r="E159" s="102"/>
      <c r="F159" s="353" t="s">
        <v>498</v>
      </c>
      <c r="G159" s="353"/>
      <c r="H159" s="102"/>
      <c r="I159" s="354" t="s">
        <v>516</v>
      </c>
      <c r="J159" s="333" t="str">
        <f>IF(AND($E153&lt;5,OR(E159&lt;&gt;"",H159&lt;&gt;"")),"←蓄電池容量構成の種類数に応じて、灰色セルの数値を削除ください","")</f>
        <v/>
      </c>
      <c r="K159" s="382" t="s">
        <v>670</v>
      </c>
      <c r="O159" s="6">
        <v>2</v>
      </c>
      <c r="P159" s="6">
        <f>IF($E$64&lt;3,2,IF($E$153&lt;5,2,COUNTA(E159)+IF(J155="【PCS台数合計】が【同値定格出力のPCS群③の台数）と一致するように記載ください",0,COUNTA(H159))))</f>
        <v>2</v>
      </c>
      <c r="Q159" s="6">
        <f t="shared" si="14"/>
        <v>0</v>
      </c>
    </row>
    <row r="160" spans="2:17" ht="55" customHeight="1" x14ac:dyDescent="0.2">
      <c r="B160" s="90"/>
      <c r="C160" s="109"/>
      <c r="D160" s="396" t="s">
        <v>531</v>
      </c>
      <c r="E160" s="268">
        <f>E155*H155+E156*H156+E157*H157+E158*H158+E159*H159</f>
        <v>0</v>
      </c>
      <c r="F160" s="265" t="s">
        <v>499</v>
      </c>
      <c r="G160" s="335"/>
      <c r="H160" s="268">
        <f>SUM(H155:H159)</f>
        <v>0</v>
      </c>
      <c r="I160" s="335" t="s">
        <v>517</v>
      </c>
      <c r="J160" s="393"/>
      <c r="K160" s="382" t="s">
        <v>669</v>
      </c>
    </row>
    <row r="161" spans="2:17" ht="40" customHeight="1" x14ac:dyDescent="0.2">
      <c r="B161" s="397"/>
      <c r="C161" s="398"/>
      <c r="D161" s="398"/>
      <c r="E161" s="265"/>
      <c r="F161" s="265"/>
      <c r="G161" s="265"/>
      <c r="H161" s="265"/>
      <c r="I161" s="265"/>
      <c r="J161" s="265"/>
      <c r="K161" s="265"/>
    </row>
    <row r="162" spans="2:17" ht="40" customHeight="1" x14ac:dyDescent="0.2">
      <c r="B162" s="95" t="s">
        <v>523</v>
      </c>
      <c r="C162" s="399"/>
      <c r="D162" s="296"/>
      <c r="E162" s="297"/>
      <c r="F162" s="297"/>
      <c r="G162" s="297"/>
      <c r="H162" s="297"/>
      <c r="I162" s="297"/>
      <c r="J162" s="297"/>
      <c r="K162" s="298"/>
    </row>
    <row r="163" spans="2:17" ht="44.15" customHeight="1" x14ac:dyDescent="0.2">
      <c r="B163" s="78"/>
      <c r="C163" s="400" t="s">
        <v>130</v>
      </c>
      <c r="D163" s="213" t="s">
        <v>815</v>
      </c>
      <c r="E163" s="97"/>
      <c r="F163" s="265" t="s">
        <v>104</v>
      </c>
      <c r="G163" s="335"/>
      <c r="H163" s="326"/>
      <c r="I163" s="327"/>
      <c r="J163" s="329" t="s">
        <v>816</v>
      </c>
      <c r="K163" s="329" t="s">
        <v>689</v>
      </c>
      <c r="O163" s="6">
        <v>1</v>
      </c>
      <c r="P163" s="6">
        <f>COUNTA(E163)</f>
        <v>0</v>
      </c>
      <c r="Q163" s="6">
        <f t="shared" ref="Q163:Q175" si="15">O163-P163</f>
        <v>1</v>
      </c>
    </row>
    <row r="164" spans="2:17" ht="44.15" customHeight="1" x14ac:dyDescent="1">
      <c r="B164" s="78"/>
      <c r="C164" s="401" t="s">
        <v>794</v>
      </c>
      <c r="D164" s="832" t="s">
        <v>814</v>
      </c>
      <c r="E164" s="97"/>
      <c r="F164" s="265" t="s">
        <v>104</v>
      </c>
      <c r="G164" s="335"/>
      <c r="H164" s="326"/>
      <c r="I164" s="327"/>
      <c r="J164" s="329" t="s">
        <v>817</v>
      </c>
      <c r="K164" s="329" t="s">
        <v>689</v>
      </c>
      <c r="O164" s="6">
        <v>1</v>
      </c>
      <c r="P164" s="6">
        <f>COUNTA(E164)</f>
        <v>0</v>
      </c>
      <c r="Q164" s="6">
        <f t="shared" ref="Q164" si="16">O164-P164</f>
        <v>1</v>
      </c>
    </row>
    <row r="165" spans="2:17" ht="44.15" customHeight="1" x14ac:dyDescent="0.2">
      <c r="B165" s="78"/>
      <c r="C165" s="401"/>
      <c r="D165" s="213" t="s">
        <v>563</v>
      </c>
      <c r="E165" s="97"/>
      <c r="F165" s="265" t="s">
        <v>109</v>
      </c>
      <c r="G165" s="335"/>
      <c r="H165" s="326"/>
      <c r="I165" s="327"/>
      <c r="J165" s="329" t="s">
        <v>819</v>
      </c>
      <c r="K165" s="329" t="s">
        <v>689</v>
      </c>
      <c r="O165" s="6">
        <v>1</v>
      </c>
      <c r="P165" s="6">
        <f>COUNTA(E165)</f>
        <v>0</v>
      </c>
      <c r="Q165" s="6">
        <f t="shared" si="15"/>
        <v>1</v>
      </c>
    </row>
    <row r="166" spans="2:17" ht="44" x14ac:dyDescent="0.2">
      <c r="B166" s="78"/>
      <c r="C166" s="401"/>
      <c r="D166" s="720" t="s">
        <v>500</v>
      </c>
      <c r="E166" s="402" t="s">
        <v>573</v>
      </c>
      <c r="F166" s="265"/>
      <c r="G166" s="403" t="s">
        <v>569</v>
      </c>
      <c r="H166" s="404">
        <f>IF(E64="",0,IF(E64=3,H73*E75+H105*E107+H137*E139,IF(E64=2,H73*E75+H105*E107,IF(E64&lt;=1,H73*E75))))</f>
        <v>0</v>
      </c>
      <c r="I166" s="335" t="s">
        <v>104</v>
      </c>
      <c r="J166" s="269" t="s">
        <v>555</v>
      </c>
      <c r="K166" s="329" t="s">
        <v>690</v>
      </c>
      <c r="O166" s="6">
        <v>1</v>
      </c>
      <c r="P166" s="6">
        <f>COUNTA(H166)</f>
        <v>1</v>
      </c>
      <c r="Q166" s="6">
        <f t="shared" si="15"/>
        <v>0</v>
      </c>
    </row>
    <row r="167" spans="2:17" ht="44" customHeight="1" x14ac:dyDescent="0.2">
      <c r="B167" s="78"/>
      <c r="C167" s="401"/>
      <c r="D167" s="720" t="s">
        <v>501</v>
      </c>
      <c r="E167" s="402" t="s">
        <v>574</v>
      </c>
      <c r="F167" s="265"/>
      <c r="G167" s="719" t="s">
        <v>129</v>
      </c>
      <c r="H167" s="404">
        <f>IF(E64="",0,IF(E64=3,H74*E75+H106*E107+H138*E139,IF(E64=2,H74*E75+H106*E107,IF(E64&lt;=1,H74*E75))))</f>
        <v>0</v>
      </c>
      <c r="I167" s="335" t="s">
        <v>104</v>
      </c>
      <c r="J167" s="269" t="s">
        <v>605</v>
      </c>
      <c r="K167" s="329" t="s">
        <v>691</v>
      </c>
      <c r="O167" s="6">
        <v>1</v>
      </c>
      <c r="P167" s="6">
        <f>COUNTA(H167)</f>
        <v>1</v>
      </c>
      <c r="Q167" s="6">
        <f t="shared" si="15"/>
        <v>0</v>
      </c>
    </row>
    <row r="168" spans="2:17" ht="140" customHeight="1" x14ac:dyDescent="0.2">
      <c r="B168" s="324"/>
      <c r="C168" s="259" t="s">
        <v>557</v>
      </c>
      <c r="D168" s="718" t="s">
        <v>615</v>
      </c>
      <c r="E168" s="97" t="s">
        <v>22</v>
      </c>
      <c r="F168" s="27"/>
      <c r="G168" s="335"/>
      <c r="H168" s="326"/>
      <c r="I168" s="327"/>
      <c r="J168" s="328" t="str">
        <f>IF(E168="有","以下の資料を別途添付ください　
・EMS仕様書（シーケンス図など制御内容が分かる資料を含む）
・発電設備の仕様書
・単線結線図
・EMSに不具合が生じた場合のEMS制御以外で逆潮流が「接続検討申込書　様式２の５．受電地点における受電電力（最大）」を超えないことを担保できる説明資料","")</f>
        <v/>
      </c>
      <c r="K168" s="329" t="s">
        <v>558</v>
      </c>
      <c r="O168" s="6">
        <v>1</v>
      </c>
      <c r="P168" s="6">
        <f>IF(OR(E168="選択してください",E168=""),0,COUNTA(E168))</f>
        <v>0</v>
      </c>
      <c r="Q168" s="6">
        <f t="shared" si="15"/>
        <v>1</v>
      </c>
    </row>
    <row r="169" spans="2:17" ht="44" customHeight="1" x14ac:dyDescent="0.2">
      <c r="B169" s="78"/>
      <c r="C169" s="401"/>
      <c r="D169" s="720" t="s">
        <v>564</v>
      </c>
      <c r="E169" s="402" t="s">
        <v>573</v>
      </c>
      <c r="F169" s="265"/>
      <c r="G169" s="403" t="s">
        <v>569</v>
      </c>
      <c r="H169" s="97"/>
      <c r="I169" s="335" t="s">
        <v>104</v>
      </c>
      <c r="J169" s="269" t="s">
        <v>575</v>
      </c>
      <c r="K169" s="329" t="s">
        <v>690</v>
      </c>
      <c r="O169" s="6">
        <v>1</v>
      </c>
      <c r="P169" s="6">
        <f>IF($E$168="有",COUNTA(H169),1)</f>
        <v>1</v>
      </c>
      <c r="Q169" s="6">
        <f t="shared" si="15"/>
        <v>0</v>
      </c>
    </row>
    <row r="170" spans="2:17" ht="44" customHeight="1" x14ac:dyDescent="0.2">
      <c r="B170" s="78"/>
      <c r="C170" s="401"/>
      <c r="D170" s="720" t="s">
        <v>565</v>
      </c>
      <c r="E170" s="402" t="s">
        <v>574</v>
      </c>
      <c r="F170" s="265"/>
      <c r="G170" s="405" t="s">
        <v>129</v>
      </c>
      <c r="H170" s="97"/>
      <c r="I170" s="335" t="s">
        <v>104</v>
      </c>
      <c r="J170" s="269" t="s">
        <v>576</v>
      </c>
      <c r="K170" s="329" t="s">
        <v>691</v>
      </c>
      <c r="O170" s="6">
        <v>1</v>
      </c>
      <c r="P170" s="6">
        <f>IF($E$168="有",COUNTA(H170),1)</f>
        <v>1</v>
      </c>
      <c r="Q170" s="6">
        <f t="shared" si="15"/>
        <v>0</v>
      </c>
    </row>
    <row r="171" spans="2:17" ht="100" customHeight="1" x14ac:dyDescent="0.5">
      <c r="B171" s="78"/>
      <c r="C171" s="406" t="s">
        <v>132</v>
      </c>
      <c r="D171" s="325" t="s">
        <v>133</v>
      </c>
      <c r="E171" s="97"/>
      <c r="F171" s="265" t="s">
        <v>104</v>
      </c>
      <c r="G171" s="335"/>
      <c r="H171" s="326"/>
      <c r="I171" s="327"/>
      <c r="J171" s="407" t="str">
        <f>IF(AND(E171&lt;&gt;"",E175&lt;-1999.4),"←修正ください　※【（変更後）定格出力合計 充電側】-【最大自家消費電力】の値が、-1999.4以上(小数点以下を四捨五入して、-2000kWより大きい)である必要がございます。【最大自家消費電力】の値に誤りがない場合、【PCSの情報 台数】や【PCSの情報 PCSの定格出力：充電側】等をご確認の上、修正ください","自家消費する電力（所内電力を含む）の最大値を、少数点を含む値で入力ください ※不明の場合は「0」を記載ください")</f>
        <v>自家消費する電力（所内電力を含む）の最大値を、少数点を含む値で入力ください ※不明の場合は「0」を記載ください</v>
      </c>
      <c r="K171" s="413" t="s">
        <v>834</v>
      </c>
      <c r="O171" s="6">
        <v>1</v>
      </c>
      <c r="P171" s="6">
        <f>IF(J171="←修正ください　※【（変更後）定格出力合計 充電側】-【最大自家消費電力】の値が、-1999.4以上(小数点以下を四捨五入して、-2000kWより大きい)である必要がございます。【最大自家消費電力】の値に誤りがない場合、【PCSの情報 台数】や【PCSの情報 PCSの定格出力：充電側】等をご確認の上、修正ください",0,COUNTA(E171))</f>
        <v>0</v>
      </c>
      <c r="Q171" s="6">
        <f>O171-P171</f>
        <v>1</v>
      </c>
    </row>
    <row r="172" spans="2:17" ht="100" customHeight="1" x14ac:dyDescent="0.2">
      <c r="B172" s="78"/>
      <c r="C172" s="408" t="s">
        <v>131</v>
      </c>
      <c r="D172" s="325" t="s">
        <v>134</v>
      </c>
      <c r="E172" s="97"/>
      <c r="F172" s="265" t="s">
        <v>104</v>
      </c>
      <c r="G172" s="335"/>
      <c r="H172" s="326"/>
      <c r="I172" s="327"/>
      <c r="J172" s="407" t="str">
        <f>IF(AND(E172&lt;&gt;"",E174&gt;1999.4),"←修正ください　※【（変更後）定格出力合計 放電側】-【最小自家消費電力】の値が、1999.4以下(小数点以下を四捨五入して、2000kW未満)である必要がございます。【最小自家消費電力】の値に誤りがない場合、【PCSの情報 台数】や【PCSの情報 PCSの定格出力：放電側】等をご確認の上、修正ください","自家消費する電力（所内電力を含む）の最小値を、少数点を含む値で入力ください ※不明の場合は「0」を記載ください")</f>
        <v>自家消費する電力（所内電力を含む）の最小値を、少数点を含む値で入力ください ※不明の場合は「0」を記載ください</v>
      </c>
      <c r="K172" s="413" t="s">
        <v>695</v>
      </c>
      <c r="O172" s="6">
        <v>1</v>
      </c>
      <c r="P172" s="6">
        <f>IF(J172="←修正ください　※【（変更後）定格出力合計 放電側】-【最小自家消費電力】の値が、1999.4以下(小数点以下を四捨五入して、2000kW未満)である必要がございます。【最小自家消費電力】の値に誤りがない場合、【PCSの情報 台数】や【PCSの情報 PCSの定格出力：放電側】等をご確認の上、修正ください",0,COUNTA(E172))</f>
        <v>0</v>
      </c>
      <c r="Q172" s="6">
        <f t="shared" si="15"/>
        <v>1</v>
      </c>
    </row>
    <row r="173" spans="2:17" ht="44.15" customHeight="1" x14ac:dyDescent="0.2">
      <c r="B173" s="78"/>
      <c r="C173" s="79" t="s">
        <v>135</v>
      </c>
      <c r="D173" s="325" t="s">
        <v>136</v>
      </c>
      <c r="E173" s="97"/>
      <c r="F173" s="265" t="s">
        <v>104</v>
      </c>
      <c r="G173" s="335"/>
      <c r="H173" s="326"/>
      <c r="I173" s="327"/>
      <c r="J173" s="413" t="s">
        <v>818</v>
      </c>
      <c r="K173" s="413" t="s">
        <v>692</v>
      </c>
      <c r="O173" s="6">
        <v>1</v>
      </c>
      <c r="P173" s="6">
        <f>COUNTA(E173)</f>
        <v>0</v>
      </c>
      <c r="Q173" s="6">
        <f t="shared" si="15"/>
        <v>1</v>
      </c>
    </row>
    <row r="174" spans="2:17" ht="100" customHeight="1" x14ac:dyDescent="0.2">
      <c r="B174" s="78"/>
      <c r="C174" s="409" t="s">
        <v>137</v>
      </c>
      <c r="D174" s="365" t="s">
        <v>138</v>
      </c>
      <c r="E174" s="348" t="str">
        <f>IF(E172="","",IF(E168="有",H169-E172,H166-E172))</f>
        <v/>
      </c>
      <c r="F174" s="265" t="s">
        <v>104</v>
      </c>
      <c r="G174" s="335"/>
      <c r="H174" s="326"/>
      <c r="I174" s="327"/>
      <c r="J174" s="410" t="str">
        <f>IF(AND($E$174&lt;&gt;"",$E$174&gt;1999.4),
   "【（変更後）定格出力合計　放電側】 ー【最小自家消費電力】が記載されます。高圧でお申込みの場合、1999.4kW以下(小数点以下を四捨五入して、2000kW未満)である必要がございます。",
   IF(AND($E$174&lt;&gt;"",$E$174&lt;=0),
      "【（変更後）定格出力合計 放電側】-【最小自家消費電力】の値が、0以下の場合、受電電圧6kV自家消費（逆潮流無し）ですので、接続検討のお申込みは不要となります。はじめにシート＜契約電力（受電電力）の最大が0以下になる場合＞を参照ください",
      "【（変更後）定格出力合計　放電側】 ー【最小自家消費電力】が記載されます。高圧でお申込みの場合、1999.4kW以下(小数点以下を四捨五入して、2000kW未満)である必要がございます。また0より小さい場合受電電圧6kV自家消費（逆潮流無し）ですので、接続検討のお申込みは不要となります。"))</f>
        <v>【（変更後）定格出力合計　放電側】 ー【最小自家消費電力】が記載されます。高圧でお申込みの場合、1999.4kW以下(小数点以下を四捨五入して、2000kW未満)である必要がございます。また0より小さい場合受電電圧6kV自家消費（逆潮流無し）ですので、接続検討のお申込みは不要となります。</v>
      </c>
      <c r="K174" s="413" t="s">
        <v>693</v>
      </c>
      <c r="O174" s="6">
        <v>1</v>
      </c>
      <c r="P174" s="6">
        <f>COUNTA(E174)</f>
        <v>1</v>
      </c>
      <c r="Q174" s="6">
        <f t="shared" si="15"/>
        <v>0</v>
      </c>
    </row>
    <row r="175" spans="2:17" ht="100" customHeight="1" x14ac:dyDescent="0.2">
      <c r="B175" s="90"/>
      <c r="C175" s="108"/>
      <c r="D175" s="325" t="s">
        <v>139</v>
      </c>
      <c r="E175" s="404" t="str">
        <f>IF(H167=0,"",IF(E168="有",-H170-E171,-H167-E171))</f>
        <v/>
      </c>
      <c r="F175" s="265" t="s">
        <v>104</v>
      </c>
      <c r="G175" s="335"/>
      <c r="H175" s="326"/>
      <c r="I175" s="327"/>
      <c r="J175" s="410" t="str">
        <f>IF(E175&lt;-1999.4,"【（変更後）定格出力合計 充電側】-【最大自家消費電力】の値が、-1999.4kW以上(小数点以下を四捨五入して、-2000kWより大きい)である必要がございます。【最大自家消費電力】、【PCSの情報 台数】や【PCSの情報 PCSの定格出力：充電側】等をご確認の上、修正ください","【（変更後）定格出力合計　充電側】ー【最大自家消費電力】の値が記載されます。高圧でお申込みの場合ー1999.4kw以上(小数点以下を四捨五入して、-2000kWより大きい）である必要がございます")</f>
        <v>【（変更後）定格出力合計　充電側】ー【最大自家消費電力】の値が記載されます。高圧でお申込みの場合ー1999.4kw以上(小数点以下を四捨五入して、-2000kWより大きい）である必要がございます</v>
      </c>
      <c r="K175" s="413" t="s">
        <v>694</v>
      </c>
      <c r="O175" s="6">
        <v>1</v>
      </c>
      <c r="P175" s="6">
        <f>COUNTA(E175)</f>
        <v>1</v>
      </c>
      <c r="Q175" s="6">
        <f t="shared" si="15"/>
        <v>0</v>
      </c>
    </row>
    <row r="176" spans="2:17" ht="40" customHeight="1" x14ac:dyDescent="0.2">
      <c r="C176" s="103"/>
      <c r="D176" s="12"/>
      <c r="E176" s="805" t="str">
        <f>IF(E173="","",IF(E173&lt;E174,"増設となるため、接続検討から新規でお申し込みなおしください",""))</f>
        <v/>
      </c>
      <c r="J176" s="411"/>
    </row>
    <row r="177" spans="1:11" s="415" customFormat="1" ht="40" customHeight="1" x14ac:dyDescent="0.2">
      <c r="A177" s="197" t="s">
        <v>761</v>
      </c>
    </row>
    <row r="178" spans="1:11" s="1" customFormat="1" ht="16.5" customHeight="1" x14ac:dyDescent="0.2">
      <c r="K178" s="414"/>
    </row>
    <row r="179" spans="1:11" x14ac:dyDescent="0.2">
      <c r="D179" s="26"/>
    </row>
    <row r="238" spans="3:4" x14ac:dyDescent="0.2">
      <c r="C238" s="416"/>
      <c r="D238" s="417"/>
    </row>
    <row r="239" spans="3:4" x14ac:dyDescent="0.2">
      <c r="C239" s="416"/>
      <c r="D239" s="417"/>
    </row>
    <row r="240" spans="3:4" x14ac:dyDescent="0.2">
      <c r="C240" s="418"/>
    </row>
  </sheetData>
  <sheetProtection algorithmName="SHA-512" hashValue="j+dL73Nc9b6pQAoAWRZFGl4BqV5rHssTG2e7UR0fVkFI0pfaw+OsQhEPGhitVAbINIDHRecFJPhFY6KabiZQWw==" saltValue="Alsc8RU1FuPSoRgNIw8pvg==" spinCount="100000" sheet="1" objects="1" scenarios="1"/>
  <dataConsolidate/>
  <mergeCells count="1">
    <mergeCell ref="F5:G5"/>
  </mergeCells>
  <phoneticPr fontId="2"/>
  <conditionalFormatting sqref="A1:XFD1048576">
    <cfRule type="expression" dxfId="257" priority="81">
      <formula>$E$176="増設となるため、接続検討から新規でお申し込みなおしください"</formula>
    </cfRule>
  </conditionalFormatting>
  <conditionalFormatting sqref="C66:K71">
    <cfRule type="expression" dxfId="256" priority="17">
      <formula>$E$171="増設となるため、接続検討から新規でお申し込みなおしください"</formula>
    </cfRule>
  </conditionalFormatting>
  <conditionalFormatting sqref="C97:K160">
    <cfRule type="expression" dxfId="255" priority="9">
      <formula>$E$64&lt;2</formula>
    </cfRule>
  </conditionalFormatting>
  <conditionalFormatting sqref="C98:K103">
    <cfRule type="expression" dxfId="254" priority="15">
      <formula>$E$171="増設となるため、接続検討から新規でお申し込みなおしください"</formula>
    </cfRule>
  </conditionalFormatting>
  <conditionalFormatting sqref="C129:K160">
    <cfRule type="expression" dxfId="253" priority="10">
      <formula>$E$64&lt;3</formula>
    </cfRule>
  </conditionalFormatting>
  <conditionalFormatting sqref="C130:K135">
    <cfRule type="expression" dxfId="252" priority="27">
      <formula>$E$171="増設となるため、接続検討から新規でお申し込みなおしください"</formula>
    </cfRule>
  </conditionalFormatting>
  <conditionalFormatting sqref="E12:E20">
    <cfRule type="containsBlanks" dxfId="251" priority="78">
      <formula>LEN(TRIM(E12))=0</formula>
    </cfRule>
  </conditionalFormatting>
  <conditionalFormatting sqref="E19">
    <cfRule type="expression" dxfId="250" priority="77">
      <formula>AND(#REF!="一般送配電事業者又は配電事業者と受給契約を締結予定（FIT制度の適用予定の場合）",$E$16&lt;&gt;$E$19)</formula>
    </cfRule>
  </conditionalFormatting>
  <conditionalFormatting sqref="E20">
    <cfRule type="expression" dxfId="249" priority="76">
      <formula>AND(#REF!="一般送配電事業者又は配電事業者と受給契約を締結予定（FIT制度の適用予定の場合）",$E$17&lt;&gt;$E$20)</formula>
    </cfRule>
  </conditionalFormatting>
  <conditionalFormatting sqref="E21">
    <cfRule type="expression" dxfId="248" priority="297">
      <formula>OR($E$21="選択してください",$E$21="")</formula>
    </cfRule>
  </conditionalFormatting>
  <conditionalFormatting sqref="E22:E23 E25">
    <cfRule type="containsBlanks" dxfId="247" priority="296">
      <formula>LEN(TRIM(E22))=0</formula>
    </cfRule>
  </conditionalFormatting>
  <conditionalFormatting sqref="E24">
    <cfRule type="expression" dxfId="246" priority="228">
      <formula>OR($E$24="",$E$24="選択してください")</formula>
    </cfRule>
  </conditionalFormatting>
  <conditionalFormatting sqref="E26">
    <cfRule type="expression" dxfId="245" priority="62">
      <formula>OR($E$26="",$E$26="選択してください")</formula>
    </cfRule>
  </conditionalFormatting>
  <conditionalFormatting sqref="E27:E34 E36">
    <cfRule type="containsBlanks" dxfId="244" priority="12096">
      <formula>LEN(TRIM(E27))=0</formula>
    </cfRule>
  </conditionalFormatting>
  <conditionalFormatting sqref="E35 E46">
    <cfRule type="containsBlanks" dxfId="243" priority="286">
      <formula>LEN(TRIM(E35))=0</formula>
    </cfRule>
  </conditionalFormatting>
  <conditionalFormatting sqref="E37">
    <cfRule type="expression" dxfId="242" priority="287">
      <formula>OR($E$37="選択してください",$E$37="")</formula>
    </cfRule>
  </conditionalFormatting>
  <conditionalFormatting sqref="E38:E45">
    <cfRule type="containsBlanks" dxfId="241" priority="298">
      <formula>LEN(TRIM(E38))=0</formula>
    </cfRule>
  </conditionalFormatting>
  <conditionalFormatting sqref="E38:E47">
    <cfRule type="expression" dxfId="240" priority="33">
      <formula>$E$37&lt;&gt;"上記以外"</formula>
    </cfRule>
  </conditionalFormatting>
  <conditionalFormatting sqref="E47:E48">
    <cfRule type="containsBlanks" dxfId="239" priority="270">
      <formula>LEN(TRIM(E47))=0</formula>
    </cfRule>
  </conditionalFormatting>
  <conditionalFormatting sqref="E49 E76 E85:E87">
    <cfRule type="expression" dxfId="238" priority="285">
      <formula>OR($E49="選択してください",$E49="")</formula>
    </cfRule>
  </conditionalFormatting>
  <conditionalFormatting sqref="E52:E54">
    <cfRule type="containsBlanks" dxfId="237" priority="284">
      <formula>LEN(TRIM(E52))=0</formula>
    </cfRule>
  </conditionalFormatting>
  <conditionalFormatting sqref="E55">
    <cfRule type="expression" dxfId="236" priority="283">
      <formula>OR($E$55="選択してください",$E$55="")</formula>
    </cfRule>
  </conditionalFormatting>
  <conditionalFormatting sqref="E56">
    <cfRule type="expression" dxfId="235" priority="281">
      <formula>OR($E$56="選択してください",$E$56="")</formula>
    </cfRule>
  </conditionalFormatting>
  <conditionalFormatting sqref="E56:E58">
    <cfRule type="expression" dxfId="234" priority="280">
      <formula>$E$55&lt;&gt;"有"</formula>
    </cfRule>
  </conditionalFormatting>
  <conditionalFormatting sqref="E57:E58">
    <cfRule type="containsBlanks" dxfId="233" priority="282">
      <formula>LEN(TRIM(E57))=0</formula>
    </cfRule>
  </conditionalFormatting>
  <conditionalFormatting sqref="E59">
    <cfRule type="expression" dxfId="232" priority="32">
      <formula>$E$59&lt;&gt;"✓"</formula>
    </cfRule>
  </conditionalFormatting>
  <conditionalFormatting sqref="E60">
    <cfRule type="expression" dxfId="231" priority="29">
      <formula>$E$60="選択してください"</formula>
    </cfRule>
    <cfRule type="containsBlanks" dxfId="230" priority="53">
      <formula>LEN(TRIM(E60))=0</formula>
    </cfRule>
  </conditionalFormatting>
  <conditionalFormatting sqref="E64">
    <cfRule type="expression" dxfId="229" priority="87">
      <formula>$E$64=""</formula>
    </cfRule>
  </conditionalFormatting>
  <conditionalFormatting sqref="E66 E69">
    <cfRule type="expression" dxfId="228" priority="19">
      <formula>OR(E66="選択してください",E66="")</formula>
    </cfRule>
  </conditionalFormatting>
  <conditionalFormatting sqref="E67:E68 E70:E71">
    <cfRule type="containsBlanks" dxfId="226" priority="18">
      <formula>LEN(TRIM(E67))=0</formula>
    </cfRule>
  </conditionalFormatting>
  <conditionalFormatting sqref="E72">
    <cfRule type="expression" dxfId="224" priority="144">
      <formula>OR($E$72="",$E$72="選択してください")</formula>
    </cfRule>
    <cfRule type="expression" dxfId="223" priority="145">
      <formula>OR($E$73="",$E$73="選択してください")</formula>
    </cfRule>
  </conditionalFormatting>
  <conditionalFormatting sqref="E79:E84">
    <cfRule type="containsBlanks" dxfId="221" priority="12101">
      <formula>LEN(TRIM(E79))=0</formula>
    </cfRule>
  </conditionalFormatting>
  <conditionalFormatting sqref="E88">
    <cfRule type="expression" dxfId="220" priority="26">
      <formula>E87&lt;&gt;"有"</formula>
    </cfRule>
    <cfRule type="containsBlanks" dxfId="219" priority="84">
      <formula>LEN(TRIM(E88))=0</formula>
    </cfRule>
  </conditionalFormatting>
  <conditionalFormatting sqref="E89">
    <cfRule type="expression" dxfId="218" priority="161">
      <formula>E89=""</formula>
    </cfRule>
  </conditionalFormatting>
  <conditionalFormatting sqref="E91:E96">
    <cfRule type="containsBlanks" dxfId="217" priority="12079">
      <formula>LEN(TRIM(E91))=0</formula>
    </cfRule>
  </conditionalFormatting>
  <conditionalFormatting sqref="E92:E95 H92:I95">
    <cfRule type="expression" dxfId="216" priority="74">
      <formula>$E$89&lt;2</formula>
    </cfRule>
  </conditionalFormatting>
  <conditionalFormatting sqref="E93:E95 H93:I95">
    <cfRule type="expression" dxfId="215" priority="183">
      <formula>$E$89&lt;3</formula>
    </cfRule>
  </conditionalFormatting>
  <conditionalFormatting sqref="E94:E95 H94:I95">
    <cfRule type="expression" dxfId="214" priority="184">
      <formula>$E$89&lt;4</formula>
    </cfRule>
  </conditionalFormatting>
  <conditionalFormatting sqref="E95 H95:I95">
    <cfRule type="expression" dxfId="213" priority="189">
      <formula>$E$89&lt;5</formula>
    </cfRule>
  </conditionalFormatting>
  <conditionalFormatting sqref="E98 E101">
    <cfRule type="expression" dxfId="212" priority="13">
      <formula>OR(E98="選択してください",E98="")</formula>
    </cfRule>
  </conditionalFormatting>
  <conditionalFormatting sqref="E99:E100 E102:E103">
    <cfRule type="containsBlanks" dxfId="211" priority="14">
      <formula>LEN(TRIM(E99))=0</formula>
    </cfRule>
  </conditionalFormatting>
  <conditionalFormatting sqref="E104">
    <cfRule type="expression" dxfId="210" priority="155">
      <formula>OR($E$104="",$E$104="選択してください")</formula>
    </cfRule>
  </conditionalFormatting>
  <conditionalFormatting sqref="E108 E117:E119">
    <cfRule type="expression" dxfId="209" priority="268">
      <formula>OR(E108="選択してください",E108="")</formula>
    </cfRule>
  </conditionalFormatting>
  <conditionalFormatting sqref="E111:E121">
    <cfRule type="containsBlanks" dxfId="208" priority="103">
      <formula>LEN(TRIM(E111))=0</formula>
    </cfRule>
  </conditionalFormatting>
  <conditionalFormatting sqref="E120">
    <cfRule type="expression" dxfId="207" priority="34">
      <formula>E119&lt;&gt;"有"</formula>
    </cfRule>
  </conditionalFormatting>
  <conditionalFormatting sqref="E121">
    <cfRule type="expression" dxfId="206" priority="159">
      <formula>E121=""</formula>
    </cfRule>
  </conditionalFormatting>
  <conditionalFormatting sqref="E122:E127 E143:E148">
    <cfRule type="containsBlanks" dxfId="205" priority="12103">
      <formula>LEN(TRIM(E122))=0</formula>
    </cfRule>
  </conditionalFormatting>
  <conditionalFormatting sqref="E124:E127 H124:I127">
    <cfRule type="expression" dxfId="204" priority="91">
      <formula>$E$121&lt;2</formula>
    </cfRule>
  </conditionalFormatting>
  <conditionalFormatting sqref="E125:E127 H125:I127">
    <cfRule type="expression" dxfId="203" priority="172">
      <formula>$E$121&lt;3</formula>
    </cfRule>
  </conditionalFormatting>
  <conditionalFormatting sqref="E126:E127 H126:I127">
    <cfRule type="expression" dxfId="202" priority="186">
      <formula>$E$121&lt;4</formula>
    </cfRule>
  </conditionalFormatting>
  <conditionalFormatting sqref="E127 H127:I127">
    <cfRule type="expression" dxfId="201" priority="188">
      <formula>$E$121&lt;5</formula>
    </cfRule>
  </conditionalFormatting>
  <conditionalFormatting sqref="E130 E133">
    <cfRule type="expression" dxfId="200" priority="25">
      <formula>OR(E130="選択してください",E130="")</formula>
    </cfRule>
  </conditionalFormatting>
  <conditionalFormatting sqref="E131:E132 E134:E135">
    <cfRule type="containsBlanks" dxfId="199" priority="11">
      <formula>LEN(TRIM(E131))=0</formula>
    </cfRule>
  </conditionalFormatting>
  <conditionalFormatting sqref="E136">
    <cfRule type="expression" dxfId="198" priority="132">
      <formula>OR($E$136="",$E$136="選択してください")</formula>
    </cfRule>
  </conditionalFormatting>
  <conditionalFormatting sqref="E140">
    <cfRule type="expression" dxfId="197" priority="265">
      <formula>OR(E140="選択してください",E140="")</formula>
    </cfRule>
  </conditionalFormatting>
  <conditionalFormatting sqref="E149:E151">
    <cfRule type="expression" dxfId="196" priority="263">
      <formula>OR(E149="選択してください",E149="")</formula>
    </cfRule>
  </conditionalFormatting>
  <conditionalFormatting sqref="E152">
    <cfRule type="expression" dxfId="195" priority="35">
      <formula>E151&lt;&gt;"有"</formula>
    </cfRule>
  </conditionalFormatting>
  <conditionalFormatting sqref="E152:E153">
    <cfRule type="containsBlanks" dxfId="194" priority="157">
      <formula>LEN(TRIM(E152))=0</formula>
    </cfRule>
  </conditionalFormatting>
  <conditionalFormatting sqref="E153">
    <cfRule type="expression" dxfId="193" priority="192">
      <formula>E153=""</formula>
    </cfRule>
  </conditionalFormatting>
  <conditionalFormatting sqref="E154:E160 H155:H159 E151">
    <cfRule type="expression" dxfId="192" priority="218">
      <formula>E151=""</formula>
    </cfRule>
  </conditionalFormatting>
  <conditionalFormatting sqref="E156:E159 H156:I159">
    <cfRule type="expression" dxfId="191" priority="217">
      <formula>$E$153&lt;2</formula>
    </cfRule>
  </conditionalFormatting>
  <conditionalFormatting sqref="E157:E159 H157:I159">
    <cfRule type="expression" dxfId="190" priority="216">
      <formula>$E$153&lt;3</formula>
    </cfRule>
  </conditionalFormatting>
  <conditionalFormatting sqref="E158:E159 H158:I159">
    <cfRule type="expression" dxfId="189" priority="195">
      <formula>$E$153&lt;4</formula>
    </cfRule>
  </conditionalFormatting>
  <conditionalFormatting sqref="E159 H159:I159">
    <cfRule type="expression" dxfId="188" priority="187">
      <formula>$E$153&lt;5</formula>
    </cfRule>
  </conditionalFormatting>
  <conditionalFormatting sqref="E163:E165">
    <cfRule type="containsBlanks" dxfId="187" priority="149">
      <formula>LEN(TRIM(E163))=0</formula>
    </cfRule>
  </conditionalFormatting>
  <conditionalFormatting sqref="E168">
    <cfRule type="expression" dxfId="186" priority="193">
      <formula>OR(E168="",E168="選択してください")</formula>
    </cfRule>
  </conditionalFormatting>
  <conditionalFormatting sqref="E169:E170 H169:I170">
    <cfRule type="expression" dxfId="185" priority="12095">
      <formula>$E$168&lt;&gt;"有"</formula>
    </cfRule>
  </conditionalFormatting>
  <conditionalFormatting sqref="E171">
    <cfRule type="expression" dxfId="184" priority="190">
      <formula>$E$175&lt;-1999.4</formula>
    </cfRule>
  </conditionalFormatting>
  <conditionalFormatting sqref="E171:E173">
    <cfRule type="containsBlanks" dxfId="183" priority="12144">
      <formula>LEN(TRIM(E171))=0</formula>
    </cfRule>
  </conditionalFormatting>
  <conditionalFormatting sqref="E172">
    <cfRule type="expression" dxfId="182" priority="229">
      <formula>$E$174&gt;1999.4</formula>
    </cfRule>
  </conditionalFormatting>
  <conditionalFormatting sqref="E174">
    <cfRule type="expression" dxfId="181" priority="54">
      <formula>AND(OR($E$174&gt;1999.4,$E$174&lt;=0),$E$174&lt;&gt;"")</formula>
    </cfRule>
  </conditionalFormatting>
  <conditionalFormatting sqref="H73">
    <cfRule type="expression" dxfId="180" priority="115">
      <formula>$H$73=""</formula>
    </cfRule>
  </conditionalFormatting>
  <conditionalFormatting sqref="H73:H74">
    <cfRule type="containsBlanks" dxfId="179" priority="112">
      <formula>LEN(TRIM(H73))=0</formula>
    </cfRule>
  </conditionalFormatting>
  <conditionalFormatting sqref="H77:H78">
    <cfRule type="expression" dxfId="178" priority="56">
      <formula>H77=""</formula>
    </cfRule>
  </conditionalFormatting>
  <conditionalFormatting sqref="H80:H82">
    <cfRule type="containsBlanks" dxfId="177" priority="272">
      <formula>LEN(TRIM(H80))=0</formula>
    </cfRule>
  </conditionalFormatting>
  <conditionalFormatting sqref="H91:H95">
    <cfRule type="containsBlanks" dxfId="176" priority="12094">
      <formula>LEN(TRIM(H91))=0</formula>
    </cfRule>
    <cfRule type="expression" dxfId="175" priority="206">
      <formula>$H$96&lt;&gt;$E$75</formula>
    </cfRule>
  </conditionalFormatting>
  <conditionalFormatting sqref="H105:H106">
    <cfRule type="containsBlanks" dxfId="174" priority="110">
      <formula>LEN(TRIM(H105))=0</formula>
    </cfRule>
  </conditionalFormatting>
  <conditionalFormatting sqref="H109:H110">
    <cfRule type="expression" dxfId="173" priority="73">
      <formula>H109=""</formula>
    </cfRule>
  </conditionalFormatting>
  <conditionalFormatting sqref="H112:H114">
    <cfRule type="containsBlanks" dxfId="172" priority="12104">
      <formula>LEN(TRIM(H112))=0</formula>
    </cfRule>
  </conditionalFormatting>
  <conditionalFormatting sqref="H123:H127">
    <cfRule type="containsBlanks" dxfId="171" priority="12092">
      <formula>LEN(TRIM(H123))=0</formula>
    </cfRule>
    <cfRule type="expression" dxfId="170" priority="194">
      <formula>$H$128&lt;&gt;$E$107</formula>
    </cfRule>
  </conditionalFormatting>
  <conditionalFormatting sqref="H137:H138">
    <cfRule type="expression" dxfId="169" priority="131">
      <formula>H137=""</formula>
    </cfRule>
  </conditionalFormatting>
  <conditionalFormatting sqref="H141:H142">
    <cfRule type="expression" dxfId="168" priority="106">
      <formula>H141=""</formula>
    </cfRule>
  </conditionalFormatting>
  <conditionalFormatting sqref="H144:H146">
    <cfRule type="containsBlanks" dxfId="167" priority="12108">
      <formula>LEN(TRIM(H144))=0</formula>
    </cfRule>
  </conditionalFormatting>
  <conditionalFormatting sqref="H155:H159">
    <cfRule type="expression" dxfId="166" priority="230">
      <formula>$H$160&lt;&gt;$E$139</formula>
    </cfRule>
  </conditionalFormatting>
  <conditionalFormatting sqref="H169:H170">
    <cfRule type="containsBlanks" dxfId="165" priority="12100">
      <formula>LEN(TRIM(H169))=0</formula>
    </cfRule>
  </conditionalFormatting>
  <conditionalFormatting sqref="J19:J20">
    <cfRule type="expression" dxfId="164" priority="208">
      <formula>$J19="発電事業者様の名称をご記載ください"</formula>
    </cfRule>
  </conditionalFormatting>
  <conditionalFormatting sqref="J73">
    <cfRule type="expression" dxfId="163" priority="177">
      <formula>$J$73="PCSの単体（1台あたり）の定格出力を、少数点を含む値で記載ください"</formula>
    </cfRule>
  </conditionalFormatting>
  <conditionalFormatting sqref="J74">
    <cfRule type="expression" dxfId="162" priority="168">
      <formula>$J$74="PCSの単体（1台あたり）の定格出力を、少数点を含む値で記載ください"</formula>
    </cfRule>
  </conditionalFormatting>
  <conditionalFormatting sqref="J92">
    <cfRule type="expression" dxfId="161" priority="45">
      <formula>AND($E89&lt;2,OR(E92&lt;&gt;"",H92&lt;&gt;""))</formula>
    </cfRule>
  </conditionalFormatting>
  <conditionalFormatting sqref="J93">
    <cfRule type="expression" dxfId="160" priority="42">
      <formula>AND($E89&lt;3,OR(E93&lt;&gt;"",H93&lt;&gt;""))</formula>
    </cfRule>
  </conditionalFormatting>
  <conditionalFormatting sqref="J94">
    <cfRule type="expression" dxfId="159" priority="43">
      <formula>AND($E89&lt;4,OR(E94&lt;&gt;"",H94&lt;&gt;""))</formula>
    </cfRule>
  </conditionalFormatting>
  <conditionalFormatting sqref="J95">
    <cfRule type="expression" dxfId="158" priority="44">
      <formula>AND($E89&lt;5,OR(E95&lt;&gt;"",H95&lt;&gt;""))</formula>
    </cfRule>
  </conditionalFormatting>
  <conditionalFormatting sqref="J105">
    <cfRule type="expression" dxfId="157" priority="175">
      <formula>$J$105="PCSの単体（1台あたり）の定格出力を、少数点を含む値で記載ください"</formula>
    </cfRule>
  </conditionalFormatting>
  <conditionalFormatting sqref="J106">
    <cfRule type="expression" dxfId="156" priority="167">
      <formula>$J$106="PCSの単体（1台あたり）の定格出力を、少数点を含む値で記載ください"</formula>
    </cfRule>
  </conditionalFormatting>
  <conditionalFormatting sqref="J124">
    <cfRule type="expression" dxfId="155" priority="59">
      <formula>AND($E121&lt;2,OR(E124&lt;&gt;"",H124&lt;&gt;""))</formula>
    </cfRule>
  </conditionalFormatting>
  <conditionalFormatting sqref="J125">
    <cfRule type="expression" dxfId="154" priority="41">
      <formula>AND($E121&lt;3,OR(E125&lt;&gt;"",H125&lt;&gt;""))</formula>
    </cfRule>
  </conditionalFormatting>
  <conditionalFormatting sqref="J126">
    <cfRule type="expression" dxfId="153" priority="39">
      <formula>AND($E121&lt;4,OR(E126&lt;&gt;"",H126&lt;&gt;""))</formula>
    </cfRule>
  </conditionalFormatting>
  <conditionalFormatting sqref="J127">
    <cfRule type="expression" dxfId="152" priority="40">
      <formula>AND($E121&lt;5,OR(E127&lt;&gt;"",H127&lt;&gt;""))</formula>
    </cfRule>
  </conditionalFormatting>
  <conditionalFormatting sqref="J137">
    <cfRule type="expression" dxfId="151" priority="166">
      <formula>$J$137="PCSの単体（1台あたり）の定格出力を、少数点を含む値で記載ください"</formula>
    </cfRule>
  </conditionalFormatting>
  <conditionalFormatting sqref="J138">
    <cfRule type="expression" dxfId="150" priority="165">
      <formula>$J$138="PCSの単体（1台あたり）の定格出力を、少数点を含む値で記載ください"</formula>
    </cfRule>
  </conditionalFormatting>
  <conditionalFormatting sqref="J156">
    <cfRule type="expression" dxfId="149" priority="92">
      <formula>AND($E153&lt;2,OR(E156&lt;&gt;"",H156&lt;&gt;""))</formula>
    </cfRule>
  </conditionalFormatting>
  <conditionalFormatting sqref="J157">
    <cfRule type="expression" dxfId="148" priority="38">
      <formula>AND($E153&lt;3,OR(E157&lt;&gt;"",H157&lt;&gt;""))</formula>
    </cfRule>
  </conditionalFormatting>
  <conditionalFormatting sqref="J158">
    <cfRule type="expression" dxfId="147" priority="37">
      <formula>AND($E153&lt;4,OR(E158&lt;&gt;"",H158&lt;&gt;""))</formula>
    </cfRule>
  </conditionalFormatting>
  <conditionalFormatting sqref="J159">
    <cfRule type="expression" dxfId="146" priority="36">
      <formula>AND($E153&lt;5,OR(E159&lt;&gt;"",H159&lt;&gt;""))</formula>
    </cfRule>
  </conditionalFormatting>
  <conditionalFormatting sqref="J165">
    <cfRule type="expression" dxfId="145" priority="2">
      <formula>$E$166="増設となるため、接続検討から新規でお申し込みなおしください"</formula>
    </cfRule>
  </conditionalFormatting>
  <conditionalFormatting sqref="J171">
    <cfRule type="expression" dxfId="144" priority="191">
      <formula>$J$171="自家消費する電力（所内電力を含む）の最大値を、少数点を含む値で入力ください ※不明の場合は「0」を記載ください"</formula>
    </cfRule>
  </conditionalFormatting>
  <conditionalFormatting sqref="J172">
    <cfRule type="expression" dxfId="143" priority="12143">
      <formula>$J$172="自家消費する電力（所内電力を含む）の最小値を、少数点を含む値で入力ください ※不明の場合は「0」を記載ください"</formula>
    </cfRule>
  </conditionalFormatting>
  <conditionalFormatting sqref="J174">
    <cfRule type="expression" dxfId="142" priority="179">
      <formula>AND($E$174&lt;&gt;"",OR($E$174&lt;=0,$E$174&gt;1999.4))</formula>
    </cfRule>
  </conditionalFormatting>
  <conditionalFormatting sqref="J175">
    <cfRule type="expression" dxfId="141" priority="178">
      <formula>$J$175="【（変更後）定格出力合計 充電側】-【最大自家消費電力】の値が、-1999.4kW以上(小数点以下を四捨五入して、-2000kWより大きい)である必要がございます。【最大自家消費電力】、【PCSの情報 台数】や【PCSの情報 PCSの定格出力：充電側】等をご確認の上、修正ください"</formula>
    </cfRule>
  </conditionalFormatting>
  <conditionalFormatting sqref="O66:Q71">
    <cfRule type="expression" dxfId="140" priority="16">
      <formula>$E$171="増設となるため、接続検討から新規でお申し込みなおしください"</formula>
    </cfRule>
  </conditionalFormatting>
  <conditionalFormatting sqref="O98:Q103">
    <cfRule type="expression" dxfId="139" priority="12">
      <formula>$E$171="増設となるため、接続検討から新規でお申し込みなおしください"</formula>
    </cfRule>
  </conditionalFormatting>
  <conditionalFormatting sqref="O130:Q135">
    <cfRule type="expression" dxfId="138" priority="8">
      <formula>$E$171="増設となるため、接続検討から新規でお申し込みなおしください"</formula>
    </cfRule>
  </conditionalFormatting>
  <dataValidations count="36">
    <dataValidation type="date" operator="greaterThan" allowBlank="1" showInputMessage="1" showErrorMessage="1" error="本書類の記載日より_x000a_未来日の日付を記載ください" sqref="E52" xr:uid="{7E93485C-F267-41C2-94CF-5CAA34419CD0}">
      <formula1>E12</formula1>
    </dataValidation>
    <dataValidation type="whole" allowBlank="1" showInputMessage="1" showErrorMessage="1" error="4群以上異なる出力の_x000a_PCS/逆変換装置を設置予定の場合、_x000a_本書類では対応不可の為、_x000a_別途広域の申込書でお申込みください。" sqref="E64:E65" xr:uid="{3A5F6A4F-8556-4755-8A7D-6BB9AB381261}">
      <formula1>1</formula1>
      <formula2>3</formula2>
    </dataValidation>
    <dataValidation type="decimal" allowBlank="1" showInputMessage="1" showErrorMessage="1" error="0~100までの数値を入力してください。" sqref="E160 E122 E90 E154 E97" xr:uid="{5BD97D34-0133-4B3E-87A3-BF1ABB698271}">
      <formula1>0</formula1>
      <formula2>100</formula2>
    </dataValidation>
    <dataValidation type="decimal" operator="greaterThan" allowBlank="1" showInputMessage="1" showErrorMessage="1" error="0より大きい数値を入力してください。_x000a_" sqref="H73" xr:uid="{1AE4F3F7-834A-4D7C-ADB3-9133E805F5D1}">
      <formula1>0</formula1>
    </dataValidation>
    <dataValidation type="whole" operator="greaterThan" allowBlank="1" showInputMessage="1" showErrorMessage="1" error="0より大きいの整数値を入力してください。_x000a_" sqref="F136:F138 G136:H136 H160 E129:H129" xr:uid="{68244E8F-9C44-45A4-BC44-45DA36EC46D4}">
      <formula1>0</formula1>
    </dataValidation>
    <dataValidation type="decimal" operator="greaterThanOrEqual" allowBlank="1" showInputMessage="1" showErrorMessage="1" error="0~100までの数値を入力してください。" sqref="E96 E128" xr:uid="{77F3D990-9ECC-4748-9C3F-F983272C0347}">
      <formula1>0</formula1>
    </dataValidation>
    <dataValidation type="decimal" operator="greaterThan" allowBlank="1" showInputMessage="1" showErrorMessage="1" error="0より大きい数値を入力してください。" sqref="E164 H105:H106 H137:H138 H74" xr:uid="{0337081D-224D-42D6-AA1D-A9AE29628681}">
      <formula1>0</formula1>
    </dataValidation>
    <dataValidation type="decimal" operator="greaterThanOrEqual" allowBlank="1" showInputMessage="1" showErrorMessage="1" error="0より大きいの整数値を入力してください。_x000a_" sqref="H128 H96" xr:uid="{0750F206-A73D-48CE-AB59-4A45DAAAE17D}">
      <formula1>0</formula1>
    </dataValidation>
    <dataValidation type="custom" allowBlank="1" showInputMessage="1" showErrorMessage="1" error="・【（変更後）定格出力合計 充電側】-【最大自家消費電力】の値が、-1999.4以上(小数点以下を四捨五入して、-2000kWより大きい)である必要がございます。_x000a_【最大自家消費電力】の値に誤りがない場合、【PCSの情報 台数】や【PCSの情報 PCSの定格出力：充電側】等をご確認の上、修正ください_x000a_・【最大自家消費電力】は【最小自家消費電力】以上の値を入力ください" sqref="E171" xr:uid="{63746E37-A3DE-4B17-9153-CD09786BF8BD}">
      <formula1>AND(E175&gt;=-1999.4,E171&gt;=E172,E171&gt;=0)</formula1>
    </dataValidation>
    <dataValidation type="custom" allowBlank="1" showInputMessage="1" showErrorMessage="1" error="以下２つの条件を満たすように入力ください。いずれかを満たしていないとエラーがでます_x000a_・【（変更後）定格出力合計 放電側】-【最小自家消費電力】の値が、1999.4以下(小数点以下を四捨五入して、2000kW未満)である必要がございます。【最小自家消費電力】の値に誤りがない場合、【PCSの情報 台数】や【PCSの情報 PCSの定格出力：放電側】等をご確認の上、修正ください_x000a_・【最小自家消費電力】は【最大自家消費電力】以下の値を入力ください" sqref="E172" xr:uid="{9C779506-D0B1-437C-AF81-EAADFC37F2DA}">
      <formula1>AND(E174&lt;=1999.4,E171&gt;=E172,E172&gt;=0)</formula1>
    </dataValidation>
    <dataValidation type="decimal" operator="greaterThanOrEqual" allowBlank="1" showInputMessage="1" showErrorMessage="1" error="PCS3種類目設備の【PCSの定格出力：放電側】以上の数値で記載ください" sqref="H141" xr:uid="{3175A6A9-960C-4C5B-A05F-B8A42955E87A}">
      <formula1>H137</formula1>
    </dataValidation>
    <dataValidation type="decimal" operator="greaterThanOrEqual" allowBlank="1" showInputMessage="1" showErrorMessage="1" error="PCS3種類目設備【PCSの定格出力：充電側】以上の数値で記載ください_x000a_※マイナス表記をとった【PCSの定格出力：充電側】の数値以上" sqref="H142" xr:uid="{DDB260BD-BA03-4A74-B105-6F5FE0BF0B2D}">
      <formula1>H138</formula1>
    </dataValidation>
    <dataValidation type="whole" allowBlank="1" showInputMessage="1" showErrorMessage="1" error="6種類以上の_x000a_蓄電池容量構成の場合、_x000a_本書類では対応不可の為、_x000a_別途広域の申込書でお申込みください。" sqref="E153 E89 E121" xr:uid="{13B497ED-23E6-4724-8445-A4D2224FDDD2}">
      <formula1>1</formula1>
      <formula2>5</formula2>
    </dataValidation>
    <dataValidation type="whole" operator="greaterThan" allowBlank="1" showInputMessage="1" showErrorMessage="1" error="0より大きい整数値を入力してください" sqref="H91 H155 H123" xr:uid="{77B1B583-0532-43EF-93F1-9003487AC708}">
      <formula1>0</formula1>
    </dataValidation>
    <dataValidation type="decimal" operator="greaterThanOrEqual" allowBlank="1" showInputMessage="1" showErrorMessage="1" error="PCS1種類目設備の【PCSの定格出力：放電側】以上の数値で記載ください" sqref="H77" xr:uid="{AA6AF839-1A63-43C1-A547-2875879F46A5}">
      <formula1>H73</formula1>
    </dataValidation>
    <dataValidation type="decimal" operator="greaterThanOrEqual" allowBlank="1" showInputMessage="1" showErrorMessage="1" error="PCS1種類目設備【PCSの定格出力：充電側】以上の数値で記載ください_x000a_※マイナス表記をとった【PCSの定格出力：充電側】の数値以上" sqref="H78" xr:uid="{DF53A329-1C38-4B74-9517-FFD70FE182BF}">
      <formula1>H74</formula1>
    </dataValidation>
    <dataValidation type="decimal" operator="greaterThanOrEqual" allowBlank="1" showInputMessage="1" showErrorMessage="1" error="PCS2種類目設備の【PCSの定格出力：放電側】以上の数値で記載ください" sqref="H109" xr:uid="{77F06F35-3D1E-478D-9549-AD438FA29835}">
      <formula1>H105</formula1>
    </dataValidation>
    <dataValidation type="decimal" operator="greaterThanOrEqual" allowBlank="1" showInputMessage="1" showErrorMessage="1" error="PCS2種類目設備【PCSの定格出力：充電側】以上の数値で記載ください_x000a_※マイナス表記をとった【PCSの定格出力：充電側】の数値以上" sqref="H110" xr:uid="{071220A2-0884-4DB0-9417-27CCFC0F236E}">
      <formula1>H106</formula1>
    </dataValidation>
    <dataValidation type="decimal" operator="greaterThan" allowBlank="1" showInputMessage="1" showErrorMessage="1" error="受電電圧6kV自家消費（逆潮流無し）の場合、接続検討のお申込みは不要となります。" sqref="E163" xr:uid="{1E3B33D6-9AAF-4E34-9957-C1A289AD33EF}">
      <formula1>0</formula1>
    </dataValidation>
    <dataValidation type="whole" operator="greaterThan" allowBlank="1" showInputMessage="1" showErrorMessage="1" error="台数は0より大きい値で入力ください" sqref="E165" xr:uid="{B0C0A7FB-305D-47AC-A66F-A67CE17FE036}">
      <formula1>0</formula1>
    </dataValidation>
    <dataValidation type="custom" operator="greaterThan" showInputMessage="1" showErrorMessage="1" error="0より大きい整数値で、蓄電池容量の構成に応じた黄色セルに入力ください" sqref="H92 H124 H156" xr:uid="{64CD41B4-437F-4D49-A7C1-3A2063D9A75B}">
      <formula1>AND(ISNUMBER(H92), H92&gt;0, H92=INT(H92), E89&gt;=2)</formula1>
    </dataValidation>
    <dataValidation type="custom" operator="greaterThan" showInputMessage="1" showErrorMessage="1" error="0より大きい整数値で、蓄電池容量の構成に応じた黄色セルに入力ください" sqref="H93 H125 H157" xr:uid="{D87BC6D3-C63E-4A25-9F84-45C30DCFF402}">
      <formula1>AND(ISNUMBER(H93), H93&gt;0, H93=INT(H93), E89&gt;=3)</formula1>
    </dataValidation>
    <dataValidation type="custom" operator="greaterThan" showInputMessage="1" showErrorMessage="1" error="0より大きい整数値で、蓄電池容量の構成に応じた黄色セルに入力ください" sqref="H94 H126 H158" xr:uid="{3BBDFA80-B077-4D37-88EB-A44DD14BAA33}">
      <formula1>AND(ISNUMBER(H94), H94&gt;0, H94=INT(H94), E89&gt;=4)</formula1>
    </dataValidation>
    <dataValidation type="custom" operator="greaterThan" showInputMessage="1" showErrorMessage="1" error="0より大きい整数値で、蓄電池容量の構成に応じた黄色セルに入力ください" sqref="H95 H127 H159" xr:uid="{27736F65-3A87-4AA5-92F5-CFB67199F817}">
      <formula1>AND(ISNUMBER(H95), H95&gt;0, H95=INT(H95), E89&gt;=5)</formula1>
    </dataValidation>
    <dataValidation type="decimal" operator="lessThan" allowBlank="1" showInputMessage="1" showErrorMessage="1" error="（変更後）定格出力合計　充電側よりも小さい値で入力ください" sqref="H170" xr:uid="{2BB266C0-C5E6-4E79-A38C-1FA2CB926CB0}">
      <formula1>H167</formula1>
    </dataValidation>
    <dataValidation type="decimal" operator="lessThan" allowBlank="1" showInputMessage="1" showErrorMessage="1" error="（変更後）定格出力合計　放電側よりも小さい値で入力ください" sqref="H169" xr:uid="{38DCB81E-9BB8-4D1C-AA62-D393FD016F97}">
      <formula1>H166</formula1>
    </dataValidation>
    <dataValidation type="custom" operator="greaterThanOrEqual" allowBlank="1" showInputMessage="1" showErrorMessage="1" error="「Today関数」を使用せずに、手入力で申込記載日(YYYY年MM月DD日)を記載ください。" sqref="E12" xr:uid="{152357B7-F584-43E8-98C1-06FCE65BC4D1}">
      <formula1>AND(NOT(_xlfn.ISFORMULA(E12)), ISNUMBER(E12), E12=DATE(YEAR(E12),MONTH(E12),DAY(E12)), E12 &gt;= TODAY())</formula1>
    </dataValidation>
    <dataValidation type="custom" operator="equal" allowBlank="1" showInputMessage="1" showErrorMessage="1" error="7桁の郵便番号を「●●●-●●●●」形式でご記載ください" sqref="E38 E27 E13" xr:uid="{0D741F25-3D5C-424B-A405-C3AD89646BD2}">
      <formula1>AND(LEN(E13)=8, ISNUMBER(VALUE(SUBSTITUTE(E13, "-", ""))))</formula1>
    </dataValidation>
    <dataValidation type="textLength" allowBlank="1" showInputMessage="1" showErrorMessage="1" error="ハイフンを含めた12桁もしくは13桁の数字で記載ください" sqref="E34:E35 E45:E46" xr:uid="{16ADD637-2786-4F3F-967A-26AACCEF429E}">
      <formula1>12</formula1>
      <formula2>13</formula2>
    </dataValidation>
    <dataValidation type="custom" allowBlank="1" showInputMessage="1" showErrorMessage="1" error="@を含めた正しいメールアドレスを記載ください" sqref="E47 E36" xr:uid="{AF4309D4-BD57-4547-9398-FADC381113A9}">
      <formula1>SUM(COUNTIF(E36, "*@*"), COUNTIF(E36, "*＠*"))</formula1>
    </dataValidation>
    <dataValidation type="custom" imeMode="fullKatakana" allowBlank="1" showInputMessage="1" showErrorMessage="1" error="全角カタカナで記載してください" sqref="E16 E19 E22 E32 E43" xr:uid="{A58E4EC4-B1E0-4046-97E8-9D35B61B522E}">
      <formula1>E16=PHONETIC(E16)</formula1>
    </dataValidation>
    <dataValidation type="decimal" operator="greaterThan" allowBlank="1" showInputMessage="1" showErrorMessage="1" error="0より大きい数値で記載ください" sqref="E57 E81:E82 H81:H82 H145:H146 H113:H114 E113:E114 E145:E146" xr:uid="{F3EFC7CA-5653-44D9-8C5D-A62EEFC3F57D}">
      <formula1>0</formula1>
    </dataValidation>
    <dataValidation type="decimal" operator="greaterThan" allowBlank="1" showInputMessage="1" showErrorMessage="1" error="小数点以下第一位を四捨五入して2000未満となるように入力ください" sqref="E58" xr:uid="{1E1DE8A3-7CEE-48CD-97E9-E7750FD7B57C}">
      <formula1>0</formula1>
    </dataValidation>
    <dataValidation type="whole" operator="greaterThan" allowBlank="1" showInputMessage="1" showErrorMessage="1" error="0より大きい整数値を入力してください。_x000a_" sqref="E91:E95 E123:E127 E155:E159" xr:uid="{7123EDDE-C74F-468D-AF9F-3B31A85FD11C}">
      <formula1>0</formula1>
    </dataValidation>
    <dataValidation type="date" operator="greaterThanOrEqual" allowBlank="1" showInputMessage="1" showErrorMessage="1" error="本書類の記載日より_x000a_未来日の日付を記載ください" sqref="E53:E54" xr:uid="{368B8ED9-524F-47E5-B8E2-53B818DBC480}">
      <formula1>E52</formula1>
    </dataValidation>
    <dataValidation type="custom" allowBlank="1" showInputMessage="1" showErrorMessage="1" error="0より大きく1999.5より小さい数値で記載ください" sqref="E173" xr:uid="{39627899-A5A2-415E-8D5B-CDC2153A2F93}">
      <formula1>AND(E173&gt;0, E173&lt;1999.5)</formula1>
    </dataValidation>
  </dataValidations>
  <hyperlinks>
    <hyperlink ref="J49" r:id="rId1" display="https://www.tepco.co.jp/pg/consignment/notification/index-j.html" xr:uid="{20F667CA-B66E-4AD2-8359-8CB0D1B29583}"/>
    <hyperlink ref="J64" location="入力方法!A1" display="入力方法!A1" xr:uid="{CC00BC74-FD7B-4DD0-805D-89F3F6B3AE54}"/>
    <hyperlink ref="J89" location="入力方法!A1" display="【入力方法】シートにイメージと入力例を記載しておりますので、参考に入力ください(Link)" xr:uid="{90A1A153-6627-40EC-B383-FFF57F136B36}"/>
    <hyperlink ref="J121" location="入力方法!A1" display="【入力方法】シートにイメージと入力例を記載しておりますので、参考に入力ください(Link)" xr:uid="{5423D3FD-C553-41A5-A57F-AB1334000CB8}"/>
    <hyperlink ref="J153" location="入力方法!A1" display="【入力方法】シートにイメージと入力例を記載しておりますので、参考に入力ください(Link)" xr:uid="{B8B67B7B-E665-4BB1-BDD6-9307F2396E49}"/>
  </hyperlinks>
  <pageMargins left="0.7" right="0.7" top="0.75" bottom="0.75" header="0.3" footer="0.3"/>
  <pageSetup paperSize="9" scale="10" orientation="portrait" r:id="rId2"/>
  <rowBreaks count="2" manualBreakCount="2">
    <brk id="96" max="11" man="1"/>
    <brk id="160" max="16383" man="1"/>
  </rowBreaks>
  <extLst>
    <ext xmlns:x14="http://schemas.microsoft.com/office/spreadsheetml/2009/9/main" uri="{78C0D931-6437-407d-A8EE-F0AAD7539E65}">
      <x14:conditionalFormattings>
        <x14:conditionalFormatting xmlns:xm="http://schemas.microsoft.com/office/excel/2006/main">
          <x14:cfRule type="expression" priority="7" id="{E64DBDE2-328D-42AE-908A-131D95CF52FE}">
            <xm:f>'はじめに '!$AV$46&lt;&gt;"はい"</xm:f>
            <x14:dxf>
              <fill>
                <patternFill>
                  <bgColor theme="0" tint="-0.24994659260841701"/>
                </patternFill>
              </fill>
            </x14:dxf>
          </x14:cfRule>
          <xm:sqref>E66:E68 E98:E100 E130:E132</xm:sqref>
        </x14:conditionalFormatting>
        <x14:conditionalFormatting xmlns:xm="http://schemas.microsoft.com/office/excel/2006/main">
          <x14:cfRule type="expression" priority="6" id="{7FE7044A-CAF9-4820-927C-5783BA98B08B}">
            <xm:f>'はじめに '!$AV$48&lt;&gt;"はい"</xm:f>
            <x14:dxf>
              <fill>
                <patternFill>
                  <bgColor theme="0" tint="-0.24994659260841701"/>
                </patternFill>
              </fill>
            </x14:dxf>
          </x14:cfRule>
          <xm:sqref>E69:E71 E101:E103 E133:E135</xm:sqref>
        </x14:conditionalFormatting>
        <x14:conditionalFormatting xmlns:xm="http://schemas.microsoft.com/office/excel/2006/main">
          <x14:cfRule type="expression" priority="5" id="{0589190F-2774-41C2-9202-7CA86F3E5A0B}">
            <xm:f>AND('はじめに '!$AV$46&lt;&gt;"はい",'はじめに '!$AV$48&lt;&gt;"はい")</xm:f>
            <x14:dxf>
              <fill>
                <patternFill>
                  <bgColor theme="0" tint="-0.24994659260841701"/>
                </patternFill>
              </fill>
            </x14:dxf>
          </x14:cfRule>
          <xm:sqref>E76:E88 H77:I78 H80:I82 E108:E120 H109:I110 H112:I114 E140:E152 H141:I142 H144:I146</xm:sqref>
        </x14:conditionalFormatting>
      </x14:conditionalFormattings>
    </ext>
    <ext xmlns:x14="http://schemas.microsoft.com/office/spreadsheetml/2009/9/main" uri="{CCE6A557-97BC-4b89-ADB6-D9C93CAAB3DF}">
      <x14:dataValidations xmlns:xm="http://schemas.microsoft.com/office/excel/2006/main" count="21">
        <x14:dataValidation type="list" allowBlank="1" showInputMessage="1" showErrorMessage="1" xr:uid="{402A4AF5-78F2-4FA4-AFC1-492DC2F1ED0B}">
          <x14:formula1>
            <xm:f>プルダウン用!$F$61:$F$63</xm:f>
          </x14:formula1>
          <xm:sqref>E86 E150 E154 E160 E118</xm:sqref>
        </x14:dataValidation>
        <x14:dataValidation type="list" allowBlank="1" showInputMessage="1" showErrorMessage="1" xr:uid="{CCD767F0-8DA8-42A0-A594-878939130B66}">
          <x14:formula1>
            <xm:f>プルダウン用!$F$64:$F$66</xm:f>
          </x14:formula1>
          <xm:sqref>E87 E151 E119</xm:sqref>
        </x14:dataValidation>
        <x14:dataValidation type="list" allowBlank="1" showInputMessage="1" showErrorMessage="1" xr:uid="{E99D20BC-35CA-4195-85C2-6AB88C7D08DB}">
          <x14:formula1>
            <xm:f>プルダウン用!$F$57:$F$60</xm:f>
          </x14:formula1>
          <xm:sqref>E117 E85 E149</xm:sqref>
        </x14:dataValidation>
        <x14:dataValidation type="list" allowBlank="1" showInputMessage="1" showErrorMessage="1" xr:uid="{DC9690E0-7897-4C12-9075-331F232A0E82}">
          <x14:formula1>
            <xm:f>プルダウン用!$F$53:$F$56</xm:f>
          </x14:formula1>
          <xm:sqref>E108 E140 E76</xm:sqref>
        </x14:dataValidation>
        <x14:dataValidation type="list" allowBlank="1" showInputMessage="1" showErrorMessage="1" xr:uid="{3BD5901D-BF58-48BF-8B23-E55DC2112988}">
          <x14:formula1>
            <xm:f>プルダウン用!$F$10:$F$12</xm:f>
          </x14:formula1>
          <xm:sqref>E21</xm:sqref>
        </x14:dataValidation>
        <x14:dataValidation type="list" allowBlank="1" showInputMessage="1" showErrorMessage="1" xr:uid="{3C73F2B8-D157-48E2-8E79-2FC9C40893E4}">
          <x14:formula1>
            <xm:f>プルダウン用!$F$26:$F$28</xm:f>
          </x14:formula1>
          <xm:sqref>E37</xm:sqref>
        </x14:dataValidation>
        <x14:dataValidation type="list" allowBlank="1" showInputMessage="1" showErrorMessage="1" xr:uid="{DEDDAB5C-9BF6-4E8D-A639-D9A1E24EC0C1}">
          <x14:formula1>
            <xm:f>プルダウン用!$F$33:$F$35</xm:f>
          </x14:formula1>
          <xm:sqref>E55</xm:sqref>
        </x14:dataValidation>
        <x14:dataValidation type="list" allowBlank="1" showInputMessage="1" showErrorMessage="1" xr:uid="{7CEE98AD-8A05-4727-9FAA-B75305B86828}">
          <x14:formula1>
            <xm:f>プルダウン用!$F$36:$F$38</xm:f>
          </x14:formula1>
          <xm:sqref>E56</xm:sqref>
        </x14:dataValidation>
        <x14:dataValidation type="list" allowBlank="1" showInputMessage="1" showErrorMessage="1" xr:uid="{96EBB360-AC92-4FD6-BBDB-0E147E08A384}">
          <x14:formula1>
            <xm:f>プルダウン用!$F$39:$F$40</xm:f>
          </x14:formula1>
          <xm:sqref>E59</xm:sqref>
        </x14:dataValidation>
        <x14:dataValidation type="list" errorStyle="warning" allowBlank="1" showInputMessage="1" xr:uid="{44B877FE-DBA9-41A1-9335-106835AC4C2F}">
          <x14:formula1>
            <xm:f>プルダウン用!$F$41:$F$44</xm:f>
          </x14:formula1>
          <xm:sqref>E60</xm:sqref>
        </x14:dataValidation>
        <x14:dataValidation type="list" allowBlank="1" showInputMessage="1" showErrorMessage="1" xr:uid="{32795846-9CB3-4CC3-B598-68622843B39A}">
          <x14:formula1>
            <xm:f>プルダウン用!$F$13:$F$22</xm:f>
          </x14:formula1>
          <xm:sqref>E24</xm:sqref>
        </x14:dataValidation>
        <x14:dataValidation type="list" allowBlank="1" showInputMessage="1" showErrorMessage="1" xr:uid="{7DABD6ED-C7CA-4543-961A-84F62034070B}">
          <x14:formula1>
            <xm:f>プルダウン用!$F$29:$F$31</xm:f>
          </x14:formula1>
          <xm:sqref>E49</xm:sqref>
        </x14:dataValidation>
        <x14:dataValidation type="list" allowBlank="1" showInputMessage="1" showErrorMessage="1" error="0~100までの数値を入力してください。" xr:uid="{F9700235-1004-470E-A5EE-CE4B1DFEBD55}">
          <x14:formula1>
            <xm:f>プルダウン用!$F$57:$F$60</xm:f>
          </x14:formula1>
          <xm:sqref>E117 E85</xm:sqref>
        </x14:dataValidation>
        <x14:dataValidation type="list" operator="greaterThanOrEqual" allowBlank="1" showInputMessage="1" showErrorMessage="1" error="0以上の数値を入力してください。_x000a_" xr:uid="{1DF7DD16-0C83-4319-A1E5-43583FA18270}">
          <x14:formula1>
            <xm:f>プルダウン用!$F$57:$F$60</xm:f>
          </x14:formula1>
          <xm:sqref>E85 E117</xm:sqref>
        </x14:dataValidation>
        <x14:dataValidation type="list" allowBlank="1" showInputMessage="1" showErrorMessage="1" error="0~100までの数値を入力してください。" xr:uid="{B238FA38-02CC-4310-BE0C-02B11F7B8A1F}">
          <x14:formula1>
            <xm:f>プルダウン用!$F$64:$F$66</xm:f>
          </x14:formula1>
          <xm:sqref>E86:E87 E119 E151</xm:sqref>
        </x14:dataValidation>
        <x14:dataValidation type="list" operator="greaterThanOrEqual" allowBlank="1" showInputMessage="1" showErrorMessage="1" error="0以上の数値を入力してください。_x000a_" xr:uid="{71B3063D-80D2-4EDE-A992-FE80ACA1CFB8}">
          <x14:formula1>
            <xm:f>プルダウン用!$F$61:$F$63</xm:f>
          </x14:formula1>
          <xm:sqref>E86 E118</xm:sqref>
        </x14:dataValidation>
        <x14:dataValidation type="list" allowBlank="1" showInputMessage="1" showErrorMessage="1" error="0~100までの数値を入力してください。" xr:uid="{A79496B9-B034-4336-8357-B79F507C068A}">
          <x14:formula1>
            <xm:f>プルダウン用!$F$61:$F$63</xm:f>
          </x14:formula1>
          <xm:sqref>E118</xm:sqref>
        </x14:dataValidation>
        <x14:dataValidation type="list" allowBlank="1" showInputMessage="1" showErrorMessage="1" xr:uid="{72EE500A-014B-46BD-BAF9-C7807276B473}">
          <x14:formula1>
            <xm:f>プルダウン用!$F$50:$F$52</xm:f>
          </x14:formula1>
          <xm:sqref>E72 E104 E136</xm:sqref>
        </x14:dataValidation>
        <x14:dataValidation type="list" allowBlank="1" showInputMessage="1" showErrorMessage="1" xr:uid="{B22481E8-15D5-4F91-A8B5-605F322CA2B2}">
          <x14:formula1>
            <xm:f>プルダウン用!$F$23:$F$25</xm:f>
          </x14:formula1>
          <xm:sqref>E26</xm:sqref>
        </x14:dataValidation>
        <x14:dataValidation type="list" allowBlank="1" showInputMessage="1" showErrorMessage="1" xr:uid="{F6810B42-9559-4BC6-B4A5-E0E489BE900D}">
          <x14:formula1>
            <xm:f>プルダウン用!$F$68:$F$70</xm:f>
          </x14:formula1>
          <xm:sqref>E168</xm:sqref>
        </x14:dataValidation>
        <x14:dataValidation type="list" allowBlank="1" showInputMessage="1" showErrorMessage="1" xr:uid="{FD020B18-1EE9-4BF4-84F5-59987DA2E0ED}">
          <x14:formula1>
            <xm:f>プルダウン用!$F$46:$F$49</xm:f>
          </x14:formula1>
          <xm:sqref>E66 E69 E98 E101 E130 E133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B4621-6EAA-4058-BEDE-2A0C389CDC49}">
  <sheetPr codeName="Sheet5">
    <tabColor theme="5" tint="0.59999389629810485"/>
  </sheetPr>
  <dimension ref="A2:G73"/>
  <sheetViews>
    <sheetView showGridLines="0" view="pageBreakPreview" zoomScale="63" zoomScaleNormal="62" workbookViewId="0">
      <pane xSplit="1" ySplit="4" topLeftCell="B7" activePane="bottomRight" state="frozen"/>
      <selection pane="topRight" activeCell="B1" sqref="B1"/>
      <selection pane="bottomLeft" activeCell="A5" sqref="A5"/>
      <selection pane="bottomRight" activeCell="F36" sqref="F36"/>
    </sheetView>
  </sheetViews>
  <sheetFormatPr defaultColWidth="8.81640625" defaultRowHeight="22" x14ac:dyDescent="0.2"/>
  <cols>
    <col min="1" max="1" width="2.6328125" style="6" customWidth="1"/>
    <col min="2" max="2" width="5.81640625" style="6" customWidth="1"/>
    <col min="3" max="3" width="52.08984375" style="6" customWidth="1"/>
    <col min="4" max="4" width="70.81640625" style="6" customWidth="1"/>
    <col min="5" max="5" width="21.08984375" style="6" customWidth="1"/>
    <col min="6" max="6" width="96.90625" style="134" bestFit="1" customWidth="1"/>
    <col min="7" max="14" width="8.81640625" style="6" customWidth="1"/>
    <col min="15" max="16384" width="8.81640625" style="6"/>
  </cols>
  <sheetData>
    <row r="2" spans="1:7" ht="35" x14ac:dyDescent="0.2">
      <c r="A2" s="8" t="s">
        <v>16</v>
      </c>
      <c r="B2" s="28"/>
      <c r="C2" s="8"/>
      <c r="D2" s="8"/>
      <c r="E2" s="8"/>
    </row>
    <row r="3" spans="1:7" ht="35" x14ac:dyDescent="0.2">
      <c r="A3" s="8"/>
      <c r="B3" s="28"/>
      <c r="C3" s="8"/>
      <c r="D3" s="8"/>
      <c r="E3" s="8"/>
    </row>
    <row r="4" spans="1:7" ht="24.5" x14ac:dyDescent="0.2">
      <c r="B4" s="94" t="s">
        <v>17</v>
      </c>
      <c r="C4" s="94"/>
      <c r="D4" s="94"/>
      <c r="E4" s="94"/>
      <c r="F4" s="94" t="s">
        <v>18</v>
      </c>
      <c r="G4" s="9"/>
    </row>
    <row r="5" spans="1:7" ht="24.5" x14ac:dyDescent="0.2">
      <c r="B5" s="95" t="s">
        <v>19</v>
      </c>
      <c r="C5" s="96"/>
      <c r="D5" s="115"/>
      <c r="E5" s="115"/>
      <c r="F5" s="135"/>
    </row>
    <row r="6" spans="1:7" ht="24.5" x14ac:dyDescent="0.2">
      <c r="B6" s="155"/>
      <c r="C6" s="755" t="s">
        <v>20</v>
      </c>
      <c r="D6" s="756"/>
      <c r="E6" s="757"/>
      <c r="F6" s="758" t="s">
        <v>712</v>
      </c>
    </row>
    <row r="7" spans="1:7" ht="44" x14ac:dyDescent="0.2">
      <c r="B7" s="155"/>
      <c r="C7" s="759"/>
      <c r="D7" s="760"/>
      <c r="E7" s="760"/>
      <c r="F7" s="761" t="s">
        <v>713</v>
      </c>
    </row>
    <row r="8" spans="1:7" ht="24.5" x14ac:dyDescent="0.2">
      <c r="B8" s="155"/>
      <c r="C8" s="759"/>
      <c r="D8" s="760"/>
      <c r="E8" s="760"/>
      <c r="F8" s="761" t="s">
        <v>714</v>
      </c>
    </row>
    <row r="9" spans="1:7" ht="24.5" x14ac:dyDescent="0.2">
      <c r="B9" s="155"/>
      <c r="C9" s="759"/>
      <c r="D9" s="760"/>
      <c r="E9" s="760"/>
      <c r="F9" s="758" t="s">
        <v>715</v>
      </c>
    </row>
    <row r="10" spans="1:7" x14ac:dyDescent="0.2">
      <c r="B10" s="78"/>
      <c r="C10" s="84" t="s">
        <v>21</v>
      </c>
      <c r="D10" s="80"/>
      <c r="E10" s="86"/>
      <c r="F10" s="149" t="s">
        <v>22</v>
      </c>
    </row>
    <row r="11" spans="1:7" x14ac:dyDescent="0.2">
      <c r="B11" s="78"/>
      <c r="C11" s="112"/>
      <c r="D11" s="26"/>
      <c r="E11" s="77"/>
      <c r="F11" s="149" t="s">
        <v>23</v>
      </c>
    </row>
    <row r="12" spans="1:7" x14ac:dyDescent="0.2">
      <c r="B12" s="78"/>
      <c r="C12" s="87"/>
      <c r="D12" s="27"/>
      <c r="E12" s="116"/>
      <c r="F12" s="149" t="s">
        <v>24</v>
      </c>
    </row>
    <row r="13" spans="1:7" x14ac:dyDescent="0.2">
      <c r="B13" s="78"/>
      <c r="C13" s="112" t="s">
        <v>32</v>
      </c>
      <c r="D13" s="106" t="s">
        <v>33</v>
      </c>
      <c r="E13" s="122"/>
      <c r="F13" s="136" t="s">
        <v>22</v>
      </c>
    </row>
    <row r="14" spans="1:7" x14ac:dyDescent="0.2">
      <c r="B14" s="78"/>
      <c r="C14" s="112"/>
      <c r="D14" s="107"/>
      <c r="E14" s="122"/>
      <c r="F14" s="136" t="s">
        <v>34</v>
      </c>
    </row>
    <row r="15" spans="1:7" x14ac:dyDescent="0.2">
      <c r="B15" s="78"/>
      <c r="C15" s="112"/>
      <c r="D15" s="107"/>
      <c r="E15" s="122"/>
      <c r="F15" s="136" t="s">
        <v>35</v>
      </c>
    </row>
    <row r="16" spans="1:7" x14ac:dyDescent="0.2">
      <c r="B16" s="78"/>
      <c r="C16" s="112"/>
      <c r="D16" s="107"/>
      <c r="E16" s="122"/>
      <c r="F16" s="136" t="s">
        <v>36</v>
      </c>
    </row>
    <row r="17" spans="2:6" x14ac:dyDescent="0.2">
      <c r="B17" s="78"/>
      <c r="C17" s="112"/>
      <c r="D17" s="107"/>
      <c r="E17" s="122"/>
      <c r="F17" s="136" t="s">
        <v>37</v>
      </c>
    </row>
    <row r="18" spans="2:6" x14ac:dyDescent="0.2">
      <c r="B18" s="78"/>
      <c r="C18" s="112"/>
      <c r="D18" s="107"/>
      <c r="E18" s="122"/>
      <c r="F18" s="136" t="s">
        <v>38</v>
      </c>
    </row>
    <row r="19" spans="2:6" x14ac:dyDescent="0.2">
      <c r="B19" s="78"/>
      <c r="C19" s="112"/>
      <c r="D19" s="107"/>
      <c r="E19" s="122"/>
      <c r="F19" s="136" t="s">
        <v>39</v>
      </c>
    </row>
    <row r="20" spans="2:6" x14ac:dyDescent="0.2">
      <c r="B20" s="78"/>
      <c r="C20" s="112"/>
      <c r="D20" s="107"/>
      <c r="E20" s="122"/>
      <c r="F20" s="136" t="s">
        <v>40</v>
      </c>
    </row>
    <row r="21" spans="2:6" x14ac:dyDescent="0.2">
      <c r="B21" s="78"/>
      <c r="C21" s="112"/>
      <c r="D21" s="107"/>
      <c r="E21" s="122"/>
      <c r="F21" s="136" t="s">
        <v>41</v>
      </c>
    </row>
    <row r="22" spans="2:6" x14ac:dyDescent="0.2">
      <c r="B22" s="78"/>
      <c r="C22" s="112"/>
      <c r="D22" s="108"/>
      <c r="E22" s="122"/>
      <c r="F22" s="136" t="s">
        <v>42</v>
      </c>
    </row>
    <row r="23" spans="2:6" x14ac:dyDescent="0.2">
      <c r="B23" s="78"/>
      <c r="C23" s="84" t="s">
        <v>29</v>
      </c>
      <c r="D23" s="80"/>
      <c r="E23" s="121"/>
      <c r="F23" s="136" t="s">
        <v>22</v>
      </c>
    </row>
    <row r="24" spans="2:6" x14ac:dyDescent="0.2">
      <c r="B24" s="78"/>
      <c r="C24" s="112"/>
      <c r="D24" s="26"/>
      <c r="E24" s="122"/>
      <c r="F24" s="136" t="s">
        <v>30</v>
      </c>
    </row>
    <row r="25" spans="2:6" x14ac:dyDescent="0.2">
      <c r="B25" s="78"/>
      <c r="C25" s="87"/>
      <c r="D25" s="27"/>
      <c r="E25" s="120"/>
      <c r="F25" s="136" t="s">
        <v>31</v>
      </c>
    </row>
    <row r="26" spans="2:6" x14ac:dyDescent="0.2">
      <c r="B26" s="78"/>
      <c r="C26" s="79" t="s">
        <v>26</v>
      </c>
      <c r="D26" s="85"/>
      <c r="E26" s="80"/>
      <c r="F26" s="136" t="s">
        <v>22</v>
      </c>
    </row>
    <row r="27" spans="2:6" x14ac:dyDescent="0.2">
      <c r="B27" s="78"/>
      <c r="C27" s="81"/>
      <c r="D27" s="12"/>
      <c r="E27" s="119"/>
      <c r="F27" s="136" t="s">
        <v>27</v>
      </c>
    </row>
    <row r="28" spans="2:6" x14ac:dyDescent="0.2">
      <c r="B28" s="78"/>
      <c r="C28" s="81"/>
      <c r="D28" s="118"/>
      <c r="E28" s="120"/>
      <c r="F28" s="136" t="s">
        <v>28</v>
      </c>
    </row>
    <row r="29" spans="2:6" x14ac:dyDescent="0.2">
      <c r="B29" s="88"/>
      <c r="C29" s="84" t="s">
        <v>43</v>
      </c>
      <c r="D29" s="85"/>
      <c r="E29" s="123"/>
      <c r="F29" s="136" t="s">
        <v>22</v>
      </c>
    </row>
    <row r="30" spans="2:6" x14ac:dyDescent="0.2">
      <c r="B30" s="88"/>
      <c r="C30" s="112"/>
      <c r="D30" s="12"/>
      <c r="E30" s="124"/>
      <c r="F30" s="136" t="s">
        <v>23</v>
      </c>
    </row>
    <row r="31" spans="2:6" x14ac:dyDescent="0.2">
      <c r="B31" s="90"/>
      <c r="C31" s="127"/>
      <c r="D31" s="125"/>
      <c r="E31" s="126"/>
      <c r="F31" s="136" t="s">
        <v>24</v>
      </c>
    </row>
    <row r="32" spans="2:6" ht="30" x14ac:dyDescent="0.2">
      <c r="B32" s="95" t="s">
        <v>44</v>
      </c>
      <c r="C32" s="89"/>
      <c r="D32" s="128"/>
      <c r="E32" s="128"/>
      <c r="F32" s="137"/>
    </row>
    <row r="33" spans="2:6" x14ac:dyDescent="0.2">
      <c r="B33" s="78"/>
      <c r="C33" s="91" t="s">
        <v>45</v>
      </c>
      <c r="D33" s="92"/>
      <c r="E33" s="92"/>
      <c r="F33" s="150" t="s">
        <v>22</v>
      </c>
    </row>
    <row r="34" spans="2:6" x14ac:dyDescent="0.2">
      <c r="B34" s="78"/>
      <c r="C34" s="91"/>
      <c r="D34" s="92"/>
      <c r="E34" s="92"/>
      <c r="F34" s="136" t="s">
        <v>23</v>
      </c>
    </row>
    <row r="35" spans="2:6" x14ac:dyDescent="0.2">
      <c r="B35" s="78"/>
      <c r="C35" s="91"/>
      <c r="D35" s="92"/>
      <c r="E35" s="92"/>
      <c r="F35" s="136" t="s">
        <v>46</v>
      </c>
    </row>
    <row r="36" spans="2:6" x14ac:dyDescent="0.2">
      <c r="B36" s="78"/>
      <c r="C36" s="91"/>
      <c r="D36" s="93" t="s">
        <v>99</v>
      </c>
      <c r="E36" s="129"/>
      <c r="F36" s="136" t="s">
        <v>22</v>
      </c>
    </row>
    <row r="37" spans="2:6" x14ac:dyDescent="0.2">
      <c r="B37" s="78"/>
      <c r="C37" s="91"/>
      <c r="D37" s="113"/>
      <c r="E37" s="130"/>
      <c r="F37" s="136" t="s">
        <v>802</v>
      </c>
    </row>
    <row r="38" spans="2:6" x14ac:dyDescent="0.2">
      <c r="B38" s="78"/>
      <c r="C38" s="91"/>
      <c r="D38" s="131"/>
      <c r="E38" s="132"/>
      <c r="F38" s="136" t="s">
        <v>803</v>
      </c>
    </row>
    <row r="39" spans="2:6" x14ac:dyDescent="0.2">
      <c r="B39" s="78"/>
      <c r="C39" s="93" t="s">
        <v>47</v>
      </c>
      <c r="D39" s="93" t="s">
        <v>105</v>
      </c>
      <c r="E39" s="129"/>
      <c r="F39" s="136" t="s">
        <v>48</v>
      </c>
    </row>
    <row r="40" spans="2:6" x14ac:dyDescent="0.2">
      <c r="B40" s="78"/>
      <c r="C40" s="91"/>
      <c r="D40" s="153"/>
      <c r="E40" s="132"/>
      <c r="F40" s="136" t="s">
        <v>520</v>
      </c>
    </row>
    <row r="41" spans="2:6" x14ac:dyDescent="0.2">
      <c r="B41" s="78"/>
      <c r="C41" s="91"/>
      <c r="D41" s="93" t="s">
        <v>107</v>
      </c>
      <c r="E41" s="129"/>
      <c r="F41" s="151" t="s">
        <v>22</v>
      </c>
    </row>
    <row r="42" spans="2:6" x14ac:dyDescent="0.2">
      <c r="B42" s="78"/>
      <c r="C42" s="91"/>
      <c r="D42" s="113"/>
      <c r="E42" s="130"/>
      <c r="F42" s="151" t="s">
        <v>49</v>
      </c>
    </row>
    <row r="43" spans="2:6" x14ac:dyDescent="0.2">
      <c r="B43" s="78"/>
      <c r="C43" s="91"/>
      <c r="D43" s="113"/>
      <c r="E43" s="130"/>
      <c r="F43" s="151" t="s">
        <v>50</v>
      </c>
    </row>
    <row r="44" spans="2:6" x14ac:dyDescent="0.2">
      <c r="B44" s="78"/>
      <c r="C44" s="91"/>
      <c r="D44" s="131"/>
      <c r="E44" s="132"/>
      <c r="F44" s="151" t="s">
        <v>596</v>
      </c>
    </row>
    <row r="45" spans="2:6" ht="30" x14ac:dyDescent="0.2">
      <c r="B45" s="95" t="s">
        <v>559</v>
      </c>
      <c r="C45" s="89"/>
      <c r="D45" s="128"/>
      <c r="E45" s="128"/>
      <c r="F45" s="137"/>
    </row>
    <row r="46" spans="2:6" x14ac:dyDescent="0.2">
      <c r="B46" s="78"/>
      <c r="C46" s="109" t="s">
        <v>777</v>
      </c>
      <c r="D46" s="106" t="s">
        <v>790</v>
      </c>
      <c r="E46" s="117"/>
      <c r="F46" s="136" t="s">
        <v>22</v>
      </c>
    </row>
    <row r="47" spans="2:6" x14ac:dyDescent="0.2">
      <c r="B47" s="78"/>
      <c r="C47" s="103"/>
      <c r="D47" s="107"/>
      <c r="E47" s="119"/>
      <c r="F47" s="136" t="s">
        <v>778</v>
      </c>
    </row>
    <row r="48" spans="2:6" x14ac:dyDescent="0.2">
      <c r="B48" s="78"/>
      <c r="C48" s="103"/>
      <c r="D48" s="107"/>
      <c r="E48" s="119"/>
      <c r="F48" s="136" t="s">
        <v>779</v>
      </c>
    </row>
    <row r="49" spans="2:6" x14ac:dyDescent="0.2">
      <c r="B49" s="78"/>
      <c r="C49" s="103"/>
      <c r="D49" s="107"/>
      <c r="E49" s="119"/>
      <c r="F49" s="136" t="s">
        <v>51</v>
      </c>
    </row>
    <row r="50" spans="2:6" x14ac:dyDescent="0.2">
      <c r="B50" s="78"/>
      <c r="C50" s="103"/>
      <c r="D50" s="106" t="s">
        <v>562</v>
      </c>
      <c r="E50" s="117"/>
      <c r="F50" s="150" t="s">
        <v>22</v>
      </c>
    </row>
    <row r="51" spans="2:6" x14ac:dyDescent="0.2">
      <c r="B51" s="78"/>
      <c r="C51" s="103"/>
      <c r="D51" s="107"/>
      <c r="E51" s="119"/>
      <c r="F51" s="136" t="s">
        <v>23</v>
      </c>
    </row>
    <row r="52" spans="2:6" x14ac:dyDescent="0.2">
      <c r="B52" s="78"/>
      <c r="C52" s="103"/>
      <c r="D52" s="107"/>
      <c r="E52" s="119"/>
      <c r="F52" s="136" t="s">
        <v>46</v>
      </c>
    </row>
    <row r="53" spans="2:6" x14ac:dyDescent="0.2">
      <c r="B53" s="78"/>
      <c r="C53" s="103"/>
      <c r="D53" s="106" t="s">
        <v>52</v>
      </c>
      <c r="E53" s="117"/>
      <c r="F53" s="151" t="s">
        <v>22</v>
      </c>
    </row>
    <row r="54" spans="2:6" x14ac:dyDescent="0.2">
      <c r="B54" s="78"/>
      <c r="C54" s="103"/>
      <c r="D54" s="107"/>
      <c r="E54" s="119"/>
      <c r="F54" s="151" t="s">
        <v>53</v>
      </c>
    </row>
    <row r="55" spans="2:6" x14ac:dyDescent="0.2">
      <c r="B55" s="78"/>
      <c r="C55" s="103"/>
      <c r="D55" s="107"/>
      <c r="E55" s="119"/>
      <c r="F55" s="151" t="s">
        <v>54</v>
      </c>
    </row>
    <row r="56" spans="2:6" x14ac:dyDescent="0.2">
      <c r="B56" s="78"/>
      <c r="C56" s="103"/>
      <c r="D56" s="107"/>
      <c r="E56" s="119"/>
      <c r="F56" s="151" t="s">
        <v>55</v>
      </c>
    </row>
    <row r="57" spans="2:6" x14ac:dyDescent="0.2">
      <c r="B57" s="78"/>
      <c r="C57" s="103"/>
      <c r="D57" s="106" t="s">
        <v>56</v>
      </c>
      <c r="E57" s="117"/>
      <c r="F57" s="151" t="s">
        <v>22</v>
      </c>
    </row>
    <row r="58" spans="2:6" x14ac:dyDescent="0.2">
      <c r="B58" s="78"/>
      <c r="C58" s="103"/>
      <c r="D58" s="107"/>
      <c r="E58" s="119"/>
      <c r="F58" s="151" t="s">
        <v>57</v>
      </c>
    </row>
    <row r="59" spans="2:6" x14ac:dyDescent="0.2">
      <c r="B59" s="78"/>
      <c r="C59" s="103"/>
      <c r="D59" s="107"/>
      <c r="E59" s="119"/>
      <c r="F59" s="151" t="s">
        <v>58</v>
      </c>
    </row>
    <row r="60" spans="2:6" x14ac:dyDescent="0.2">
      <c r="B60" s="78"/>
      <c r="C60" s="103"/>
      <c r="D60" s="105"/>
      <c r="E60" s="133"/>
      <c r="F60" s="151" t="s">
        <v>59</v>
      </c>
    </row>
    <row r="61" spans="2:6" x14ac:dyDescent="0.2">
      <c r="B61" s="78"/>
      <c r="C61" s="103"/>
      <c r="D61" s="104" t="s">
        <v>60</v>
      </c>
      <c r="E61" s="82"/>
      <c r="F61" s="136" t="s">
        <v>22</v>
      </c>
    </row>
    <row r="62" spans="2:6" x14ac:dyDescent="0.2">
      <c r="B62" s="78"/>
      <c r="C62" s="103"/>
      <c r="D62" s="107"/>
      <c r="E62" s="26"/>
      <c r="F62" s="136" t="s">
        <v>25</v>
      </c>
    </row>
    <row r="63" spans="2:6" x14ac:dyDescent="0.2">
      <c r="B63" s="78"/>
      <c r="C63" s="103"/>
      <c r="D63" s="107"/>
      <c r="E63" s="26"/>
      <c r="F63" s="136" t="s">
        <v>46</v>
      </c>
    </row>
    <row r="64" spans="2:6" x14ac:dyDescent="0.2">
      <c r="B64" s="78"/>
      <c r="C64" s="103"/>
      <c r="D64" s="104" t="s">
        <v>61</v>
      </c>
      <c r="E64" s="82"/>
      <c r="F64" s="136" t="s">
        <v>22</v>
      </c>
    </row>
    <row r="65" spans="2:6" x14ac:dyDescent="0.2">
      <c r="B65" s="78"/>
      <c r="C65" s="103"/>
      <c r="D65" s="107"/>
      <c r="E65" s="26"/>
      <c r="F65" s="136" t="s">
        <v>25</v>
      </c>
    </row>
    <row r="66" spans="2:6" x14ac:dyDescent="0.2">
      <c r="B66" s="78"/>
      <c r="C66" s="103"/>
      <c r="D66" s="107"/>
      <c r="E66" s="26"/>
      <c r="F66" s="136" t="s">
        <v>46</v>
      </c>
    </row>
    <row r="67" spans="2:6" ht="24.5" x14ac:dyDescent="0.2">
      <c r="B67" s="95" t="s">
        <v>716</v>
      </c>
      <c r="C67" s="110"/>
      <c r="D67" s="111"/>
      <c r="E67" s="297"/>
      <c r="F67" s="137"/>
    </row>
    <row r="68" spans="2:6" ht="24.5" x14ac:dyDescent="0.2">
      <c r="B68" s="155"/>
      <c r="C68" s="106" t="s">
        <v>557</v>
      </c>
      <c r="D68" s="156"/>
      <c r="E68" s="138"/>
      <c r="F68" s="150" t="s">
        <v>22</v>
      </c>
    </row>
    <row r="69" spans="2:6" ht="24.5" x14ac:dyDescent="0.2">
      <c r="B69" s="155"/>
      <c r="C69" s="107"/>
      <c r="D69" s="103"/>
      <c r="E69" s="138"/>
      <c r="F69" s="136" t="s">
        <v>23</v>
      </c>
    </row>
    <row r="70" spans="2:6" ht="24.5" x14ac:dyDescent="0.2">
      <c r="B70" s="155"/>
      <c r="C70" s="108"/>
      <c r="D70" s="154"/>
      <c r="E70" s="139"/>
      <c r="F70" s="136" t="s">
        <v>46</v>
      </c>
    </row>
    <row r="71" spans="2:6" x14ac:dyDescent="0.2">
      <c r="B71" s="1"/>
      <c r="C71" s="1"/>
      <c r="D71" s="1"/>
      <c r="E71" s="1"/>
    </row>
    <row r="72" spans="2:6" x14ac:dyDescent="0.2">
      <c r="B72" s="1"/>
      <c r="C72" s="1"/>
      <c r="D72" s="1"/>
      <c r="E72" s="1"/>
    </row>
    <row r="73" spans="2:6" x14ac:dyDescent="0.2">
      <c r="F73" s="26"/>
    </row>
  </sheetData>
  <dataConsolidate/>
  <phoneticPr fontId="2"/>
  <pageMargins left="0.7" right="0.7" top="0.75" bottom="0.75" header="0.3" footer="0.3"/>
  <pageSetup paperSize="9" scale="2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0324D-A0CF-43B7-9460-69390F612F75}">
  <sheetPr codeName="Sheet6">
    <tabColor theme="5" tint="0.59999389629810485"/>
  </sheetPr>
  <dimension ref="A1:G41"/>
  <sheetViews>
    <sheetView showGridLines="0" view="pageBreakPreview" zoomScale="60" zoomScaleNormal="109" workbookViewId="0">
      <pane ySplit="3" topLeftCell="A4" activePane="bottomLeft" state="frozen"/>
      <selection pane="bottomLeft"/>
    </sheetView>
  </sheetViews>
  <sheetFormatPr defaultColWidth="8.81640625" defaultRowHeight="15" x14ac:dyDescent="0.2"/>
  <cols>
    <col min="1" max="1" width="1.6328125" style="6" customWidth="1"/>
    <col min="2" max="2" width="16" style="6" customWidth="1"/>
    <col min="3" max="3" width="62.6328125" style="6" customWidth="1"/>
    <col min="4" max="4" width="51.6328125" style="6" customWidth="1"/>
    <col min="5" max="5" width="11.6328125" style="6" customWidth="1"/>
    <col min="6" max="6" width="62.6328125" style="6" customWidth="1"/>
    <col min="7" max="7" width="6.7265625" style="6" customWidth="1"/>
    <col min="8" max="16384" width="8.81640625" style="6"/>
  </cols>
  <sheetData>
    <row r="1" spans="1:6" ht="25" customHeight="1" x14ac:dyDescent="0.2">
      <c r="A1" s="768"/>
      <c r="B1" s="768"/>
    </row>
    <row r="2" spans="1:6" ht="26.5" customHeight="1" x14ac:dyDescent="0.2">
      <c r="A2" s="8"/>
      <c r="B2" s="8" t="s">
        <v>141</v>
      </c>
    </row>
    <row r="3" spans="1:6" ht="10" customHeight="1" x14ac:dyDescent="0.2">
      <c r="A3" s="8"/>
      <c r="B3" s="8"/>
    </row>
    <row r="5" spans="1:6" ht="23.15" customHeight="1" x14ac:dyDescent="0.2">
      <c r="A5" s="9"/>
      <c r="B5" s="10" t="s">
        <v>142</v>
      </c>
      <c r="C5" s="9"/>
      <c r="D5" s="9"/>
      <c r="E5" s="9"/>
      <c r="F5" s="9"/>
    </row>
    <row r="6" spans="1:6" ht="9.65" customHeight="1" x14ac:dyDescent="0.2"/>
    <row r="7" spans="1:6" ht="22" customHeight="1" x14ac:dyDescent="0.2">
      <c r="B7" s="11" t="s">
        <v>731</v>
      </c>
      <c r="C7" s="19"/>
      <c r="D7" s="19"/>
      <c r="E7" s="20"/>
      <c r="F7" s="20"/>
    </row>
    <row r="8" spans="1:6" ht="22" customHeight="1" x14ac:dyDescent="0.2">
      <c r="B8" s="11" t="s">
        <v>732</v>
      </c>
      <c r="C8" s="19"/>
      <c r="D8" s="19"/>
      <c r="E8" s="20"/>
      <c r="F8" s="20"/>
    </row>
    <row r="9" spans="1:6" ht="15" customHeight="1" x14ac:dyDescent="0.2">
      <c r="B9" s="744" t="s">
        <v>733</v>
      </c>
      <c r="C9" s="19"/>
      <c r="D9" s="19"/>
      <c r="E9" s="20"/>
      <c r="F9" s="20"/>
    </row>
    <row r="10" spans="1:6" ht="15" customHeight="1" x14ac:dyDescent="0.2">
      <c r="B10" s="769"/>
      <c r="C10" s="13"/>
      <c r="D10" s="13"/>
      <c r="E10" s="20"/>
      <c r="F10" s="20"/>
    </row>
    <row r="11" spans="1:6" ht="22" x14ac:dyDescent="0.2">
      <c r="B11" s="11" t="s">
        <v>734</v>
      </c>
      <c r="C11" s="13"/>
      <c r="D11" s="13"/>
      <c r="E11" s="13"/>
      <c r="F11" s="13"/>
    </row>
    <row r="12" spans="1:6" ht="15.5" thickBot="1" x14ac:dyDescent="0.25">
      <c r="B12" s="16" t="s">
        <v>143</v>
      </c>
      <c r="C12" s="17"/>
      <c r="D12" s="17"/>
      <c r="E12" s="148" t="s">
        <v>144</v>
      </c>
    </row>
    <row r="13" spans="1:6" ht="15.5" thickTop="1" x14ac:dyDescent="0.2">
      <c r="B13" s="816" t="s">
        <v>2</v>
      </c>
      <c r="C13" s="740"/>
      <c r="D13" s="770"/>
      <c r="E13" s="741" t="str">
        <f>IF('はじめに '!AG1=0,"完了","未完了")</f>
        <v>未完了</v>
      </c>
    </row>
    <row r="14" spans="1:6" ht="15" customHeight="1" x14ac:dyDescent="0.2">
      <c r="B14" s="771" t="s">
        <v>62</v>
      </c>
      <c r="C14" s="772"/>
      <c r="D14" s="773"/>
      <c r="E14" s="774" t="str">
        <f>IF(入力シート!F1=0,"完了","未完了")</f>
        <v>未完了</v>
      </c>
      <c r="F14" s="6" t="s">
        <v>735</v>
      </c>
    </row>
    <row r="15" spans="1:6" x14ac:dyDescent="0.2">
      <c r="B15" s="859" t="s">
        <v>736</v>
      </c>
      <c r="C15" s="860"/>
      <c r="D15" s="775"/>
      <c r="E15" s="743" t="str">
        <f>IF($E$14="完了","完了","未完了")</f>
        <v>未完了</v>
      </c>
      <c r="F15" s="144" t="str">
        <f>IF(E15="完了","※入力シートにて記載済み","")</f>
        <v/>
      </c>
    </row>
    <row r="16" spans="1:6" x14ac:dyDescent="0.2">
      <c r="B16" s="859" t="s">
        <v>737</v>
      </c>
      <c r="C16" s="860"/>
      <c r="D16" s="775"/>
      <c r="E16" s="743" t="str">
        <f>IF($E$14="完了","完了","未完了")</f>
        <v>未完了</v>
      </c>
      <c r="F16" s="144" t="str">
        <f>IF(E16="完了","※入力シートにて記載済み","")</f>
        <v/>
      </c>
    </row>
    <row r="17" spans="1:6" x14ac:dyDescent="0.2">
      <c r="B17" s="859" t="s">
        <v>738</v>
      </c>
      <c r="C17" s="860"/>
      <c r="D17" s="775"/>
      <c r="E17" s="743" t="str">
        <f>IF(AND($E$14="完了",'様式３（直流発電設備）① '!Y1=0),"完了","未完了")</f>
        <v>未完了</v>
      </c>
      <c r="F17" s="791" t="str">
        <f>IF(AND(E17="未完了",'様式３（直流発電設備）① '!Y1&lt;&gt;0),"様式3(直流発電設備)① 2.昇圧用変圧器の黄色セルに入力ください","")</f>
        <v/>
      </c>
    </row>
    <row r="18" spans="1:6" x14ac:dyDescent="0.2">
      <c r="B18" s="859" t="s">
        <v>739</v>
      </c>
      <c r="C18" s="860"/>
      <c r="D18" s="775"/>
      <c r="E18" s="743" t="str">
        <f>IF(AND($E$14="完了",'様式３（直流発電設備）② '!Y1=0),"完了","未完了")</f>
        <v>未完了</v>
      </c>
      <c r="F18" s="791" t="str">
        <f>IF(AND(E18="未完了",'様式３（直流発電設備）② '!Y1&lt;&gt;0),"様式3(直流発電設備)② 2.昇圧用変圧器の黄色セルに入力ください","")</f>
        <v/>
      </c>
    </row>
    <row r="19" spans="1:6" x14ac:dyDescent="0.2">
      <c r="B19" s="859" t="s">
        <v>740</v>
      </c>
      <c r="C19" s="860"/>
      <c r="D19" s="775"/>
      <c r="E19" s="743" t="str">
        <f>IF(AND($E$14="完了",'様式３（直流発電設備）③ '!Y1=0),"完了","未完了")</f>
        <v>未完了</v>
      </c>
      <c r="F19" s="791" t="str">
        <f>IF(AND(E19="未完了",'様式３（直流発電設備）③ '!Y1&lt;&gt;0),"様式3(直流発電設備)③ 2.昇圧用変圧器の黄色セルに入力ください","")</f>
        <v/>
      </c>
    </row>
    <row r="20" spans="1:6" x14ac:dyDescent="0.2">
      <c r="B20" s="859" t="s">
        <v>741</v>
      </c>
      <c r="C20" s="860"/>
      <c r="D20" s="776"/>
      <c r="E20" s="743" t="str">
        <f t="shared" ref="E20:E22" si="0">IF($E$14="完了","完了","未完了")</f>
        <v>未完了</v>
      </c>
      <c r="F20" s="144" t="str">
        <f t="shared" ref="F20:F22" si="1">IF(E20="完了","※入力シートにて記載済み","")</f>
        <v/>
      </c>
    </row>
    <row r="21" spans="1:6" x14ac:dyDescent="0.2">
      <c r="B21" s="859" t="s">
        <v>742</v>
      </c>
      <c r="C21" s="860"/>
      <c r="D21" s="775"/>
      <c r="E21" s="743" t="str">
        <f t="shared" si="0"/>
        <v>未完了</v>
      </c>
      <c r="F21" s="144" t="str">
        <f t="shared" si="1"/>
        <v/>
      </c>
    </row>
    <row r="22" spans="1:6" x14ac:dyDescent="0.2">
      <c r="B22" s="859" t="s">
        <v>743</v>
      </c>
      <c r="C22" s="860"/>
      <c r="D22" s="775"/>
      <c r="E22" s="743" t="str">
        <f t="shared" si="0"/>
        <v>未完了</v>
      </c>
      <c r="F22" s="144" t="str">
        <f t="shared" si="1"/>
        <v/>
      </c>
    </row>
    <row r="23" spans="1:6" x14ac:dyDescent="0.2">
      <c r="B23" s="862" t="s">
        <v>744</v>
      </c>
      <c r="C23" s="863"/>
      <c r="D23" s="777"/>
      <c r="E23" s="743" t="str">
        <f>IF('様式３（系統連系保護リレー）①'!T1=0,"完了","未完了")</f>
        <v>完了</v>
      </c>
      <c r="F23" s="791" t="str">
        <f>IF(E23&lt;&gt;"完了","様式3(系統連系保護リレー)①の黄色セルに入力ください","")</f>
        <v/>
      </c>
    </row>
    <row r="24" spans="1:6" x14ac:dyDescent="0.2">
      <c r="B24" s="862" t="s">
        <v>745</v>
      </c>
      <c r="C24" s="863"/>
      <c r="D24" s="777"/>
      <c r="E24" s="743" t="str">
        <f>IF('様式３（系統連系保護リレー）② '!T1=0,"完了","未完了")</f>
        <v>完了</v>
      </c>
      <c r="F24" s="791" t="str">
        <f>IF(E24&lt;&gt;"完了","様式3(系統連系保護リレー)②の黄色セルに入力ください","")</f>
        <v/>
      </c>
    </row>
    <row r="25" spans="1:6" x14ac:dyDescent="0.2">
      <c r="B25" s="864" t="s">
        <v>145</v>
      </c>
      <c r="C25" s="865"/>
      <c r="D25" s="778"/>
      <c r="E25" s="742" t="str">
        <f>IF(様式５の４!K1=0,"完了","未完了")</f>
        <v>未完了</v>
      </c>
      <c r="F25" s="144" t="str">
        <f>IF(E25="完了","※様式５の４で記載済み","")</f>
        <v/>
      </c>
    </row>
    <row r="26" spans="1:6" x14ac:dyDescent="0.2">
      <c r="B26" s="864" t="s">
        <v>146</v>
      </c>
      <c r="C26" s="865"/>
      <c r="D26" s="778"/>
      <c r="E26" s="742" t="str">
        <f>IF(AND('はじめに '!AV53="はい",様式５の５!K1&lt;&gt;0),"未完了","完了")</f>
        <v>完了</v>
      </c>
      <c r="F26" s="791" t="str">
        <f>IF(E26="未完了","様式５の５に記載ください","")</f>
        <v/>
      </c>
    </row>
    <row r="27" spans="1:6" x14ac:dyDescent="0.2">
      <c r="B27" s="864" t="s">
        <v>147</v>
      </c>
      <c r="C27" s="865"/>
      <c r="D27" s="778"/>
      <c r="E27" s="742" t="str">
        <f>IF(AND('はじめに '!AV53="はい",様式５の６!AL1&lt;&gt;0),"未完了","完了")</f>
        <v>完了</v>
      </c>
      <c r="F27" s="791" t="str">
        <f>IF(E27="未完了","様式５の6に記載ください","")</f>
        <v/>
      </c>
    </row>
    <row r="28" spans="1:6" x14ac:dyDescent="0.2">
      <c r="B28" s="864" t="s">
        <v>148</v>
      </c>
      <c r="C28" s="865"/>
      <c r="D28" s="778"/>
      <c r="E28" s="742" t="str">
        <f>IF(AND('はじめに '!AV53="はい",様式５の７!J1&lt;&gt;0),"未完了","完了")</f>
        <v>完了</v>
      </c>
      <c r="F28" s="791" t="str">
        <f>IF(E28="未完了","様式５の7に記載ください","")</f>
        <v/>
      </c>
    </row>
    <row r="29" spans="1:6" ht="20.149999999999999" customHeight="1" x14ac:dyDescent="0.2"/>
    <row r="30" spans="1:6" ht="23.5" customHeight="1" x14ac:dyDescent="0.2">
      <c r="A30" s="9"/>
      <c r="B30" s="10" t="s">
        <v>149</v>
      </c>
      <c r="C30" s="9"/>
      <c r="D30" s="9"/>
      <c r="E30" s="5"/>
      <c r="F30" s="5"/>
    </row>
    <row r="31" spans="1:6" ht="9.65" customHeight="1" x14ac:dyDescent="0.2">
      <c r="C31" s="21"/>
    </row>
    <row r="32" spans="1:6" ht="22" x14ac:dyDescent="0.2">
      <c r="B32" s="11" t="s">
        <v>150</v>
      </c>
    </row>
    <row r="33" spans="2:7" ht="16" customHeight="1" x14ac:dyDescent="0.2">
      <c r="B33" s="745" t="s">
        <v>746</v>
      </c>
      <c r="C33" s="141"/>
      <c r="D33" s="141"/>
      <c r="E33" s="141"/>
      <c r="F33" s="141"/>
    </row>
    <row r="34" spans="2:7" ht="16" customHeight="1" x14ac:dyDescent="0.2">
      <c r="B34" s="746"/>
      <c r="C34" s="142"/>
      <c r="D34" s="142"/>
      <c r="E34" s="142"/>
      <c r="F34"/>
    </row>
    <row r="35" spans="2:7" ht="15.5" thickBot="1" x14ac:dyDescent="0.25">
      <c r="B35" s="16"/>
      <c r="C35" s="779" t="s">
        <v>747</v>
      </c>
      <c r="D35" s="779" t="s">
        <v>748</v>
      </c>
      <c r="E35" s="18"/>
      <c r="F35"/>
    </row>
    <row r="36" spans="2:7" ht="15.5" thickTop="1" x14ac:dyDescent="0.2">
      <c r="B36" s="22" t="s">
        <v>749</v>
      </c>
      <c r="C36" s="780" t="s">
        <v>750</v>
      </c>
      <c r="D36" s="780" t="s">
        <v>750</v>
      </c>
      <c r="E36" s="770"/>
      <c r="F36"/>
    </row>
    <row r="37" spans="2:7" x14ac:dyDescent="0.2">
      <c r="B37" s="15" t="s">
        <v>751</v>
      </c>
      <c r="C37" s="781" t="s">
        <v>752</v>
      </c>
      <c r="D37" s="829" t="s">
        <v>753</v>
      </c>
      <c r="E37" s="782"/>
      <c r="F37"/>
    </row>
    <row r="38" spans="2:7" x14ac:dyDescent="0.2">
      <c r="B38" s="14" t="s">
        <v>151</v>
      </c>
      <c r="C38" s="783" t="s">
        <v>754</v>
      </c>
      <c r="D38" s="783" t="s">
        <v>755</v>
      </c>
      <c r="E38" s="23"/>
      <c r="F38"/>
    </row>
    <row r="39" spans="2:7" ht="169.5" customHeight="1" x14ac:dyDescent="0.2">
      <c r="B39" s="831" t="s">
        <v>804</v>
      </c>
      <c r="C39" s="784" t="s">
        <v>805</v>
      </c>
      <c r="D39" s="868" t="s">
        <v>805</v>
      </c>
      <c r="E39" s="869"/>
      <c r="F39"/>
    </row>
    <row r="40" spans="2:7" ht="280.5" customHeight="1" x14ac:dyDescent="0.2">
      <c r="B40" s="830" t="s">
        <v>806</v>
      </c>
      <c r="C40" s="830" t="s">
        <v>808</v>
      </c>
      <c r="D40" s="866" t="s">
        <v>820</v>
      </c>
      <c r="E40" s="867"/>
      <c r="F40"/>
      <c r="G40" s="692"/>
    </row>
    <row r="41" spans="2:7" ht="102" customHeight="1" x14ac:dyDescent="0.2">
      <c r="C41" s="785" t="s">
        <v>800</v>
      </c>
      <c r="D41" s="861"/>
      <c r="E41" s="861"/>
      <c r="F41"/>
    </row>
  </sheetData>
  <sheetProtection algorithmName="SHA-512" hashValue="WI49p/RAM6JMUKkihERVX5L8+v22YE/EjMoXLyH5NdBIthLezuWvF0NZ9u8MpKYgtDS1rzpK5Jgh9eyjf85uiw==" saltValue="FCmZw0cfWkxGjJpuZdYGPQ==" spinCount="100000" sheet="1" objects="1" scenarios="1"/>
  <mergeCells count="17">
    <mergeCell ref="D41:E41"/>
    <mergeCell ref="B21:C21"/>
    <mergeCell ref="B22:C22"/>
    <mergeCell ref="B23:C23"/>
    <mergeCell ref="B24:C24"/>
    <mergeCell ref="B25:C25"/>
    <mergeCell ref="B27:C27"/>
    <mergeCell ref="B28:C28"/>
    <mergeCell ref="B26:C26"/>
    <mergeCell ref="D40:E40"/>
    <mergeCell ref="D39:E39"/>
    <mergeCell ref="B20:C20"/>
    <mergeCell ref="B15:C15"/>
    <mergeCell ref="B16:C16"/>
    <mergeCell ref="B17:C17"/>
    <mergeCell ref="B18:C18"/>
    <mergeCell ref="B19:C19"/>
  </mergeCells>
  <phoneticPr fontId="2"/>
  <conditionalFormatting sqref="B13:E28">
    <cfRule type="expression" dxfId="137" priority="2">
      <formula>$E13="完了"</formula>
    </cfRule>
  </conditionalFormatting>
  <conditionalFormatting sqref="E13:E28">
    <cfRule type="expression" dxfId="136" priority="1">
      <formula>$E13="未完了"</formula>
    </cfRule>
  </conditionalFormatting>
  <hyperlinks>
    <hyperlink ref="B14:D14" location="'入力シート（作業中）'!A1" display="＜入力シートへ" xr:uid="{566798EB-CF29-47C6-ABB2-2A024908BD62}"/>
    <hyperlink ref="B14" location="入力シート!Print_Area" display="入力シート" xr:uid="{0D49174A-2EFD-4914-9ADB-CB9F5857D7CA}"/>
    <hyperlink ref="B13" location="'はじめに '!Print_Area" display="はじめに" xr:uid="{31840AE6-678E-4F77-AC5D-C55A78FD67BE}"/>
    <hyperlink ref="B17:C17" location="'様式３（直流発電設備）① '!Print_Area" display="様式３（直流発電設備等）①" xr:uid="{0164A0AB-CC0E-480B-841A-870C59CFFB1D}"/>
    <hyperlink ref="B18:C18" location="'様式３（直流発電設備）② '!Print_Area" display="様式３（直流発電設備等）②" xr:uid="{158282C0-33A4-4B5E-AA8A-D12AE9E47BFD}"/>
    <hyperlink ref="B19:C19" location="'様式３（直流発電設備）③ '!Print_Area" display="様式３（直流発電設備等）③" xr:uid="{9A3683FA-3DC0-48CA-A012-A28178EF3953}"/>
    <hyperlink ref="B20:C20" location="'様式３（逆変換装置）①'!Print_Area" display="様式３（逆変換装置）①" xr:uid="{DACFC47B-A8A3-47A9-9FA7-31981DE9CCC8}"/>
    <hyperlink ref="B21:C21" location="'様式３（逆変換装置）②'!Print_Area" display="様式３（逆変換装置）②" xr:uid="{0089725B-45AA-4F06-A59B-7C5A454C6E60}"/>
    <hyperlink ref="B22:C22" location="'様式３（逆変換装置）③'!Print_Area" display="様式３（逆変換装置）③" xr:uid="{6317DEDF-CCBB-4B29-B4DE-C95FA854C742}"/>
    <hyperlink ref="B23:C23" location="'様式３（系統連系保護リレー）①'!Print_Area" display="様式3（系統連系保護リレー）①" xr:uid="{05A765E4-80C8-4C72-B0D5-52DE1E8B7033}"/>
    <hyperlink ref="B24:C24" location="'様式３（系統連系保護リレー）② '!Print_Area" display="様式3（系統連系保護リレー）②" xr:uid="{C0480FD0-2A5B-4BB5-A051-A586CAD64881}"/>
    <hyperlink ref="B25:C25" location="様式５の４!Print_Area" display="様式５の４（単線結線図）" xr:uid="{05A6FCEF-95D2-48F6-9AE7-061F8724CBEC}"/>
    <hyperlink ref="B26:C26" location="様式５の５!Print_Area" display="様式５の５（設備配置関連-設備レイアウト図-）" xr:uid="{3828FFF8-17DC-4CC7-9888-44A8DF3A4029}"/>
    <hyperlink ref="B27:C27" location="様式５の６!Print_Area" display="様式５の６（設備配置関連-敷地平面図-）" xr:uid="{DF4E9714-854F-4D0F-90C3-693017886A13}"/>
    <hyperlink ref="B28:C28" location="様式５の７!Print_Area" display="様式５の７（発電場所周辺地図）" xr:uid="{CE09C59D-8CDC-407A-B04A-A06455E89C8E}"/>
    <hyperlink ref="B15:C15" location="様式１!Print_Area" display="様式１（接続検討申込書）" xr:uid="{01F67AD9-0C68-4A99-AE00-BD9B0E1B968F}"/>
    <hyperlink ref="B16:C16" location="様式２!Print_Area" display="様式２（発電設備等の概要）" xr:uid="{151E1406-C76F-4B46-9D78-6CC62C155E4C}"/>
    <hyperlink ref="C37" r:id="rId1" xr:uid="{037B5B29-E125-4200-8A73-C516C7F0AA58}"/>
    <hyperlink ref="D37" r:id="rId2" xr:uid="{B7A72698-C431-419C-B5D2-2184801685A8}"/>
  </hyperlinks>
  <pageMargins left="0.7" right="0.7" top="0.75" bottom="0.75" header="0.3" footer="0.3"/>
  <pageSetup paperSize="9" scale="33"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D4735-695E-4DA4-AE18-818FD73C2714}">
  <sheetPr codeName="Sheet23"/>
  <dimension ref="A1:T195"/>
  <sheetViews>
    <sheetView showGridLines="0" view="pageBreakPreview" zoomScale="40" zoomScaleSheetLayoutView="40" workbookViewId="0">
      <pane ySplit="4" topLeftCell="A5" activePane="bottomLeft" state="frozen"/>
      <selection pane="bottomLeft"/>
    </sheetView>
  </sheetViews>
  <sheetFormatPr defaultColWidth="8.81640625" defaultRowHeight="22" x14ac:dyDescent="0.2"/>
  <cols>
    <col min="1" max="1" width="2.6328125" style="6" customWidth="1"/>
    <col min="2" max="2" width="5.81640625" style="6" customWidth="1"/>
    <col min="3" max="3" width="52.08984375" style="6" customWidth="1"/>
    <col min="4" max="4" width="70.81640625" style="6" customWidth="1"/>
    <col min="5" max="5" width="72.453125" style="26" customWidth="1"/>
    <col min="6" max="6" width="14" style="26" bestFit="1" customWidth="1"/>
    <col min="7" max="7" width="5.1796875" style="26" bestFit="1" customWidth="1"/>
    <col min="8" max="8" width="19" style="26" bestFit="1" customWidth="1"/>
    <col min="9" max="9" width="8.08984375" style="26" customWidth="1"/>
    <col min="10" max="12" width="8.81640625" style="6" customWidth="1"/>
    <col min="13" max="16298" width="8.81640625" style="6" bestFit="1"/>
    <col min="16299" max="16384" width="8.81640625" style="6"/>
  </cols>
  <sheetData>
    <row r="1" spans="1:20" ht="37.5" customHeight="1" thickBot="1" x14ac:dyDescent="0.25">
      <c r="A1" s="161" t="s">
        <v>152</v>
      </c>
      <c r="C1" s="160"/>
      <c r="D1" s="160"/>
      <c r="E1" s="160"/>
      <c r="F1" s="160"/>
      <c r="G1" s="196"/>
      <c r="H1" s="11"/>
    </row>
    <row r="2" spans="1:20" ht="48.5" thickTop="1" x14ac:dyDescent="0.2">
      <c r="A2" s="197" t="s">
        <v>585</v>
      </c>
      <c r="C2" s="8"/>
      <c r="D2" s="8"/>
    </row>
    <row r="3" spans="1:20" ht="20.149999999999999" customHeight="1" x14ac:dyDescent="0.2">
      <c r="A3" s="28"/>
      <c r="B3" s="28"/>
      <c r="C3" s="8"/>
      <c r="D3" s="8"/>
    </row>
    <row r="4" spans="1:20" ht="30" x14ac:dyDescent="0.2">
      <c r="B4" s="198" t="s">
        <v>601</v>
      </c>
      <c r="C4" s="8"/>
      <c r="D4" s="8"/>
      <c r="T4" s="176"/>
    </row>
    <row r="5" spans="1:20" s="176" customFormat="1" ht="30" x14ac:dyDescent="0.2">
      <c r="B5" s="198"/>
      <c r="C5" s="174"/>
      <c r="D5" s="174"/>
    </row>
    <row r="6" spans="1:20" s="176" customFormat="1" ht="19.5" x14ac:dyDescent="0.2">
      <c r="C6" s="174"/>
      <c r="D6" s="174"/>
    </row>
    <row r="7" spans="1:20" s="176" customFormat="1" ht="30" x14ac:dyDescent="0.2">
      <c r="B7" s="198"/>
      <c r="C7" s="174"/>
      <c r="D7" s="174"/>
    </row>
    <row r="8" spans="1:20" s="176" customFormat="1" ht="19.5" x14ac:dyDescent="0.2">
      <c r="C8" s="174"/>
      <c r="D8" s="174"/>
    </row>
    <row r="9" spans="1:20" s="176" customFormat="1" ht="30" x14ac:dyDescent="0.2">
      <c r="B9" s="198"/>
      <c r="C9" s="174"/>
      <c r="D9" s="174"/>
    </row>
    <row r="10" spans="1:20" s="176" customFormat="1" ht="30" x14ac:dyDescent="0.2">
      <c r="B10" s="198"/>
      <c r="C10" s="174"/>
      <c r="D10" s="174"/>
    </row>
    <row r="11" spans="1:20" s="176" customFormat="1" ht="30" x14ac:dyDescent="0.2">
      <c r="B11" s="198"/>
      <c r="C11" s="174"/>
      <c r="D11" s="174"/>
    </row>
    <row r="12" spans="1:20" s="176" customFormat="1" ht="30" x14ac:dyDescent="0.2">
      <c r="B12" s="198"/>
      <c r="C12" s="174"/>
      <c r="D12" s="174"/>
    </row>
    <row r="13" spans="1:20" s="176" customFormat="1" ht="30" x14ac:dyDescent="0.2">
      <c r="B13" s="198"/>
      <c r="C13" s="174"/>
      <c r="D13" s="174"/>
    </row>
    <row r="14" spans="1:20" s="176" customFormat="1" ht="30" x14ac:dyDescent="0.2">
      <c r="B14" s="198"/>
      <c r="C14" s="174"/>
      <c r="D14" s="174"/>
    </row>
    <row r="15" spans="1:20" s="176" customFormat="1" ht="30" x14ac:dyDescent="0.2">
      <c r="B15" s="198"/>
      <c r="C15" s="174"/>
      <c r="D15" s="174"/>
    </row>
    <row r="16" spans="1:20" s="176" customFormat="1" ht="30" x14ac:dyDescent="0.2">
      <c r="B16" s="198"/>
      <c r="C16" s="174"/>
      <c r="D16" s="174"/>
    </row>
    <row r="17" spans="2:4" s="176" customFormat="1" ht="30" x14ac:dyDescent="0.2">
      <c r="B17" s="198"/>
      <c r="C17" s="174"/>
      <c r="D17" s="174"/>
    </row>
    <row r="18" spans="2:4" s="176" customFormat="1" ht="30" x14ac:dyDescent="0.2">
      <c r="B18" s="198"/>
      <c r="C18" s="174"/>
      <c r="D18" s="174"/>
    </row>
    <row r="19" spans="2:4" s="176" customFormat="1" ht="30" x14ac:dyDescent="0.2">
      <c r="B19" s="198"/>
      <c r="C19" s="174"/>
      <c r="D19" s="174"/>
    </row>
    <row r="20" spans="2:4" s="176" customFormat="1" ht="30" x14ac:dyDescent="0.2">
      <c r="B20" s="198"/>
      <c r="C20" s="174"/>
      <c r="D20" s="174"/>
    </row>
    <row r="21" spans="2:4" s="176" customFormat="1" ht="30" x14ac:dyDescent="0.2">
      <c r="B21" s="198"/>
      <c r="C21" s="174"/>
      <c r="D21" s="174"/>
    </row>
    <row r="22" spans="2:4" s="176" customFormat="1" ht="30" x14ac:dyDescent="0.2">
      <c r="B22" s="198"/>
      <c r="C22" s="174"/>
      <c r="D22" s="174"/>
    </row>
    <row r="23" spans="2:4" s="176" customFormat="1" ht="30" x14ac:dyDescent="0.2">
      <c r="B23" s="198"/>
      <c r="C23" s="174"/>
      <c r="D23" s="174"/>
    </row>
    <row r="24" spans="2:4" s="176" customFormat="1" ht="19.5" x14ac:dyDescent="0.2">
      <c r="D24" s="174"/>
    </row>
    <row r="25" spans="2:4" s="176" customFormat="1" ht="30" x14ac:dyDescent="0.2">
      <c r="B25" s="198"/>
      <c r="C25" s="174"/>
      <c r="D25" s="174"/>
    </row>
    <row r="26" spans="2:4" s="176" customFormat="1" ht="30" x14ac:dyDescent="0.2">
      <c r="B26" s="198"/>
      <c r="C26" s="174"/>
      <c r="D26" s="174"/>
    </row>
    <row r="27" spans="2:4" s="176" customFormat="1" ht="19.5" x14ac:dyDescent="0.2">
      <c r="D27" s="174"/>
    </row>
    <row r="28" spans="2:4" s="176" customFormat="1" ht="30" x14ac:dyDescent="0.2">
      <c r="B28" s="198" t="s">
        <v>593</v>
      </c>
      <c r="C28" s="174"/>
      <c r="D28" s="174"/>
    </row>
    <row r="29" spans="2:4" s="176" customFormat="1" ht="30" x14ac:dyDescent="0.2">
      <c r="B29" s="198"/>
      <c r="C29" s="174"/>
      <c r="D29" s="174"/>
    </row>
    <row r="30" spans="2:4" s="176" customFormat="1" ht="30" x14ac:dyDescent="0.2">
      <c r="B30" s="198"/>
      <c r="C30" s="174"/>
      <c r="D30" s="174"/>
    </row>
    <row r="31" spans="2:4" s="176" customFormat="1" ht="30" x14ac:dyDescent="0.2">
      <c r="B31" s="198"/>
      <c r="C31" s="174"/>
      <c r="D31" s="174"/>
    </row>
    <row r="32" spans="2:4" s="176" customFormat="1" ht="30" x14ac:dyDescent="0.2">
      <c r="B32" s="198"/>
      <c r="C32" s="174"/>
      <c r="D32" s="174"/>
    </row>
    <row r="33" spans="2:4" s="176" customFormat="1" ht="30" x14ac:dyDescent="0.2">
      <c r="B33" s="198"/>
      <c r="C33" s="174"/>
      <c r="D33" s="174"/>
    </row>
    <row r="34" spans="2:4" s="176" customFormat="1" ht="30" x14ac:dyDescent="0.2">
      <c r="B34" s="198"/>
      <c r="C34" s="174"/>
      <c r="D34" s="174"/>
    </row>
    <row r="35" spans="2:4" s="176" customFormat="1" ht="30" x14ac:dyDescent="0.2">
      <c r="B35" s="198"/>
      <c r="C35" s="174"/>
      <c r="D35" s="174"/>
    </row>
    <row r="36" spans="2:4" s="176" customFormat="1" ht="30" x14ac:dyDescent="0.2">
      <c r="B36" s="198"/>
      <c r="C36" s="174"/>
      <c r="D36" s="174"/>
    </row>
    <row r="37" spans="2:4" s="176" customFormat="1" ht="30" x14ac:dyDescent="0.2">
      <c r="B37" s="198"/>
      <c r="C37" s="174"/>
      <c r="D37" s="174"/>
    </row>
    <row r="38" spans="2:4" s="176" customFormat="1" ht="30" x14ac:dyDescent="0.2">
      <c r="B38" s="198"/>
      <c r="C38" s="174"/>
      <c r="D38" s="174"/>
    </row>
    <row r="39" spans="2:4" s="176" customFormat="1" ht="30" x14ac:dyDescent="0.2">
      <c r="B39" s="198"/>
      <c r="C39" s="174"/>
      <c r="D39" s="174"/>
    </row>
    <row r="40" spans="2:4" s="176" customFormat="1" ht="30" x14ac:dyDescent="0.2">
      <c r="B40" s="198"/>
      <c r="C40" s="174"/>
      <c r="D40" s="174"/>
    </row>
    <row r="41" spans="2:4" s="176" customFormat="1" ht="30" x14ac:dyDescent="0.2">
      <c r="B41" s="198"/>
      <c r="C41" s="174"/>
      <c r="D41" s="174"/>
    </row>
    <row r="42" spans="2:4" s="176" customFormat="1" ht="30" x14ac:dyDescent="0.2">
      <c r="B42" s="198"/>
      <c r="C42" s="174"/>
      <c r="D42" s="174"/>
    </row>
    <row r="43" spans="2:4" s="176" customFormat="1" ht="30" x14ac:dyDescent="0.2">
      <c r="B43" s="198"/>
      <c r="C43" s="174"/>
      <c r="D43" s="174"/>
    </row>
    <row r="44" spans="2:4" s="176" customFormat="1" ht="30" x14ac:dyDescent="0.2">
      <c r="B44" s="198"/>
      <c r="C44" s="174"/>
      <c r="D44" s="174"/>
    </row>
    <row r="45" spans="2:4" s="176" customFormat="1" ht="30" x14ac:dyDescent="0.2">
      <c r="B45" s="198"/>
      <c r="C45" s="174"/>
      <c r="D45" s="174"/>
    </row>
    <row r="46" spans="2:4" s="176" customFormat="1" ht="30" x14ac:dyDescent="0.2">
      <c r="B46" s="198"/>
      <c r="C46" s="174"/>
      <c r="D46" s="174"/>
    </row>
    <row r="47" spans="2:4" s="176" customFormat="1" ht="30" x14ac:dyDescent="0.2">
      <c r="B47" s="198"/>
      <c r="C47" s="174"/>
      <c r="D47" s="174"/>
    </row>
    <row r="48" spans="2:4" s="176" customFormat="1" ht="30" x14ac:dyDescent="0.2">
      <c r="B48" s="198"/>
      <c r="C48" s="174"/>
      <c r="D48" s="174"/>
    </row>
    <row r="49" spans="2:4" s="176" customFormat="1" ht="30" x14ac:dyDescent="0.2">
      <c r="B49" s="198"/>
      <c r="C49" s="174"/>
      <c r="D49" s="174"/>
    </row>
    <row r="50" spans="2:4" s="176" customFormat="1" ht="30" x14ac:dyDescent="0.2">
      <c r="B50" s="198"/>
      <c r="C50" s="174"/>
      <c r="D50" s="174"/>
    </row>
    <row r="51" spans="2:4" s="176" customFormat="1" ht="30" x14ac:dyDescent="0.2">
      <c r="B51" s="198"/>
      <c r="C51" s="174"/>
      <c r="D51" s="174"/>
    </row>
    <row r="52" spans="2:4" s="176" customFormat="1" ht="30" x14ac:dyDescent="0.2">
      <c r="B52" s="198"/>
      <c r="C52" s="174"/>
      <c r="D52" s="174"/>
    </row>
    <row r="53" spans="2:4" s="176" customFormat="1" ht="30" x14ac:dyDescent="0.2">
      <c r="B53" s="198"/>
      <c r="C53" s="174"/>
      <c r="D53" s="174"/>
    </row>
    <row r="54" spans="2:4" s="176" customFormat="1" ht="30" x14ac:dyDescent="0.2">
      <c r="B54" s="198"/>
      <c r="C54" s="174"/>
      <c r="D54" s="174"/>
    </row>
    <row r="55" spans="2:4" s="176" customFormat="1" ht="30" x14ac:dyDescent="0.2">
      <c r="B55" s="198"/>
      <c r="C55" s="174"/>
      <c r="D55" s="174"/>
    </row>
    <row r="56" spans="2:4" s="176" customFormat="1" ht="30" x14ac:dyDescent="0.2">
      <c r="B56" s="198"/>
      <c r="C56" s="174"/>
      <c r="D56" s="174"/>
    </row>
    <row r="57" spans="2:4" s="176" customFormat="1" ht="30" x14ac:dyDescent="0.2">
      <c r="B57" s="198"/>
      <c r="C57" s="174"/>
      <c r="D57" s="174"/>
    </row>
    <row r="58" spans="2:4" s="176" customFormat="1" ht="30" x14ac:dyDescent="0.2">
      <c r="B58" s="198"/>
      <c r="C58" s="174"/>
      <c r="D58" s="174"/>
    </row>
    <row r="59" spans="2:4" s="176" customFormat="1" ht="30" x14ac:dyDescent="0.2">
      <c r="B59" s="198"/>
      <c r="C59" s="174"/>
      <c r="D59" s="174"/>
    </row>
    <row r="60" spans="2:4" s="176" customFormat="1" ht="30" x14ac:dyDescent="0.2">
      <c r="B60" s="198"/>
      <c r="C60" s="174"/>
      <c r="D60" s="174"/>
    </row>
    <row r="61" spans="2:4" s="176" customFormat="1" ht="30" x14ac:dyDescent="0.2">
      <c r="B61" s="198"/>
      <c r="C61" s="174"/>
      <c r="D61" s="174"/>
    </row>
    <row r="62" spans="2:4" s="176" customFormat="1" ht="30" x14ac:dyDescent="0.2">
      <c r="B62" s="198"/>
      <c r="C62" s="174"/>
      <c r="D62" s="174"/>
    </row>
    <row r="63" spans="2:4" s="176" customFormat="1" ht="30" x14ac:dyDescent="0.2">
      <c r="B63" s="198"/>
      <c r="C63" s="174"/>
      <c r="D63" s="174"/>
    </row>
    <row r="64" spans="2:4" s="176" customFormat="1" ht="30" x14ac:dyDescent="0.2">
      <c r="B64" s="198"/>
      <c r="C64" s="174"/>
      <c r="D64" s="174"/>
    </row>
    <row r="65" spans="2:9" s="176" customFormat="1" ht="30" x14ac:dyDescent="0.2">
      <c r="B65" s="198" t="s">
        <v>594</v>
      </c>
      <c r="C65" s="174"/>
      <c r="D65" s="174"/>
    </row>
    <row r="67" spans="2:9" ht="30" customHeight="1" x14ac:dyDescent="0.2">
      <c r="B67" s="94" t="s">
        <v>17</v>
      </c>
      <c r="C67" s="94"/>
      <c r="D67" s="199"/>
      <c r="E67" s="200" t="s">
        <v>63</v>
      </c>
      <c r="F67" s="201"/>
      <c r="G67" s="202"/>
      <c r="H67" s="201" t="s">
        <v>64</v>
      </c>
      <c r="I67" s="427"/>
    </row>
    <row r="68" spans="2:9" ht="40" customHeight="1" x14ac:dyDescent="0.2">
      <c r="B68" s="316" t="s">
        <v>545</v>
      </c>
      <c r="C68" s="317"/>
      <c r="D68" s="111"/>
      <c r="E68" s="83"/>
      <c r="F68" s="83"/>
      <c r="G68" s="83"/>
      <c r="H68" s="83"/>
      <c r="I68" s="428"/>
    </row>
    <row r="69" spans="2:9" ht="40" customHeight="1" x14ac:dyDescent="0.2">
      <c r="B69" s="319" t="s">
        <v>546</v>
      </c>
      <c r="C69" s="320"/>
      <c r="D69" s="321"/>
      <c r="E69" s="322"/>
      <c r="F69" s="322"/>
      <c r="G69" s="322"/>
      <c r="H69" s="322"/>
      <c r="I69" s="323"/>
    </row>
    <row r="70" spans="2:9" ht="50" customHeight="1" x14ac:dyDescent="0.2">
      <c r="B70" s="78"/>
      <c r="C70" s="87" t="s">
        <v>547</v>
      </c>
      <c r="D70" s="27"/>
      <c r="E70" s="429">
        <v>2</v>
      </c>
      <c r="F70" s="27" t="s">
        <v>522</v>
      </c>
      <c r="G70" s="27"/>
      <c r="H70" s="330"/>
      <c r="I70" s="331"/>
    </row>
    <row r="71" spans="2:9" ht="50" customHeight="1" x14ac:dyDescent="0.2">
      <c r="B71" s="78"/>
      <c r="C71" s="103" t="s">
        <v>566</v>
      </c>
      <c r="D71" s="26"/>
      <c r="E71" s="334"/>
      <c r="F71" s="80"/>
      <c r="G71" s="80"/>
      <c r="H71" s="80"/>
      <c r="I71" s="86"/>
    </row>
    <row r="72" spans="2:9" ht="50" customHeight="1" x14ac:dyDescent="0.2">
      <c r="B72" s="78"/>
      <c r="C72" s="103" t="s">
        <v>767</v>
      </c>
      <c r="D72" s="793" t="s">
        <v>768</v>
      </c>
      <c r="E72" s="725" t="s">
        <v>778</v>
      </c>
      <c r="F72" s="219"/>
      <c r="G72" s="219"/>
      <c r="H72" s="726"/>
      <c r="I72" s="286"/>
    </row>
    <row r="73" spans="2:9" ht="50" customHeight="1" x14ac:dyDescent="0.2">
      <c r="B73" s="78"/>
      <c r="C73" s="103"/>
      <c r="D73" s="349" t="s">
        <v>771</v>
      </c>
      <c r="E73" s="432" t="s">
        <v>791</v>
      </c>
      <c r="F73" s="226"/>
      <c r="G73" s="226"/>
      <c r="H73" s="438"/>
      <c r="I73" s="288"/>
    </row>
    <row r="74" spans="2:9" ht="50" customHeight="1" x14ac:dyDescent="0.2">
      <c r="B74" s="78"/>
      <c r="C74" s="103"/>
      <c r="D74" s="349" t="s">
        <v>772</v>
      </c>
      <c r="E74" s="432" t="s">
        <v>810</v>
      </c>
      <c r="F74" s="226"/>
      <c r="G74" s="226"/>
      <c r="H74" s="438"/>
      <c r="I74" s="288"/>
    </row>
    <row r="75" spans="2:9" ht="50" customHeight="1" x14ac:dyDescent="0.2">
      <c r="B75" s="78"/>
      <c r="C75" s="103"/>
      <c r="D75" s="347" t="s">
        <v>787</v>
      </c>
      <c r="E75" s="432" t="s">
        <v>778</v>
      </c>
      <c r="F75" s="226"/>
      <c r="G75" s="226"/>
      <c r="H75" s="438"/>
      <c r="I75" s="288"/>
    </row>
    <row r="76" spans="2:9" ht="50" customHeight="1" x14ac:dyDescent="0.2">
      <c r="B76" s="78"/>
      <c r="C76" s="103"/>
      <c r="D76" s="104" t="s">
        <v>774</v>
      </c>
      <c r="E76" s="432" t="s">
        <v>811</v>
      </c>
      <c r="F76" s="226"/>
      <c r="G76" s="226"/>
      <c r="H76" s="438"/>
      <c r="I76" s="288"/>
    </row>
    <row r="77" spans="2:9" ht="50" customHeight="1" x14ac:dyDescent="0.2">
      <c r="B77" s="78"/>
      <c r="C77" s="103"/>
      <c r="D77" s="807" t="s">
        <v>776</v>
      </c>
      <c r="E77" s="806" t="s">
        <v>810</v>
      </c>
      <c r="F77" s="226"/>
      <c r="G77" s="226"/>
      <c r="H77" s="438"/>
      <c r="I77" s="288"/>
    </row>
    <row r="78" spans="2:9" ht="44" customHeight="1" x14ac:dyDescent="0.2">
      <c r="B78" s="78"/>
      <c r="C78" s="103" t="s">
        <v>560</v>
      </c>
      <c r="D78" s="794" t="s">
        <v>561</v>
      </c>
      <c r="E78" s="432" t="s">
        <v>46</v>
      </c>
      <c r="F78" s="343"/>
      <c r="G78" s="343"/>
      <c r="H78" s="344"/>
      <c r="I78" s="345"/>
    </row>
    <row r="79" spans="2:9" ht="80" customHeight="1" x14ac:dyDescent="0.2">
      <c r="B79" s="78"/>
      <c r="D79" s="721" t="s">
        <v>548</v>
      </c>
      <c r="E79" s="341" t="s">
        <v>571</v>
      </c>
      <c r="F79" s="343"/>
      <c r="G79" s="724" t="s">
        <v>569</v>
      </c>
      <c r="H79" s="436">
        <v>50</v>
      </c>
      <c r="I79" s="376" t="s">
        <v>104</v>
      </c>
    </row>
    <row r="80" spans="2:9" ht="80" customHeight="1" x14ac:dyDescent="0.2">
      <c r="B80" s="78"/>
      <c r="C80" s="103"/>
      <c r="D80" s="340" t="s">
        <v>549</v>
      </c>
      <c r="E80" s="352" t="s">
        <v>572</v>
      </c>
      <c r="F80" s="226"/>
      <c r="G80" s="430" t="s">
        <v>129</v>
      </c>
      <c r="H80" s="431">
        <v>50</v>
      </c>
      <c r="I80" s="337" t="s">
        <v>104</v>
      </c>
    </row>
    <row r="81" spans="2:9" ht="44.15" customHeight="1" x14ac:dyDescent="0.2">
      <c r="B81" s="78"/>
      <c r="C81" s="103"/>
      <c r="D81" s="349" t="s">
        <v>108</v>
      </c>
      <c r="E81" s="433">
        <v>10</v>
      </c>
      <c r="F81" s="226" t="s">
        <v>109</v>
      </c>
      <c r="G81" s="226"/>
      <c r="H81" s="279"/>
      <c r="I81" s="288"/>
    </row>
    <row r="82" spans="2:9" ht="44.15" customHeight="1" x14ac:dyDescent="0.2">
      <c r="B82" s="78"/>
      <c r="D82" s="349" t="s">
        <v>110</v>
      </c>
      <c r="E82" s="232" t="s">
        <v>590</v>
      </c>
      <c r="F82" s="226"/>
      <c r="G82" s="226"/>
      <c r="H82" s="279"/>
      <c r="I82" s="288"/>
    </row>
    <row r="83" spans="2:9" ht="44.15" customHeight="1" x14ac:dyDescent="0.2">
      <c r="B83" s="78"/>
      <c r="C83" s="103"/>
      <c r="D83" s="349" t="s">
        <v>112</v>
      </c>
      <c r="E83" s="232" t="s">
        <v>590</v>
      </c>
      <c r="F83" s="226"/>
      <c r="G83" s="226"/>
      <c r="H83" s="279"/>
      <c r="I83" s="288"/>
    </row>
    <row r="84" spans="2:9" ht="44.25" customHeight="1" x14ac:dyDescent="0.2">
      <c r="B84" s="78"/>
      <c r="D84" s="349" t="s">
        <v>52</v>
      </c>
      <c r="E84" s="348" t="s">
        <v>591</v>
      </c>
      <c r="F84" s="226"/>
      <c r="G84" s="226"/>
      <c r="H84" s="434"/>
      <c r="I84" s="364"/>
    </row>
    <row r="85" spans="2:9" ht="48" customHeight="1" x14ac:dyDescent="0.2">
      <c r="B85" s="78"/>
      <c r="E85" s="6"/>
      <c r="F85" s="6"/>
      <c r="G85" s="6"/>
      <c r="H85" s="6"/>
      <c r="I85" s="23"/>
    </row>
    <row r="86" spans="2:9" ht="44" x14ac:dyDescent="0.2">
      <c r="B86" s="78"/>
      <c r="C86" s="103" t="s">
        <v>518</v>
      </c>
      <c r="D86" s="365" t="s">
        <v>552</v>
      </c>
      <c r="E86" s="435">
        <v>3</v>
      </c>
      <c r="F86" s="265" t="s">
        <v>522</v>
      </c>
      <c r="G86" s="366"/>
      <c r="H86" s="367"/>
      <c r="I86" s="368"/>
    </row>
    <row r="87" spans="2:9" ht="44.15" customHeight="1" x14ac:dyDescent="0.2">
      <c r="B87" s="78"/>
      <c r="C87" s="103"/>
      <c r="D87" s="370" t="s">
        <v>553</v>
      </c>
      <c r="E87" s="371" t="s">
        <v>497</v>
      </c>
      <c r="F87" s="372"/>
      <c r="G87" s="372"/>
      <c r="H87" s="371" t="s">
        <v>524</v>
      </c>
      <c r="I87" s="373"/>
    </row>
    <row r="88" spans="2:9" ht="55" customHeight="1" x14ac:dyDescent="0.2">
      <c r="B88" s="78"/>
      <c r="D88" s="375" t="s">
        <v>526</v>
      </c>
      <c r="E88" s="436">
        <v>200</v>
      </c>
      <c r="F88" s="343" t="s">
        <v>499</v>
      </c>
      <c r="G88" s="343"/>
      <c r="H88" s="436">
        <v>4</v>
      </c>
      <c r="I88" s="376" t="s">
        <v>516</v>
      </c>
    </row>
    <row r="89" spans="2:9" ht="55" customHeight="1" x14ac:dyDescent="0.2">
      <c r="B89" s="78"/>
      <c r="C89" s="109"/>
      <c r="D89" s="379" t="s">
        <v>527</v>
      </c>
      <c r="E89" s="433">
        <v>300</v>
      </c>
      <c r="F89" s="226" t="s">
        <v>498</v>
      </c>
      <c r="G89" s="226"/>
      <c r="H89" s="433">
        <v>4</v>
      </c>
      <c r="I89" s="337" t="s">
        <v>516</v>
      </c>
    </row>
    <row r="90" spans="2:9" ht="55" customHeight="1" x14ac:dyDescent="0.2">
      <c r="B90" s="78"/>
      <c r="C90" s="109"/>
      <c r="D90" s="379" t="s">
        <v>528</v>
      </c>
      <c r="E90" s="433">
        <v>400</v>
      </c>
      <c r="F90" s="226" t="s">
        <v>498</v>
      </c>
      <c r="G90" s="226"/>
      <c r="H90" s="433">
        <v>2</v>
      </c>
      <c r="I90" s="337" t="s">
        <v>516</v>
      </c>
    </row>
    <row r="91" spans="2:9" ht="55" customHeight="1" x14ac:dyDescent="0.2">
      <c r="B91" s="78"/>
      <c r="C91" s="109"/>
      <c r="D91" s="437" t="s">
        <v>529</v>
      </c>
      <c r="E91" s="279"/>
      <c r="F91" s="438" t="s">
        <v>498</v>
      </c>
      <c r="G91" s="438"/>
      <c r="H91" s="279"/>
      <c r="I91" s="288" t="s">
        <v>516</v>
      </c>
    </row>
    <row r="92" spans="2:9" ht="55" customHeight="1" x14ac:dyDescent="0.2">
      <c r="B92" s="78"/>
      <c r="C92" s="109"/>
      <c r="D92" s="439" t="s">
        <v>530</v>
      </c>
      <c r="E92" s="289"/>
      <c r="F92" s="440" t="s">
        <v>498</v>
      </c>
      <c r="G92" s="440"/>
      <c r="H92" s="289"/>
      <c r="I92" s="290" t="s">
        <v>516</v>
      </c>
    </row>
    <row r="93" spans="2:9" ht="55" customHeight="1" x14ac:dyDescent="0.2">
      <c r="B93" s="78"/>
      <c r="C93" s="109"/>
      <c r="D93" s="383" t="s">
        <v>531</v>
      </c>
      <c r="E93" s="268">
        <f>E88*H88+E89*H89+E90*H90+E91*H91+E92*H92</f>
        <v>2800</v>
      </c>
      <c r="F93" s="353" t="s">
        <v>506</v>
      </c>
      <c r="G93" s="353"/>
      <c r="H93" s="268">
        <f>SUM(H88:H92)</f>
        <v>10</v>
      </c>
      <c r="I93" s="86" t="s">
        <v>517</v>
      </c>
    </row>
    <row r="94" spans="2:9" ht="50" customHeight="1" x14ac:dyDescent="0.2">
      <c r="B94" s="78"/>
      <c r="C94" s="106" t="s">
        <v>567</v>
      </c>
      <c r="D94" s="384"/>
      <c r="E94" s="385"/>
      <c r="F94" s="80"/>
      <c r="G94" s="80"/>
      <c r="H94" s="80"/>
      <c r="I94" s="86"/>
    </row>
    <row r="95" spans="2:9" ht="50" customHeight="1" x14ac:dyDescent="0.2">
      <c r="B95" s="78"/>
      <c r="C95" s="103" t="s">
        <v>767</v>
      </c>
      <c r="D95" s="793" t="s">
        <v>768</v>
      </c>
      <c r="E95" s="725" t="s">
        <v>778</v>
      </c>
      <c r="F95" s="219"/>
      <c r="G95" s="219"/>
      <c r="H95" s="726"/>
      <c r="I95" s="286"/>
    </row>
    <row r="96" spans="2:9" ht="50" customHeight="1" x14ac:dyDescent="0.2">
      <c r="B96" s="78"/>
      <c r="C96" s="103"/>
      <c r="D96" s="349" t="s">
        <v>771</v>
      </c>
      <c r="E96" s="432" t="s">
        <v>812</v>
      </c>
      <c r="F96" s="226"/>
      <c r="G96" s="226"/>
      <c r="H96" s="438"/>
      <c r="I96" s="288"/>
    </row>
    <row r="97" spans="2:12" ht="50" customHeight="1" x14ac:dyDescent="0.2">
      <c r="B97" s="78"/>
      <c r="C97" s="103"/>
      <c r="D97" s="349" t="s">
        <v>772</v>
      </c>
      <c r="E97" s="432" t="s">
        <v>810</v>
      </c>
      <c r="F97" s="226"/>
      <c r="G97" s="226"/>
      <c r="H97" s="438"/>
      <c r="I97" s="288"/>
    </row>
    <row r="98" spans="2:12" ht="50" customHeight="1" x14ac:dyDescent="0.2">
      <c r="B98" s="78"/>
      <c r="C98" s="103"/>
      <c r="D98" s="347" t="s">
        <v>787</v>
      </c>
      <c r="E98" s="432" t="s">
        <v>778</v>
      </c>
      <c r="F98" s="226"/>
      <c r="G98" s="226"/>
      <c r="H98" s="438"/>
      <c r="I98" s="288"/>
    </row>
    <row r="99" spans="2:12" ht="50" customHeight="1" x14ac:dyDescent="0.2">
      <c r="B99" s="78"/>
      <c r="C99" s="103"/>
      <c r="D99" s="104" t="s">
        <v>774</v>
      </c>
      <c r="E99" s="808" t="s">
        <v>813</v>
      </c>
      <c r="F99" s="353"/>
      <c r="G99" s="353"/>
      <c r="H99" s="809"/>
      <c r="I99" s="364"/>
    </row>
    <row r="100" spans="2:12" ht="50" customHeight="1" x14ac:dyDescent="0.2">
      <c r="B100" s="78"/>
      <c r="C100" s="103"/>
      <c r="D100" s="807" t="s">
        <v>776</v>
      </c>
      <c r="E100" s="810" t="s">
        <v>810</v>
      </c>
      <c r="F100" s="226"/>
      <c r="G100" s="226"/>
      <c r="H100" s="438"/>
      <c r="I100" s="288"/>
    </row>
    <row r="101" spans="2:12" ht="44" customHeight="1" x14ac:dyDescent="0.2">
      <c r="B101" s="78"/>
      <c r="C101" s="103" t="s">
        <v>560</v>
      </c>
      <c r="D101" s="794" t="s">
        <v>561</v>
      </c>
      <c r="E101" s="436" t="s">
        <v>23</v>
      </c>
      <c r="F101" s="343"/>
      <c r="G101" s="376"/>
      <c r="H101" s="727"/>
      <c r="I101" s="345"/>
    </row>
    <row r="102" spans="2:12" ht="80" customHeight="1" x14ac:dyDescent="0.2">
      <c r="B102" s="78"/>
      <c r="D102" s="723" t="s">
        <v>548</v>
      </c>
      <c r="E102" s="341" t="s">
        <v>571</v>
      </c>
      <c r="F102" s="343"/>
      <c r="G102" s="724" t="s">
        <v>569</v>
      </c>
      <c r="H102" s="433">
        <v>49</v>
      </c>
      <c r="I102" s="376" t="s">
        <v>104</v>
      </c>
    </row>
    <row r="103" spans="2:12" ht="80" customHeight="1" x14ac:dyDescent="0.2">
      <c r="B103" s="78"/>
      <c r="C103" s="103"/>
      <c r="D103" s="340" t="s">
        <v>549</v>
      </c>
      <c r="E103" s="352" t="s">
        <v>572</v>
      </c>
      <c r="F103" s="226"/>
      <c r="G103" s="430" t="s">
        <v>129</v>
      </c>
      <c r="H103" s="433">
        <v>49</v>
      </c>
      <c r="I103" s="376" t="s">
        <v>104</v>
      </c>
    </row>
    <row r="104" spans="2:12" ht="44.15" customHeight="1" x14ac:dyDescent="0.2">
      <c r="B104" s="78"/>
      <c r="C104" s="103"/>
      <c r="D104" s="349" t="s">
        <v>108</v>
      </c>
      <c r="E104" s="433">
        <v>3</v>
      </c>
      <c r="F104" s="226" t="s">
        <v>109</v>
      </c>
      <c r="G104" s="226"/>
      <c r="H104" s="279"/>
      <c r="I104" s="288"/>
    </row>
    <row r="105" spans="2:12" ht="44.15" customHeight="1" x14ac:dyDescent="0.2">
      <c r="B105" s="78"/>
      <c r="C105" s="103"/>
      <c r="D105" s="349" t="s">
        <v>110</v>
      </c>
      <c r="E105" s="232" t="s">
        <v>592</v>
      </c>
      <c r="F105" s="226"/>
      <c r="G105" s="226"/>
      <c r="H105" s="279"/>
      <c r="I105" s="288"/>
    </row>
    <row r="106" spans="2:12" ht="44.15" customHeight="1" x14ac:dyDescent="0.2">
      <c r="B106" s="78"/>
      <c r="C106" s="103"/>
      <c r="D106" s="349" t="s">
        <v>112</v>
      </c>
      <c r="E106" s="232" t="s">
        <v>592</v>
      </c>
      <c r="F106" s="226"/>
      <c r="G106" s="226"/>
      <c r="H106" s="279"/>
      <c r="I106" s="288"/>
    </row>
    <row r="107" spans="2:12" ht="44.15" customHeight="1" x14ac:dyDescent="0.2">
      <c r="B107" s="78"/>
      <c r="C107" s="103"/>
      <c r="D107" s="349" t="s">
        <v>52</v>
      </c>
      <c r="E107" s="348" t="s">
        <v>591</v>
      </c>
      <c r="F107" s="226"/>
      <c r="G107" s="226"/>
      <c r="H107" s="434"/>
      <c r="I107" s="364"/>
    </row>
    <row r="108" spans="2:12" ht="44.15" customHeight="1" x14ac:dyDescent="0.2">
      <c r="B108" s="78"/>
      <c r="C108" s="103"/>
      <c r="D108" s="103"/>
      <c r="E108" s="103"/>
      <c r="F108" s="103"/>
      <c r="G108" s="103"/>
      <c r="H108" s="103"/>
      <c r="I108" s="441"/>
      <c r="J108" s="103"/>
      <c r="K108" s="103"/>
      <c r="L108" s="103"/>
    </row>
    <row r="109" spans="2:12" ht="44" x14ac:dyDescent="0.2">
      <c r="B109" s="78"/>
      <c r="C109" s="107" t="s">
        <v>519</v>
      </c>
      <c r="D109" s="442" t="s">
        <v>554</v>
      </c>
      <c r="E109" s="443">
        <v>1</v>
      </c>
      <c r="F109" s="310" t="s">
        <v>522</v>
      </c>
      <c r="G109" s="310"/>
      <c r="H109" s="289"/>
      <c r="I109" s="331"/>
    </row>
    <row r="110" spans="2:12" ht="44.15" customHeight="1" x14ac:dyDescent="0.2">
      <c r="B110" s="78"/>
      <c r="C110" s="357"/>
      <c r="D110" s="370" t="s">
        <v>553</v>
      </c>
      <c r="E110" s="371" t="s">
        <v>497</v>
      </c>
      <c r="F110" s="372"/>
      <c r="G110" s="372"/>
      <c r="H110" s="371" t="s">
        <v>525</v>
      </c>
      <c r="I110" s="373"/>
    </row>
    <row r="111" spans="2:12" ht="55" customHeight="1" x14ac:dyDescent="0.2">
      <c r="B111" s="78"/>
      <c r="D111" s="375" t="s">
        <v>526</v>
      </c>
      <c r="E111" s="436">
        <v>200</v>
      </c>
      <c r="F111" s="219" t="s">
        <v>498</v>
      </c>
      <c r="G111" s="219"/>
      <c r="H111" s="436">
        <v>3</v>
      </c>
      <c r="I111" s="386" t="s">
        <v>516</v>
      </c>
    </row>
    <row r="112" spans="2:12" ht="55" customHeight="1" x14ac:dyDescent="0.2">
      <c r="B112" s="78"/>
      <c r="C112" s="109"/>
      <c r="D112" s="379" t="s">
        <v>527</v>
      </c>
      <c r="E112" s="279"/>
      <c r="F112" s="226" t="s">
        <v>498</v>
      </c>
      <c r="G112" s="226"/>
      <c r="H112" s="279"/>
      <c r="I112" s="288" t="s">
        <v>516</v>
      </c>
    </row>
    <row r="113" spans="2:9" ht="55" customHeight="1" x14ac:dyDescent="0.2">
      <c r="B113" s="78"/>
      <c r="C113" s="109"/>
      <c r="D113" s="379" t="s">
        <v>528</v>
      </c>
      <c r="E113" s="279"/>
      <c r="F113" s="226" t="s">
        <v>498</v>
      </c>
      <c r="G113" s="226"/>
      <c r="H113" s="279"/>
      <c r="I113" s="288" t="s">
        <v>516</v>
      </c>
    </row>
    <row r="114" spans="2:9" ht="55" customHeight="1" x14ac:dyDescent="0.2">
      <c r="B114" s="78"/>
      <c r="C114" s="109"/>
      <c r="D114" s="379" t="s">
        <v>529</v>
      </c>
      <c r="E114" s="279"/>
      <c r="F114" s="226" t="s">
        <v>498</v>
      </c>
      <c r="G114" s="226"/>
      <c r="H114" s="279"/>
      <c r="I114" s="288" t="s">
        <v>516</v>
      </c>
    </row>
    <row r="115" spans="2:9" ht="55" customHeight="1" x14ac:dyDescent="0.2">
      <c r="B115" s="78"/>
      <c r="C115" s="109"/>
      <c r="D115" s="363" t="s">
        <v>530</v>
      </c>
      <c r="E115" s="282"/>
      <c r="F115" s="353" t="s">
        <v>498</v>
      </c>
      <c r="G115" s="353"/>
      <c r="H115" s="282"/>
      <c r="I115" s="364" t="s">
        <v>516</v>
      </c>
    </row>
    <row r="116" spans="2:9" ht="55" customHeight="1" x14ac:dyDescent="0.2">
      <c r="B116" s="78"/>
      <c r="C116" s="109"/>
      <c r="D116" s="392" t="s">
        <v>531</v>
      </c>
      <c r="E116" s="268">
        <f>E111*H111+E112*H112+E113*H113+E114*H114+E115*H115</f>
        <v>600</v>
      </c>
      <c r="F116" s="265" t="s">
        <v>506</v>
      </c>
      <c r="G116" s="265"/>
      <c r="H116" s="268">
        <f>SUM(H111:H115)</f>
        <v>3</v>
      </c>
      <c r="I116" s="335" t="s">
        <v>517</v>
      </c>
    </row>
    <row r="117" spans="2:9" ht="40" customHeight="1" x14ac:dyDescent="0.2">
      <c r="B117" s="397"/>
      <c r="C117" s="398"/>
      <c r="D117" s="398"/>
      <c r="E117" s="265"/>
      <c r="F117" s="265"/>
      <c r="G117" s="265"/>
      <c r="H117" s="265"/>
      <c r="I117" s="265"/>
    </row>
    <row r="118" spans="2:9" ht="40" customHeight="1" x14ac:dyDescent="0.2">
      <c r="B118" s="95" t="s">
        <v>523</v>
      </c>
      <c r="C118" s="399"/>
      <c r="D118" s="296"/>
      <c r="E118" s="297"/>
      <c r="F118" s="297"/>
      <c r="G118" s="297"/>
      <c r="H118" s="297"/>
      <c r="I118" s="298"/>
    </row>
    <row r="119" spans="2:9" ht="44.15" customHeight="1" x14ac:dyDescent="0.2">
      <c r="B119" s="78"/>
      <c r="C119" s="400" t="s">
        <v>130</v>
      </c>
      <c r="D119" s="213" t="s">
        <v>815</v>
      </c>
      <c r="E119" s="435">
        <v>647</v>
      </c>
      <c r="F119" s="265" t="s">
        <v>104</v>
      </c>
      <c r="G119" s="335"/>
      <c r="H119" s="326"/>
      <c r="I119" s="327"/>
    </row>
    <row r="120" spans="2:9" ht="44.15" customHeight="1" x14ac:dyDescent="1">
      <c r="B120" s="78"/>
      <c r="C120" s="400" t="s">
        <v>130</v>
      </c>
      <c r="D120" s="832" t="s">
        <v>814</v>
      </c>
      <c r="E120" s="435">
        <v>647</v>
      </c>
      <c r="F120" s="265" t="s">
        <v>104</v>
      </c>
      <c r="G120" s="335"/>
      <c r="H120" s="326"/>
      <c r="I120" s="327"/>
    </row>
    <row r="121" spans="2:9" ht="44.15" customHeight="1" x14ac:dyDescent="0.2">
      <c r="B121" s="78"/>
      <c r="C121" s="401" t="s">
        <v>131</v>
      </c>
      <c r="D121" s="213" t="s">
        <v>563</v>
      </c>
      <c r="E121" s="814">
        <v>13</v>
      </c>
      <c r="F121" s="265" t="s">
        <v>109</v>
      </c>
      <c r="G121" s="335"/>
      <c r="H121" s="326"/>
      <c r="I121" s="327"/>
    </row>
    <row r="122" spans="2:9" ht="44" x14ac:dyDescent="0.2">
      <c r="B122" s="78"/>
      <c r="C122" s="401"/>
      <c r="D122" s="720" t="s">
        <v>500</v>
      </c>
      <c r="E122" s="444" t="s">
        <v>573</v>
      </c>
      <c r="F122" s="265"/>
      <c r="G122" s="813" t="s">
        <v>569</v>
      </c>
      <c r="H122" s="366">
        <v>647</v>
      </c>
      <c r="I122" s="335" t="s">
        <v>104</v>
      </c>
    </row>
    <row r="123" spans="2:9" ht="44" customHeight="1" x14ac:dyDescent="0.2">
      <c r="B123" s="78"/>
      <c r="C123" s="401"/>
      <c r="D123" s="720" t="s">
        <v>501</v>
      </c>
      <c r="E123" s="402" t="s">
        <v>574</v>
      </c>
      <c r="F123" s="265"/>
      <c r="G123" s="812" t="s">
        <v>129</v>
      </c>
      <c r="H123" s="366">
        <v>647</v>
      </c>
      <c r="I123" s="335" t="s">
        <v>104</v>
      </c>
    </row>
    <row r="124" spans="2:9" ht="140" customHeight="1" x14ac:dyDescent="0.2">
      <c r="B124" s="324"/>
      <c r="C124" s="259" t="s">
        <v>557</v>
      </c>
      <c r="D124" s="718" t="s">
        <v>615</v>
      </c>
      <c r="E124" s="811" t="s">
        <v>46</v>
      </c>
      <c r="F124" s="27"/>
      <c r="G124" s="27"/>
      <c r="H124" s="326"/>
      <c r="I124" s="327"/>
    </row>
    <row r="125" spans="2:9" ht="44" customHeight="1" x14ac:dyDescent="0.2">
      <c r="B125" s="78"/>
      <c r="C125" s="401"/>
      <c r="D125" s="720" t="s">
        <v>564</v>
      </c>
      <c r="E125" s="445" t="s">
        <v>573</v>
      </c>
      <c r="F125" s="265"/>
      <c r="G125" s="724" t="s">
        <v>569</v>
      </c>
      <c r="H125" s="326"/>
      <c r="I125" s="327" t="s">
        <v>104</v>
      </c>
    </row>
    <row r="126" spans="2:9" ht="44" customHeight="1" x14ac:dyDescent="0.2">
      <c r="B126" s="78"/>
      <c r="C126" s="401"/>
      <c r="D126" s="720" t="s">
        <v>565</v>
      </c>
      <c r="E126" s="445" t="s">
        <v>574</v>
      </c>
      <c r="F126" s="265"/>
      <c r="G126" s="430" t="s">
        <v>129</v>
      </c>
      <c r="H126" s="326"/>
      <c r="I126" s="327" t="s">
        <v>104</v>
      </c>
    </row>
    <row r="127" spans="2:9" ht="100" customHeight="1" x14ac:dyDescent="0.5">
      <c r="B127" s="78"/>
      <c r="C127" s="406" t="s">
        <v>132</v>
      </c>
      <c r="D127" s="325" t="s">
        <v>133</v>
      </c>
      <c r="E127" s="435">
        <v>40</v>
      </c>
      <c r="F127" s="265" t="s">
        <v>104</v>
      </c>
      <c r="G127" s="335"/>
      <c r="H127" s="326"/>
      <c r="I127" s="327"/>
    </row>
    <row r="128" spans="2:9" ht="100" customHeight="1" x14ac:dyDescent="0.2">
      <c r="B128" s="78"/>
      <c r="C128" s="408" t="s">
        <v>131</v>
      </c>
      <c r="D128" s="325" t="s">
        <v>134</v>
      </c>
      <c r="E128" s="435">
        <v>2</v>
      </c>
      <c r="F128" s="265" t="s">
        <v>104</v>
      </c>
      <c r="G128" s="335"/>
      <c r="H128" s="326"/>
      <c r="I128" s="327"/>
    </row>
    <row r="129" spans="2:12" ht="44.15" customHeight="1" x14ac:dyDescent="0.2">
      <c r="B129" s="78"/>
      <c r="C129" s="79" t="s">
        <v>135</v>
      </c>
      <c r="D129" s="325" t="s">
        <v>136</v>
      </c>
      <c r="E129" s="435">
        <v>645</v>
      </c>
      <c r="F129" s="412" t="s">
        <v>104</v>
      </c>
      <c r="G129" s="327"/>
      <c r="H129" s="326"/>
      <c r="I129" s="327"/>
    </row>
    <row r="130" spans="2:12" ht="100" customHeight="1" x14ac:dyDescent="0.2">
      <c r="B130" s="78"/>
      <c r="C130" s="409" t="s">
        <v>137</v>
      </c>
      <c r="D130" s="325" t="s">
        <v>138</v>
      </c>
      <c r="E130" s="348">
        <f>H122-E128</f>
        <v>645</v>
      </c>
      <c r="F130" s="265" t="s">
        <v>104</v>
      </c>
      <c r="G130" s="335"/>
      <c r="H130" s="326"/>
      <c r="I130" s="327"/>
    </row>
    <row r="131" spans="2:12" ht="100" customHeight="1" x14ac:dyDescent="0.2">
      <c r="B131" s="90"/>
      <c r="C131" s="108"/>
      <c r="D131" s="325" t="s">
        <v>139</v>
      </c>
      <c r="E131" s="404">
        <f>-H123-E127</f>
        <v>-687</v>
      </c>
      <c r="F131" s="265" t="s">
        <v>104</v>
      </c>
      <c r="G131" s="335"/>
      <c r="H131" s="326"/>
      <c r="I131" s="327"/>
    </row>
    <row r="132" spans="2:12" ht="40" customHeight="1" x14ac:dyDescent="0.2">
      <c r="C132" s="103"/>
      <c r="D132" s="12"/>
      <c r="E132" s="12"/>
      <c r="F132" s="12"/>
      <c r="G132" s="12"/>
      <c r="H132" s="12"/>
      <c r="I132" s="12"/>
      <c r="J132" s="12"/>
      <c r="K132" s="12"/>
      <c r="L132" s="12"/>
    </row>
    <row r="133" spans="2:12" s="1" customFormat="1" ht="16.5" customHeight="1" x14ac:dyDescent="0.2"/>
    <row r="134" spans="2:12" x14ac:dyDescent="0.2">
      <c r="D134" s="26"/>
    </row>
    <row r="193" spans="3:4" x14ac:dyDescent="0.2">
      <c r="C193" s="416"/>
      <c r="D193" s="417"/>
    </row>
    <row r="194" spans="3:4" x14ac:dyDescent="0.2">
      <c r="C194" s="416"/>
      <c r="D194" s="417"/>
    </row>
    <row r="195" spans="3:4" x14ac:dyDescent="0.2">
      <c r="C195" s="418"/>
    </row>
  </sheetData>
  <sheetProtection algorithmName="SHA-512" hashValue="ZHaIxr9Kl4xDPf98nlG7V3E2+2xPq30xb9MSSBB8sQwwe25UipPHf8YDFay/0sT3r6zmmUUO8a/8h7qN78FAiQ==" saltValue="JW7w5zt9NvuQJc2D9u7lIA==" spinCount="100000" sheet="1" objects="1" scenarios="1"/>
  <dataConsolidate link="1"/>
  <phoneticPr fontId="2"/>
  <conditionalFormatting sqref="C72:D77">
    <cfRule type="expression" dxfId="135" priority="6">
      <formula>$E$157="増設となるため、接続検討から新規でお申し込みなおしください"</formula>
    </cfRule>
    <cfRule type="expression" dxfId="134" priority="7">
      <formula>$E$162="増設となるため、接続検討から新規でお申し込みなおしください"</formula>
    </cfRule>
  </conditionalFormatting>
  <conditionalFormatting sqref="C95:D100">
    <cfRule type="expression" dxfId="133" priority="4">
      <formula>$E$157="増設となるため、接続検討から新規でお申し込みなおしください"</formula>
    </cfRule>
    <cfRule type="expression" dxfId="132" priority="5">
      <formula>$E$162="増設となるため、接続検討から新規でお申し込みなおしください"</formula>
    </cfRule>
  </conditionalFormatting>
  <conditionalFormatting sqref="D119:D120">
    <cfRule type="expression" dxfId="131" priority="1">
      <formula>$E$176="増設となるため、接続検討から新規でお申し込みなおしください"</formula>
    </cfRule>
  </conditionalFormatting>
  <dataValidations count="10">
    <dataValidation type="decimal" operator="greaterThanOrEqual" allowBlank="1" showInputMessage="1" showErrorMessage="1" error="0より大きいの整数値を入力してください。_x000a_" sqref="H88:H93 H111:H116" xr:uid="{DCED8FE4-C147-4F6F-8116-69EF0021B479}">
      <formula1>0</formula1>
    </dataValidation>
    <dataValidation type="decimal" operator="greaterThanOrEqual" allowBlank="1" showInputMessage="1" showErrorMessage="1" sqref="H102" xr:uid="{5BCFED8F-F419-4916-88F3-34CA66B46076}">
      <formula1>0</formula1>
    </dataValidation>
    <dataValidation type="decimal" operator="greaterThanOrEqual" allowBlank="1" showInputMessage="1" showErrorMessage="1" error="0~100までの数値を入力してください。" sqref="E88:E93 E111:E116" xr:uid="{B290DAB5-2C55-4158-A4DB-F8CF619F6833}">
      <formula1>0</formula1>
    </dataValidation>
    <dataValidation type="whole" allowBlank="1" showInputMessage="1" showErrorMessage="1" error="6種類以上の_x000a_パネル枚数構成の場合、_x000a_本書類では対応不可の為、_x000a_別途広域の申込書でお申込みください。" sqref="E109 E86" xr:uid="{A05ADC1C-000D-4637-A604-BE90C0CC27C0}">
      <formula1>1</formula1>
      <formula2>5</formula2>
    </dataValidation>
    <dataValidation type="whole" operator="lessThanOrEqual" allowBlank="1" showInputMessage="1" showErrorMessage="1" error="6種類以上の_x000a_パネル枚数構成の場合、_x000a_本書類では対応不可の為、_x000a_別途広域の申込書でお申込みください。" sqref="E86 E109" xr:uid="{E59EB7AD-AD5D-4E8F-B1B6-90D1190727A0}">
      <formula1>5</formula1>
    </dataValidation>
    <dataValidation type="decimal" operator="greaterThan" allowBlank="1" showInputMessage="1" showErrorMessage="1" error="0より大きいの整数値を入力してください。_x000a_" sqref="E88:E92 E111:E115" xr:uid="{5439DADC-192F-4CD3-8656-8843CB941024}">
      <formula1>0</formula1>
    </dataValidation>
    <dataValidation type="whole" operator="greaterThan" allowBlank="1" showInputMessage="1" showErrorMessage="1" error="0より大きいの整数値を入力してください。_x000a_" sqref="E81 E104" xr:uid="{BD160BEB-78F1-4815-8C2D-977B2905F35F}">
      <formula1>0</formula1>
    </dataValidation>
    <dataValidation type="decimal" operator="greaterThanOrEqual" allowBlank="1" showInputMessage="1" showErrorMessage="1" error="0以上の数値を入力してください。_x000a_" sqref="H79" xr:uid="{9652DB59-4220-4332-93FF-04751C4CCF0B}">
      <formula1>0</formula1>
    </dataValidation>
    <dataValidation type="decimal" allowBlank="1" showInputMessage="1" showErrorMessage="1" error="0~100までの数値を入力してください。" sqref="E110 E87 E94 E101" xr:uid="{3EC37FAB-FD74-4F28-AA2F-CA838C285376}">
      <formula1>0</formula1>
      <formula2>100</formula2>
    </dataValidation>
    <dataValidation type="whole" allowBlank="1" showInputMessage="1" showErrorMessage="1" error="4群以上異なる出力の_x000a_PCS/逆変換装置を設置予定の場合、_x000a_本書類では対応不可の為、_x000a_別途広域の申込書でお申込みください。" sqref="E70:E71 E78" xr:uid="{80358299-C0BB-4E98-ABE9-8BF0FA270C11}">
      <formula1>1</formula1>
      <formula2>3</formula2>
    </dataValidation>
  </dataValidations>
  <hyperlinks>
    <hyperlink ref="A1" location="はじめに!A1" display="＜はじめにへ" xr:uid="{12F82E24-54F6-4240-A688-CCB99A1C98D5}"/>
    <hyperlink ref="A1:F1" location="入力シート!Print_Area" display="＜入力シートへ" xr:uid="{EBC05A52-616F-445D-8B92-435668BF5ADA}"/>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510AA21-E5FE-4604-BA76-AC191493A346}">
          <x14:formula1>
            <xm:f>プルダウン用!$F$50:$F$52</xm:f>
          </x14:formula1>
          <xm:sqref>E78 E101</xm:sqref>
        </x14:dataValidation>
        <x14:dataValidation type="list" allowBlank="1" showInputMessage="1" showErrorMessage="1" xr:uid="{AC44FF8B-D0CD-4DBA-9189-A89A0FC239DD}">
          <x14:formula1>
            <xm:f>プルダウン用!$F$53:$F$56</xm:f>
          </x14:formula1>
          <xm:sqref>E84 E107</xm:sqref>
        </x14:dataValidation>
        <x14:dataValidation type="list" allowBlank="1" showInputMessage="1" showErrorMessage="1" xr:uid="{A0628FB6-AD74-464C-9DB4-F145530A07C9}">
          <x14:formula1>
            <xm:f>プルダウン用!$F$68:$F$70</xm:f>
          </x14:formula1>
          <xm:sqref>E124</xm:sqref>
        </x14:dataValidation>
        <x14:dataValidation type="list" allowBlank="1" showInputMessage="1" showErrorMessage="1" xr:uid="{555A172D-7926-4A54-92E8-ED2601EDD2C2}">
          <x14:formula1>
            <xm:f>プルダウン用!$F$46:$F$49</xm:f>
          </x14:formula1>
          <xm:sqref>E72 E75 E95 E98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14999847407452621"/>
    <pageSetUpPr fitToPage="1"/>
  </sheetPr>
  <dimension ref="A1:AL56"/>
  <sheetViews>
    <sheetView showGridLines="0" showWhiteSpace="0" view="pageBreakPreview" zoomScale="80" zoomScaleNormal="43" zoomScaleSheetLayoutView="80" zoomScalePageLayoutView="85" workbookViewId="0">
      <pane ySplit="1" topLeftCell="A2" activePane="bottomLeft" state="frozen"/>
      <selection pane="bottomLeft" sqref="A1:E1"/>
    </sheetView>
  </sheetViews>
  <sheetFormatPr defaultColWidth="9" defaultRowHeight="13" x14ac:dyDescent="0.2"/>
  <cols>
    <col min="1" max="38" width="2.6328125" style="446" customWidth="1"/>
    <col min="39" max="39" width="9" style="446" customWidth="1"/>
    <col min="40" max="16384" width="9" style="446"/>
  </cols>
  <sheetData>
    <row r="1" spans="1:38" ht="20.149999999999999" customHeight="1" thickBot="1" x14ac:dyDescent="0.25">
      <c r="A1" s="881" t="s">
        <v>152</v>
      </c>
      <c r="B1" s="881"/>
      <c r="C1" s="881"/>
      <c r="D1" s="881"/>
      <c r="E1" s="881"/>
      <c r="F1" s="164"/>
      <c r="G1" s="164"/>
      <c r="I1" s="447" t="s">
        <v>153</v>
      </c>
      <c r="J1" s="164"/>
      <c r="L1" s="164"/>
      <c r="N1" s="165"/>
      <c r="O1" s="165"/>
      <c r="P1" s="165"/>
      <c r="Q1" s="165"/>
      <c r="R1" s="165"/>
      <c r="S1" s="165"/>
      <c r="T1" s="448"/>
      <c r="U1" s="448"/>
      <c r="V1" s="165"/>
      <c r="W1" s="449"/>
      <c r="X1" s="449"/>
      <c r="AE1" s="729"/>
      <c r="AF1" s="729"/>
      <c r="AG1" s="729"/>
      <c r="AH1" s="940" t="s">
        <v>616</v>
      </c>
      <c r="AI1" s="940"/>
      <c r="AJ1" s="940"/>
      <c r="AK1" s="940"/>
      <c r="AL1" s="940"/>
    </row>
    <row r="2" spans="1:38" ht="13.5" customHeight="1" thickTop="1" x14ac:dyDescent="0.2">
      <c r="A2" s="450"/>
      <c r="B2" s="451"/>
      <c r="C2" s="451"/>
      <c r="D2" s="451"/>
      <c r="E2" s="451"/>
      <c r="F2" s="451"/>
      <c r="G2" s="451"/>
      <c r="H2" s="451"/>
      <c r="I2" s="452"/>
      <c r="J2" s="452"/>
      <c r="K2" s="452"/>
      <c r="L2" s="451"/>
      <c r="M2" s="451"/>
      <c r="N2" s="451"/>
      <c r="O2" s="451"/>
      <c r="P2" s="451"/>
      <c r="Q2" s="451"/>
      <c r="R2" s="451"/>
      <c r="S2" s="451"/>
      <c r="T2" s="451"/>
      <c r="U2" s="451"/>
      <c r="V2" s="451"/>
      <c r="W2" s="451"/>
      <c r="X2" s="451"/>
      <c r="Y2" s="451"/>
      <c r="Z2" s="451"/>
      <c r="AA2" s="451"/>
      <c r="AB2" s="451"/>
      <c r="AC2" s="451"/>
      <c r="AD2" s="451"/>
      <c r="AE2" s="451"/>
      <c r="AF2" s="453"/>
      <c r="AG2" s="451"/>
      <c r="AH2" s="451"/>
      <c r="AI2" s="451"/>
      <c r="AJ2" s="451"/>
      <c r="AK2" s="451"/>
      <c r="AL2" s="454" t="s">
        <v>155</v>
      </c>
    </row>
    <row r="3" spans="1:38" ht="16.5" x14ac:dyDescent="0.2">
      <c r="A3" s="455"/>
      <c r="B3" s="456" t="s">
        <v>609</v>
      </c>
      <c r="C3" s="457"/>
      <c r="D3" s="457"/>
      <c r="E3" s="457"/>
      <c r="F3" s="457"/>
      <c r="G3" s="457"/>
      <c r="H3" s="457"/>
      <c r="I3" s="457"/>
      <c r="J3" s="457"/>
      <c r="K3" s="457"/>
      <c r="L3" s="458"/>
      <c r="M3" s="459"/>
      <c r="N3" s="459"/>
      <c r="O3" s="459"/>
      <c r="P3" s="459"/>
      <c r="Q3" s="459"/>
      <c r="R3" s="459"/>
      <c r="S3" s="459"/>
      <c r="T3" s="459"/>
      <c r="U3" s="459"/>
      <c r="V3" s="459"/>
      <c r="W3" s="459"/>
      <c r="X3" s="459"/>
      <c r="Y3" s="459"/>
      <c r="Z3" s="459"/>
      <c r="AA3" s="459"/>
      <c r="AB3" s="459"/>
      <c r="AC3" s="459"/>
      <c r="AD3" s="459"/>
      <c r="AE3" s="459"/>
      <c r="AF3" s="459"/>
      <c r="AG3" s="459"/>
      <c r="AH3" s="459"/>
      <c r="AI3" s="459"/>
      <c r="AJ3" s="459"/>
      <c r="AK3" s="459"/>
      <c r="AL3" s="460" t="s">
        <v>764</v>
      </c>
    </row>
    <row r="4" spans="1:38" x14ac:dyDescent="0.2">
      <c r="A4" s="455"/>
      <c r="B4" s="457"/>
      <c r="C4" s="457"/>
      <c r="D4" s="457"/>
      <c r="E4" s="457"/>
      <c r="F4" s="457"/>
      <c r="G4" s="457"/>
      <c r="H4" s="457"/>
      <c r="I4" s="457"/>
      <c r="J4" s="457"/>
      <c r="K4" s="457"/>
      <c r="L4" s="458"/>
      <c r="M4" s="459"/>
      <c r="N4" s="459"/>
      <c r="O4" s="459"/>
      <c r="P4" s="459"/>
      <c r="Q4" s="459"/>
      <c r="R4" s="459"/>
      <c r="S4" s="459"/>
      <c r="T4" s="459"/>
      <c r="U4" s="459"/>
      <c r="V4" s="459"/>
      <c r="W4" s="459"/>
      <c r="X4" s="459"/>
      <c r="Y4" s="459"/>
      <c r="Z4" s="459"/>
      <c r="AA4" s="459"/>
      <c r="AB4" s="459"/>
      <c r="AC4" s="459"/>
      <c r="AD4" s="882" t="str">
        <f>IF(入力シート!E12="","",入力シート!E12)</f>
        <v/>
      </c>
      <c r="AE4" s="882"/>
      <c r="AF4" s="882"/>
      <c r="AG4" s="882"/>
      <c r="AH4" s="882"/>
      <c r="AI4" s="882"/>
      <c r="AJ4" s="882"/>
      <c r="AK4" s="882"/>
      <c r="AL4" s="883"/>
    </row>
    <row r="5" spans="1:38" x14ac:dyDescent="0.2">
      <c r="A5" s="455"/>
      <c r="B5" s="457"/>
      <c r="C5" s="457"/>
      <c r="D5" s="457"/>
      <c r="E5" s="457"/>
      <c r="F5" s="457"/>
      <c r="G5" s="457"/>
      <c r="H5" s="457"/>
      <c r="I5" s="457"/>
      <c r="J5" s="457"/>
      <c r="K5" s="457"/>
      <c r="L5" s="457"/>
      <c r="M5" s="459"/>
      <c r="N5" s="459"/>
      <c r="O5" s="459"/>
      <c r="P5" s="459"/>
      <c r="Q5" s="459"/>
      <c r="R5" s="459"/>
      <c r="S5" s="459"/>
      <c r="T5" s="459"/>
      <c r="U5" s="459"/>
      <c r="V5" s="459"/>
      <c r="W5" s="459"/>
      <c r="X5" s="459"/>
      <c r="Y5" s="459"/>
      <c r="Z5" s="459"/>
      <c r="AA5" s="459"/>
      <c r="AB5" s="459"/>
      <c r="AC5" s="459"/>
      <c r="AD5" s="459"/>
      <c r="AE5" s="459"/>
      <c r="AF5" s="459"/>
      <c r="AG5" s="459"/>
      <c r="AH5" s="459"/>
      <c r="AI5" s="459"/>
      <c r="AJ5" s="459"/>
      <c r="AK5" s="459"/>
      <c r="AL5" s="461"/>
    </row>
    <row r="6" spans="1:38" ht="16.5" x14ac:dyDescent="0.2">
      <c r="A6" s="462"/>
      <c r="B6" s="456"/>
      <c r="C6" s="456"/>
      <c r="D6" s="456"/>
      <c r="E6" s="463"/>
      <c r="F6" s="463"/>
      <c r="G6" s="463"/>
      <c r="H6" s="463"/>
      <c r="I6" s="886" t="s">
        <v>763</v>
      </c>
      <c r="J6" s="886"/>
      <c r="K6" s="886"/>
      <c r="L6" s="886"/>
      <c r="M6" s="886"/>
      <c r="N6" s="886"/>
      <c r="O6" s="886"/>
      <c r="P6" s="886"/>
      <c r="Q6" s="886"/>
      <c r="R6" s="886"/>
      <c r="S6" s="886"/>
      <c r="T6" s="886"/>
      <c r="U6" s="886"/>
      <c r="V6" s="886"/>
      <c r="W6" s="886"/>
      <c r="X6" s="886"/>
      <c r="Y6" s="886"/>
      <c r="Z6" s="886"/>
      <c r="AA6" s="886"/>
      <c r="AB6" s="886"/>
      <c r="AC6" s="886"/>
      <c r="AD6" s="886"/>
      <c r="AE6" s="459"/>
      <c r="AF6" s="459"/>
      <c r="AG6" s="459"/>
      <c r="AH6" s="459"/>
      <c r="AI6" s="459"/>
      <c r="AJ6" s="459"/>
      <c r="AK6" s="459"/>
      <c r="AL6" s="461"/>
    </row>
    <row r="7" spans="1:38" ht="3.75" customHeight="1" x14ac:dyDescent="0.2">
      <c r="A7" s="464"/>
      <c r="B7" s="465"/>
      <c r="C7" s="465"/>
      <c r="D7" s="465"/>
      <c r="E7" s="465"/>
      <c r="F7" s="465"/>
      <c r="G7" s="465"/>
      <c r="H7" s="465"/>
      <c r="I7" s="465"/>
      <c r="J7" s="465"/>
      <c r="K7" s="465"/>
      <c r="L7" s="465"/>
      <c r="M7" s="459"/>
      <c r="N7" s="459"/>
      <c r="O7" s="459"/>
      <c r="P7" s="459"/>
      <c r="Q7" s="459"/>
      <c r="R7" s="459"/>
      <c r="S7" s="459"/>
      <c r="T7" s="459"/>
      <c r="U7" s="459"/>
      <c r="V7" s="459"/>
      <c r="W7" s="459"/>
      <c r="X7" s="459"/>
      <c r="Y7" s="459"/>
      <c r="Z7" s="459"/>
      <c r="AA7" s="459"/>
      <c r="AB7" s="459"/>
      <c r="AC7" s="459"/>
      <c r="AD7" s="459"/>
      <c r="AE7" s="459"/>
      <c r="AF7" s="459"/>
      <c r="AG7" s="459"/>
      <c r="AH7" s="459"/>
      <c r="AI7" s="459"/>
      <c r="AJ7" s="459"/>
      <c r="AK7" s="459"/>
      <c r="AL7" s="461"/>
    </row>
    <row r="8" spans="1:38" ht="14.25" customHeight="1" x14ac:dyDescent="0.2">
      <c r="A8" s="466"/>
      <c r="B8" s="467"/>
      <c r="C8" s="467"/>
      <c r="D8" s="467"/>
      <c r="E8" s="467"/>
      <c r="F8" s="467"/>
      <c r="G8" s="467"/>
      <c r="H8" s="467"/>
      <c r="I8" s="467"/>
      <c r="J8" s="467"/>
      <c r="K8" s="467"/>
      <c r="L8" s="467"/>
      <c r="M8" s="459"/>
      <c r="N8" s="459"/>
      <c r="O8" s="459"/>
      <c r="P8" s="459"/>
      <c r="Q8" s="459"/>
      <c r="R8" s="459"/>
      <c r="S8" s="459"/>
      <c r="T8" s="459"/>
      <c r="U8" s="459"/>
      <c r="V8" s="459"/>
      <c r="W8" s="459"/>
      <c r="X8" s="459"/>
      <c r="Y8" s="459"/>
      <c r="Z8" s="459"/>
      <c r="AA8" s="459"/>
      <c r="AB8" s="459"/>
      <c r="AC8" s="459"/>
      <c r="AD8" s="459"/>
      <c r="AE8" s="459"/>
      <c r="AF8" s="459"/>
      <c r="AG8" s="459"/>
      <c r="AH8" s="459"/>
      <c r="AI8" s="459"/>
      <c r="AJ8" s="459"/>
      <c r="AK8" s="459"/>
      <c r="AL8" s="461"/>
    </row>
    <row r="9" spans="1:38" ht="23.25" customHeight="1" x14ac:dyDescent="0.2">
      <c r="A9" s="468"/>
      <c r="B9" s="888" t="s">
        <v>156</v>
      </c>
      <c r="C9" s="888"/>
      <c r="D9" s="888"/>
      <c r="E9" s="888"/>
      <c r="F9" s="888"/>
      <c r="G9" s="888"/>
      <c r="H9" s="888"/>
      <c r="I9" s="888"/>
      <c r="J9" s="888"/>
      <c r="K9" s="888"/>
      <c r="L9" s="888"/>
      <c r="M9" s="888"/>
      <c r="N9" s="459"/>
      <c r="O9" s="887" t="s">
        <v>157</v>
      </c>
      <c r="P9" s="887"/>
      <c r="Q9" s="459"/>
      <c r="R9" s="459"/>
      <c r="S9" s="459"/>
      <c r="T9" s="459"/>
      <c r="U9" s="459"/>
      <c r="V9" s="459"/>
      <c r="W9" s="459"/>
      <c r="X9" s="459"/>
      <c r="Y9" s="459"/>
      <c r="Z9" s="459"/>
      <c r="AA9" s="459"/>
      <c r="AB9" s="459"/>
      <c r="AC9" s="459"/>
      <c r="AD9" s="459"/>
      <c r="AE9" s="459"/>
      <c r="AF9" s="459"/>
      <c r="AG9" s="459"/>
      <c r="AH9" s="459"/>
      <c r="AI9" s="459"/>
      <c r="AJ9" s="459"/>
      <c r="AK9" s="459"/>
      <c r="AL9" s="461"/>
    </row>
    <row r="10" spans="1:38" ht="36.75" customHeight="1" x14ac:dyDescent="0.2">
      <c r="A10" s="469"/>
      <c r="B10" s="884" t="s">
        <v>765</v>
      </c>
      <c r="C10" s="884"/>
      <c r="D10" s="884"/>
      <c r="E10" s="884"/>
      <c r="F10" s="884"/>
      <c r="G10" s="884"/>
      <c r="H10" s="884"/>
      <c r="I10" s="884"/>
      <c r="J10" s="884"/>
      <c r="K10" s="884"/>
      <c r="L10" s="884"/>
      <c r="M10" s="884"/>
      <c r="N10" s="884"/>
      <c r="O10" s="884"/>
      <c r="P10" s="884"/>
      <c r="Q10" s="884"/>
      <c r="R10" s="884"/>
      <c r="S10" s="884"/>
      <c r="T10" s="884"/>
      <c r="U10" s="884"/>
      <c r="V10" s="884"/>
      <c r="W10" s="884"/>
      <c r="X10" s="884"/>
      <c r="Y10" s="884"/>
      <c r="Z10" s="884"/>
      <c r="AA10" s="884"/>
      <c r="AB10" s="884"/>
      <c r="AC10" s="884"/>
      <c r="AD10" s="884"/>
      <c r="AE10" s="884"/>
      <c r="AF10" s="884"/>
      <c r="AG10" s="884"/>
      <c r="AH10" s="884"/>
      <c r="AI10" s="884"/>
      <c r="AJ10" s="884"/>
      <c r="AK10" s="884"/>
      <c r="AL10" s="461"/>
    </row>
    <row r="11" spans="1:38" ht="13.5" customHeight="1" x14ac:dyDescent="0.2">
      <c r="A11" s="470"/>
      <c r="B11" s="471"/>
      <c r="C11" s="471"/>
      <c r="D11" s="471"/>
      <c r="E11" s="471"/>
      <c r="F11" s="471"/>
      <c r="G11" s="471"/>
      <c r="H11" s="471"/>
      <c r="I11" s="459"/>
      <c r="J11" s="459"/>
      <c r="K11" s="457"/>
      <c r="L11" s="457"/>
      <c r="M11" s="459"/>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c r="AL11" s="461"/>
    </row>
    <row r="12" spans="1:38" x14ac:dyDescent="0.2">
      <c r="A12" s="470"/>
      <c r="B12" s="471"/>
      <c r="C12" s="471"/>
      <c r="D12" s="471"/>
      <c r="E12" s="471"/>
      <c r="F12" s="471"/>
      <c r="G12" s="459"/>
      <c r="H12" s="459"/>
      <c r="I12" s="459"/>
      <c r="J12" s="459"/>
      <c r="K12" s="457"/>
      <c r="L12" s="457"/>
      <c r="M12" s="459"/>
      <c r="N12" s="459"/>
      <c r="O12" s="459"/>
      <c r="P12" s="885" t="s">
        <v>69</v>
      </c>
      <c r="Q12" s="885"/>
      <c r="R12" s="885"/>
      <c r="S12" s="885"/>
      <c r="T12" s="459"/>
      <c r="U12" s="459"/>
      <c r="V12" s="459"/>
      <c r="W12" s="459"/>
      <c r="X12" s="459"/>
      <c r="Y12" s="459"/>
      <c r="Z12" s="459"/>
      <c r="AA12" s="459"/>
      <c r="AB12" s="459"/>
      <c r="AC12" s="459"/>
      <c r="AD12" s="459"/>
      <c r="AE12" s="459"/>
      <c r="AF12" s="459"/>
      <c r="AG12" s="459"/>
      <c r="AH12" s="459"/>
      <c r="AI12" s="459"/>
      <c r="AJ12" s="459"/>
      <c r="AK12" s="459"/>
      <c r="AL12" s="461"/>
    </row>
    <row r="13" spans="1:38" ht="13.5" customHeight="1" x14ac:dyDescent="0.2">
      <c r="A13" s="470"/>
      <c r="B13" s="471"/>
      <c r="C13" s="471"/>
      <c r="D13" s="471"/>
      <c r="E13" s="471"/>
      <c r="F13" s="471"/>
      <c r="G13" s="471"/>
      <c r="H13" s="459"/>
      <c r="I13" s="459"/>
      <c r="J13" s="459"/>
      <c r="K13" s="459"/>
      <c r="L13" s="459"/>
      <c r="M13" s="459"/>
      <c r="N13" s="459"/>
      <c r="O13" s="459"/>
      <c r="P13" s="459"/>
      <c r="Q13" s="459"/>
      <c r="R13" s="459"/>
      <c r="S13" s="459"/>
      <c r="T13" s="891" t="s">
        <v>158</v>
      </c>
      <c r="U13" s="891"/>
      <c r="V13" s="891"/>
      <c r="W13" s="891"/>
      <c r="X13" s="889" t="str">
        <f>IF(入力シート!E13="","",入力シート!E13)</f>
        <v/>
      </c>
      <c r="Y13" s="889"/>
      <c r="Z13" s="889"/>
      <c r="AA13" s="889"/>
      <c r="AB13" s="889"/>
      <c r="AC13" s="889"/>
      <c r="AD13" s="889"/>
      <c r="AE13" s="889"/>
      <c r="AF13" s="889"/>
      <c r="AG13" s="889"/>
      <c r="AH13" s="889"/>
      <c r="AI13" s="889"/>
      <c r="AJ13" s="889"/>
      <c r="AK13" s="889"/>
      <c r="AL13" s="461"/>
    </row>
    <row r="14" spans="1:38" ht="20.149999999999999" customHeight="1" x14ac:dyDescent="0.2">
      <c r="A14" s="470"/>
      <c r="B14" s="471"/>
      <c r="C14" s="471"/>
      <c r="D14" s="471"/>
      <c r="E14" s="471"/>
      <c r="F14" s="471"/>
      <c r="G14" s="459"/>
      <c r="H14" s="459"/>
      <c r="I14" s="459"/>
      <c r="J14" s="459"/>
      <c r="K14" s="459"/>
      <c r="L14" s="459"/>
      <c r="M14" s="459"/>
      <c r="N14" s="459"/>
      <c r="O14" s="459"/>
      <c r="P14" s="459"/>
      <c r="Q14" s="459"/>
      <c r="R14" s="459"/>
      <c r="S14" s="459"/>
      <c r="T14" s="890" t="s">
        <v>159</v>
      </c>
      <c r="U14" s="890"/>
      <c r="V14" s="890"/>
      <c r="W14" s="890"/>
      <c r="X14" s="876" t="str">
        <f>IF(OR(入力シート!E14="",入力シート!E15=""),"",入力シート!E14&amp;入力シート!E15)</f>
        <v/>
      </c>
      <c r="Y14" s="876"/>
      <c r="Z14" s="876"/>
      <c r="AA14" s="876"/>
      <c r="AB14" s="876"/>
      <c r="AC14" s="876"/>
      <c r="AD14" s="876"/>
      <c r="AE14" s="876"/>
      <c r="AF14" s="876"/>
      <c r="AG14" s="876"/>
      <c r="AH14" s="876"/>
      <c r="AI14" s="876"/>
      <c r="AJ14" s="876"/>
      <c r="AK14" s="876"/>
      <c r="AL14" s="461"/>
    </row>
    <row r="15" spans="1:38" ht="21" customHeight="1" x14ac:dyDescent="0.2">
      <c r="A15" s="470"/>
      <c r="B15" s="471"/>
      <c r="C15" s="471"/>
      <c r="D15" s="471"/>
      <c r="E15" s="471"/>
      <c r="F15" s="471"/>
      <c r="G15" s="459"/>
      <c r="H15" s="459"/>
      <c r="I15" s="459"/>
      <c r="J15" s="459"/>
      <c r="K15" s="459"/>
      <c r="L15" s="459"/>
      <c r="M15" s="459"/>
      <c r="N15" s="459"/>
      <c r="O15" s="459"/>
      <c r="P15" s="459"/>
      <c r="Q15" s="459"/>
      <c r="R15" s="459"/>
      <c r="S15" s="459"/>
      <c r="T15" s="948" t="s">
        <v>160</v>
      </c>
      <c r="U15" s="948"/>
      <c r="V15" s="948"/>
      <c r="W15" s="948"/>
      <c r="X15" s="918" t="str">
        <f>IF(入力シート!E16="","",入力シート!E16)</f>
        <v/>
      </c>
      <c r="Y15" s="918"/>
      <c r="Z15" s="918"/>
      <c r="AA15" s="918"/>
      <c r="AB15" s="918"/>
      <c r="AC15" s="918"/>
      <c r="AD15" s="918"/>
      <c r="AE15" s="918"/>
      <c r="AF15" s="918"/>
      <c r="AG15" s="918"/>
      <c r="AH15" s="918"/>
      <c r="AI15" s="918"/>
      <c r="AJ15" s="918"/>
      <c r="AK15" s="918"/>
      <c r="AL15" s="461"/>
    </row>
    <row r="16" spans="1:38" ht="20.149999999999999" customHeight="1" x14ac:dyDescent="0.2">
      <c r="A16" s="470"/>
      <c r="B16" s="471"/>
      <c r="C16" s="471"/>
      <c r="D16" s="471"/>
      <c r="E16" s="471"/>
      <c r="F16" s="471"/>
      <c r="G16" s="471"/>
      <c r="H16" s="459"/>
      <c r="I16" s="459"/>
      <c r="J16" s="459"/>
      <c r="K16" s="459"/>
      <c r="L16" s="459"/>
      <c r="M16" s="459"/>
      <c r="N16" s="459"/>
      <c r="O16" s="459"/>
      <c r="P16" s="459"/>
      <c r="Q16" s="459"/>
      <c r="R16" s="459"/>
      <c r="S16" s="459"/>
      <c r="T16" s="949" t="s">
        <v>161</v>
      </c>
      <c r="U16" s="949"/>
      <c r="V16" s="949"/>
      <c r="W16" s="949"/>
      <c r="X16" s="876" t="str">
        <f>IF(入力シート!E17="","",入力シート!E17)</f>
        <v/>
      </c>
      <c r="Y16" s="876"/>
      <c r="Z16" s="876"/>
      <c r="AA16" s="876"/>
      <c r="AB16" s="876"/>
      <c r="AC16" s="876"/>
      <c r="AD16" s="876"/>
      <c r="AE16" s="876"/>
      <c r="AF16" s="876"/>
      <c r="AG16" s="876"/>
      <c r="AH16" s="876"/>
      <c r="AI16" s="876"/>
      <c r="AJ16" s="876"/>
      <c r="AK16" s="876"/>
      <c r="AL16" s="461"/>
    </row>
    <row r="17" spans="1:38" ht="20.149999999999999" customHeight="1" x14ac:dyDescent="0.2">
      <c r="A17" s="470"/>
      <c r="B17" s="471"/>
      <c r="C17" s="471"/>
      <c r="D17" s="471"/>
      <c r="E17" s="471"/>
      <c r="F17" s="471"/>
      <c r="G17" s="471"/>
      <c r="H17" s="459"/>
      <c r="I17" s="459"/>
      <c r="J17" s="459"/>
      <c r="K17" s="459"/>
      <c r="L17" s="459"/>
      <c r="M17" s="459"/>
      <c r="N17" s="459"/>
      <c r="O17" s="459"/>
      <c r="P17" s="459"/>
      <c r="Q17" s="459"/>
      <c r="R17" s="459"/>
      <c r="S17" s="459"/>
      <c r="T17" s="950" t="s">
        <v>162</v>
      </c>
      <c r="U17" s="950"/>
      <c r="V17" s="950"/>
      <c r="W17" s="950"/>
      <c r="X17" s="876" t="str">
        <f>IF(入力シート!E18="","",入力シート!E18)</f>
        <v/>
      </c>
      <c r="Y17" s="876"/>
      <c r="Z17" s="876"/>
      <c r="AA17" s="876"/>
      <c r="AB17" s="876"/>
      <c r="AC17" s="876"/>
      <c r="AD17" s="876"/>
      <c r="AE17" s="876"/>
      <c r="AF17" s="876"/>
      <c r="AG17" s="876"/>
      <c r="AH17" s="876"/>
      <c r="AI17" s="876"/>
      <c r="AJ17" s="876"/>
      <c r="AK17" s="876"/>
      <c r="AL17" s="461"/>
    </row>
    <row r="18" spans="1:38" ht="14.25" customHeight="1" x14ac:dyDescent="0.2">
      <c r="A18" s="470"/>
      <c r="B18" s="471"/>
      <c r="C18" s="471"/>
      <c r="D18" s="471"/>
      <c r="E18" s="471"/>
      <c r="F18" s="471"/>
      <c r="G18" s="471"/>
      <c r="H18" s="459"/>
      <c r="I18" s="459"/>
      <c r="J18" s="459"/>
      <c r="K18" s="459"/>
      <c r="L18" s="459"/>
      <c r="M18" s="459"/>
      <c r="N18" s="459"/>
      <c r="O18" s="459"/>
      <c r="P18" s="459"/>
      <c r="Q18" s="459"/>
      <c r="R18" s="459"/>
      <c r="S18" s="459"/>
      <c r="T18" s="459"/>
      <c r="U18" s="459"/>
      <c r="V18" s="459"/>
      <c r="W18" s="459"/>
      <c r="X18" s="459"/>
      <c r="Y18" s="459"/>
      <c r="Z18" s="459"/>
      <c r="AA18" s="459"/>
      <c r="AB18" s="459"/>
      <c r="AC18" s="459"/>
      <c r="AD18" s="459"/>
      <c r="AE18" s="459"/>
      <c r="AF18" s="459"/>
      <c r="AG18" s="459"/>
      <c r="AH18" s="459"/>
      <c r="AI18" s="459"/>
      <c r="AJ18" s="459"/>
      <c r="AK18" s="459"/>
      <c r="AL18" s="461"/>
    </row>
    <row r="19" spans="1:38" ht="14.25" customHeight="1" thickBot="1" x14ac:dyDescent="0.25">
      <c r="A19" s="455" t="s">
        <v>163</v>
      </c>
      <c r="B19" s="457"/>
      <c r="C19" s="457"/>
      <c r="D19" s="457"/>
      <c r="E19" s="457"/>
      <c r="F19" s="457"/>
      <c r="G19" s="457"/>
      <c r="H19" s="457"/>
      <c r="I19" s="457"/>
      <c r="J19" s="457"/>
      <c r="K19" s="457"/>
      <c r="L19" s="457"/>
      <c r="M19" s="459"/>
      <c r="N19" s="459"/>
      <c r="O19" s="459"/>
      <c r="P19" s="459"/>
      <c r="Q19" s="459"/>
      <c r="R19" s="459"/>
      <c r="S19" s="459"/>
      <c r="T19" s="459"/>
      <c r="U19" s="459"/>
      <c r="V19" s="459"/>
      <c r="W19" s="459"/>
      <c r="X19" s="459"/>
      <c r="Y19" s="459"/>
      <c r="Z19" s="459"/>
      <c r="AA19" s="459"/>
      <c r="AB19" s="459"/>
      <c r="AC19" s="459"/>
      <c r="AD19" s="459"/>
      <c r="AE19" s="459"/>
      <c r="AF19" s="459"/>
      <c r="AG19" s="459"/>
      <c r="AH19" s="459"/>
      <c r="AI19" s="459"/>
      <c r="AJ19" s="459"/>
      <c r="AK19" s="459"/>
      <c r="AL19" s="461"/>
    </row>
    <row r="20" spans="1:38" customFormat="1" ht="15" customHeight="1" x14ac:dyDescent="0.2">
      <c r="A20" s="455"/>
      <c r="B20" s="941" t="s">
        <v>164</v>
      </c>
      <c r="C20" s="941"/>
      <c r="D20" s="941"/>
      <c r="E20" s="941"/>
      <c r="F20" s="941"/>
      <c r="G20" s="941"/>
      <c r="H20" s="941"/>
      <c r="I20" s="941"/>
      <c r="J20" s="941"/>
      <c r="K20" s="941"/>
      <c r="L20" s="941"/>
      <c r="M20" s="941"/>
      <c r="N20" s="870" t="str">
        <f>IF(入力シート!E19="","",入力シート!E19)</f>
        <v/>
      </c>
      <c r="O20" s="870"/>
      <c r="P20" s="870"/>
      <c r="Q20" s="870"/>
      <c r="R20" s="870"/>
      <c r="S20" s="870"/>
      <c r="T20" s="870"/>
      <c r="U20" s="870"/>
      <c r="V20" s="870"/>
      <c r="W20" s="870"/>
      <c r="X20" s="870"/>
      <c r="Y20" s="870"/>
      <c r="Z20" s="870"/>
      <c r="AA20" s="870"/>
      <c r="AB20" s="870"/>
      <c r="AC20" s="870"/>
      <c r="AD20" s="870"/>
      <c r="AE20" s="870"/>
      <c r="AF20" s="870"/>
      <c r="AG20" s="870"/>
      <c r="AH20" s="870"/>
      <c r="AI20" s="870"/>
      <c r="AJ20" s="870"/>
      <c r="AK20" s="871"/>
      <c r="AL20" s="461"/>
    </row>
    <row r="21" spans="1:38" customFormat="1" ht="30" customHeight="1" x14ac:dyDescent="0.2">
      <c r="A21" s="455"/>
      <c r="B21" s="957" t="s">
        <v>165</v>
      </c>
      <c r="C21" s="957"/>
      <c r="D21" s="957"/>
      <c r="E21" s="957"/>
      <c r="F21" s="957"/>
      <c r="G21" s="957"/>
      <c r="H21" s="957"/>
      <c r="I21" s="957"/>
      <c r="J21" s="957"/>
      <c r="K21" s="957"/>
      <c r="L21" s="957"/>
      <c r="M21" s="957"/>
      <c r="N21" s="892" t="str">
        <f>IF(入力シート!E20="","",入力シート!E20)</f>
        <v/>
      </c>
      <c r="O21" s="892"/>
      <c r="P21" s="892"/>
      <c r="Q21" s="892"/>
      <c r="R21" s="892"/>
      <c r="S21" s="892"/>
      <c r="T21" s="892"/>
      <c r="U21" s="892"/>
      <c r="V21" s="892"/>
      <c r="W21" s="892"/>
      <c r="X21" s="892"/>
      <c r="Y21" s="892"/>
      <c r="Z21" s="892"/>
      <c r="AA21" s="892"/>
      <c r="AB21" s="892"/>
      <c r="AC21" s="892"/>
      <c r="AD21" s="892"/>
      <c r="AE21" s="892"/>
      <c r="AF21" s="892"/>
      <c r="AG21" s="892"/>
      <c r="AH21" s="892"/>
      <c r="AI21" s="892"/>
      <c r="AJ21" s="892"/>
      <c r="AK21" s="893"/>
      <c r="AL21" s="461"/>
    </row>
    <row r="22" spans="1:38" customFormat="1" ht="30" customHeight="1" x14ac:dyDescent="0.2">
      <c r="A22" s="455"/>
      <c r="B22" s="475"/>
      <c r="C22" s="962" t="s">
        <v>166</v>
      </c>
      <c r="D22" s="962"/>
      <c r="E22" s="962"/>
      <c r="F22" s="962"/>
      <c r="G22" s="962"/>
      <c r="H22" s="962"/>
      <c r="I22" s="962"/>
      <c r="J22" s="962"/>
      <c r="K22" s="962"/>
      <c r="L22" s="962"/>
      <c r="M22" s="962"/>
      <c r="N22" s="872" t="str">
        <f>IF(入力シート!E21="","",IF(入力シート!E21="選択してください","",入力シート!E21))</f>
        <v/>
      </c>
      <c r="O22" s="872"/>
      <c r="P22" s="872"/>
      <c r="Q22" s="872"/>
      <c r="R22" s="872"/>
      <c r="S22" s="872"/>
      <c r="T22" s="872"/>
      <c r="U22" s="872"/>
      <c r="V22" s="872"/>
      <c r="W22" s="872"/>
      <c r="X22" s="872"/>
      <c r="Y22" s="872"/>
      <c r="Z22" s="872"/>
      <c r="AA22" s="872"/>
      <c r="AB22" s="872"/>
      <c r="AC22" s="872"/>
      <c r="AD22" s="872"/>
      <c r="AE22" s="872"/>
      <c r="AF22" s="872"/>
      <c r="AG22" s="872"/>
      <c r="AH22" s="872"/>
      <c r="AI22" s="872"/>
      <c r="AJ22" s="872"/>
      <c r="AK22" s="873"/>
      <c r="AL22" s="461"/>
    </row>
    <row r="23" spans="1:38" customFormat="1" ht="15" customHeight="1" x14ac:dyDescent="0.2">
      <c r="A23" s="455"/>
      <c r="B23" s="919" t="s">
        <v>164</v>
      </c>
      <c r="C23" s="919"/>
      <c r="D23" s="919"/>
      <c r="E23" s="919"/>
      <c r="F23" s="919"/>
      <c r="G23" s="919"/>
      <c r="H23" s="919"/>
      <c r="I23" s="919"/>
      <c r="J23" s="919"/>
      <c r="K23" s="919"/>
      <c r="L23" s="919"/>
      <c r="M23" s="919"/>
      <c r="N23" s="874" t="str">
        <f>IF(入力シート!E22="","",入力シート!E22)</f>
        <v/>
      </c>
      <c r="O23" s="874"/>
      <c r="P23" s="874"/>
      <c r="Q23" s="874"/>
      <c r="R23" s="874"/>
      <c r="S23" s="874"/>
      <c r="T23" s="874"/>
      <c r="U23" s="874"/>
      <c r="V23" s="874"/>
      <c r="W23" s="874"/>
      <c r="X23" s="874"/>
      <c r="Y23" s="874"/>
      <c r="Z23" s="874"/>
      <c r="AA23" s="874"/>
      <c r="AB23" s="874"/>
      <c r="AC23" s="874"/>
      <c r="AD23" s="874"/>
      <c r="AE23" s="874"/>
      <c r="AF23" s="874"/>
      <c r="AG23" s="874"/>
      <c r="AH23" s="874"/>
      <c r="AI23" s="874"/>
      <c r="AJ23" s="874"/>
      <c r="AK23" s="875"/>
      <c r="AL23" s="461"/>
    </row>
    <row r="24" spans="1:38" customFormat="1" ht="30" customHeight="1" x14ac:dyDescent="0.2">
      <c r="A24" s="455"/>
      <c r="B24" s="920" t="s">
        <v>167</v>
      </c>
      <c r="C24" s="920"/>
      <c r="D24" s="920"/>
      <c r="E24" s="920"/>
      <c r="F24" s="920"/>
      <c r="G24" s="920"/>
      <c r="H24" s="920"/>
      <c r="I24" s="920"/>
      <c r="J24" s="920"/>
      <c r="K24" s="920"/>
      <c r="L24" s="920"/>
      <c r="M24" s="920"/>
      <c r="N24" s="942" t="str">
        <f>IF(入力シート!E23="","",入力シート!E23)</f>
        <v/>
      </c>
      <c r="O24" s="942"/>
      <c r="P24" s="942"/>
      <c r="Q24" s="942"/>
      <c r="R24" s="942"/>
      <c r="S24" s="942"/>
      <c r="T24" s="942"/>
      <c r="U24" s="942"/>
      <c r="V24" s="942"/>
      <c r="W24" s="942"/>
      <c r="X24" s="942"/>
      <c r="Y24" s="942"/>
      <c r="Z24" s="942"/>
      <c r="AA24" s="942"/>
      <c r="AB24" s="942"/>
      <c r="AC24" s="942"/>
      <c r="AD24" s="942"/>
      <c r="AE24" s="942"/>
      <c r="AF24" s="942"/>
      <c r="AG24" s="942"/>
      <c r="AH24" s="942"/>
      <c r="AI24" s="942"/>
      <c r="AJ24" s="942"/>
      <c r="AK24" s="965"/>
      <c r="AL24" s="461"/>
    </row>
    <row r="25" spans="1:38" customFormat="1" ht="30" customHeight="1" x14ac:dyDescent="0.2">
      <c r="A25" s="455"/>
      <c r="B25" s="966" t="s">
        <v>168</v>
      </c>
      <c r="C25" s="967"/>
      <c r="D25" s="967"/>
      <c r="E25" s="967"/>
      <c r="F25" s="967"/>
      <c r="G25" s="967"/>
      <c r="H25" s="967"/>
      <c r="I25" s="967"/>
      <c r="J25" s="967"/>
      <c r="K25" s="967"/>
      <c r="L25" s="967"/>
      <c r="M25" s="968"/>
      <c r="N25" s="946" t="str">
        <f>IF(OR(入力シート!E24="",入力シート!E24="選択してください",入力シート!E25=""),"",入力シート!E24&amp;入力シート!E25)</f>
        <v/>
      </c>
      <c r="O25" s="946"/>
      <c r="P25" s="946"/>
      <c r="Q25" s="946"/>
      <c r="R25" s="946"/>
      <c r="S25" s="946"/>
      <c r="T25" s="946"/>
      <c r="U25" s="946"/>
      <c r="V25" s="946"/>
      <c r="W25" s="946"/>
      <c r="X25" s="946"/>
      <c r="Y25" s="946"/>
      <c r="Z25" s="946"/>
      <c r="AA25" s="946"/>
      <c r="AB25" s="946"/>
      <c r="AC25" s="946"/>
      <c r="AD25" s="946"/>
      <c r="AE25" s="946"/>
      <c r="AF25" s="946"/>
      <c r="AG25" s="946"/>
      <c r="AH25" s="946"/>
      <c r="AI25" s="946"/>
      <c r="AJ25" s="946"/>
      <c r="AK25" s="947"/>
      <c r="AL25" s="461"/>
    </row>
    <row r="26" spans="1:38" customFormat="1" ht="30" customHeight="1" x14ac:dyDescent="0.2">
      <c r="A26" s="455"/>
      <c r="B26" s="969" t="s">
        <v>169</v>
      </c>
      <c r="C26" s="969"/>
      <c r="D26" s="969"/>
      <c r="E26" s="969"/>
      <c r="F26" s="969"/>
      <c r="G26" s="969"/>
      <c r="H26" s="969"/>
      <c r="I26" s="969"/>
      <c r="J26" s="969"/>
      <c r="K26" s="969"/>
      <c r="L26" s="969"/>
      <c r="M26" s="969"/>
      <c r="N26" s="958" t="s">
        <v>170</v>
      </c>
      <c r="O26" s="958"/>
      <c r="P26" s="958"/>
      <c r="Q26" s="958"/>
      <c r="R26" s="958"/>
      <c r="S26" s="958"/>
      <c r="T26" s="958"/>
      <c r="U26" s="958"/>
      <c r="V26" s="958"/>
      <c r="W26" s="958"/>
      <c r="X26" s="958"/>
      <c r="Y26" s="958"/>
      <c r="Z26" s="958"/>
      <c r="AA26" s="958"/>
      <c r="AB26" s="958"/>
      <c r="AC26" s="958"/>
      <c r="AD26" s="958"/>
      <c r="AE26" s="958"/>
      <c r="AF26" s="958"/>
      <c r="AG26" s="958"/>
      <c r="AH26" s="958"/>
      <c r="AI26" s="958"/>
      <c r="AJ26" s="958"/>
      <c r="AK26" s="959"/>
      <c r="AL26" s="461"/>
    </row>
    <row r="27" spans="1:38" ht="30" customHeight="1" x14ac:dyDescent="0.2">
      <c r="A27" s="455"/>
      <c r="B27" s="902" t="s">
        <v>766</v>
      </c>
      <c r="C27" s="902"/>
      <c r="D27" s="902"/>
      <c r="E27" s="902"/>
      <c r="F27" s="902"/>
      <c r="G27" s="902"/>
      <c r="H27" s="902"/>
      <c r="I27" s="902"/>
      <c r="J27" s="902"/>
      <c r="K27" s="902"/>
      <c r="L27" s="902"/>
      <c r="M27" s="902"/>
      <c r="N27" s="877" t="str">
        <f>IF('はじめに '!AV46="はい","PCSの変更","")</f>
        <v/>
      </c>
      <c r="O27" s="878"/>
      <c r="P27" s="878"/>
      <c r="Q27" s="878" t="str">
        <f>IF('はじめに '!AV48="はい","蓄電池の変更","")</f>
        <v/>
      </c>
      <c r="R27" s="878"/>
      <c r="S27" s="878"/>
      <c r="T27" s="878" t="str">
        <f>IF('はじめに '!AV53="はい","一号柱の位置変更","")</f>
        <v/>
      </c>
      <c r="U27" s="878"/>
      <c r="V27" s="878"/>
      <c r="W27" s="878" t="str">
        <f>IF('はじめに '!AV57="はい","遮断器の変更","")</f>
        <v/>
      </c>
      <c r="X27" s="878"/>
      <c r="Y27" s="878"/>
      <c r="Z27" s="878" t="str">
        <f>IF('はじめに '!AV59="はい","保護装置の変更","")</f>
        <v/>
      </c>
      <c r="AA27" s="878"/>
      <c r="AB27" s="878"/>
      <c r="AC27" s="878"/>
      <c r="AD27" s="878" t="str">
        <f>IF('はじめに '!AV61="はい","昇圧用変圧器の変更","")</f>
        <v/>
      </c>
      <c r="AE27" s="878"/>
      <c r="AF27" s="878"/>
      <c r="AG27" s="878"/>
      <c r="AH27" s="878" t="str">
        <f>IF('はじめに '!AV63="はい","通信設備の変更","")</f>
        <v/>
      </c>
      <c r="AI27" s="878"/>
      <c r="AJ27" s="878"/>
      <c r="AK27" s="894"/>
      <c r="AL27" s="461"/>
    </row>
    <row r="28" spans="1:38" ht="20.149999999999999" customHeight="1" x14ac:dyDescent="0.2">
      <c r="A28" s="455"/>
      <c r="B28" s="902" t="s">
        <v>171</v>
      </c>
      <c r="C28" s="902"/>
      <c r="D28" s="902"/>
      <c r="E28" s="902"/>
      <c r="F28" s="902"/>
      <c r="G28" s="902"/>
      <c r="H28" s="902"/>
      <c r="I28" s="902"/>
      <c r="J28" s="902"/>
      <c r="K28" s="902"/>
      <c r="L28" s="902"/>
      <c r="M28" s="902"/>
      <c r="N28" s="960" t="s">
        <v>172</v>
      </c>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1"/>
      <c r="AL28" s="461"/>
    </row>
    <row r="29" spans="1:38" ht="14.15" customHeight="1" x14ac:dyDescent="0.2">
      <c r="A29" s="455"/>
      <c r="B29" s="902"/>
      <c r="C29" s="902"/>
      <c r="D29" s="902"/>
      <c r="E29" s="902"/>
      <c r="F29" s="902"/>
      <c r="G29" s="902"/>
      <c r="H29" s="902"/>
      <c r="I29" s="902"/>
      <c r="J29" s="902"/>
      <c r="K29" s="902"/>
      <c r="L29" s="902"/>
      <c r="M29" s="902"/>
      <c r="N29" s="953" t="s">
        <v>173</v>
      </c>
      <c r="O29" s="953"/>
      <c r="P29" s="953"/>
      <c r="Q29" s="953"/>
      <c r="R29" s="953"/>
      <c r="S29" s="954"/>
      <c r="T29" s="963" t="str">
        <f>IF(入力シート!E27="","",入力シート!E27)</f>
        <v/>
      </c>
      <c r="U29" s="963"/>
      <c r="V29" s="963"/>
      <c r="W29" s="963"/>
      <c r="X29" s="963"/>
      <c r="Y29" s="963"/>
      <c r="Z29" s="963"/>
      <c r="AA29" s="963"/>
      <c r="AB29" s="963"/>
      <c r="AC29" s="963"/>
      <c r="AD29" s="963"/>
      <c r="AE29" s="963"/>
      <c r="AF29" s="963"/>
      <c r="AG29" s="963"/>
      <c r="AH29" s="963"/>
      <c r="AI29" s="963"/>
      <c r="AJ29" s="963"/>
      <c r="AK29" s="964"/>
      <c r="AL29" s="461"/>
    </row>
    <row r="30" spans="1:38" ht="24" customHeight="1" x14ac:dyDescent="0.2">
      <c r="A30" s="455"/>
      <c r="B30" s="902"/>
      <c r="C30" s="902"/>
      <c r="D30" s="902"/>
      <c r="E30" s="902"/>
      <c r="F30" s="902"/>
      <c r="G30" s="902"/>
      <c r="H30" s="902"/>
      <c r="I30" s="902"/>
      <c r="J30" s="902"/>
      <c r="K30" s="902"/>
      <c r="L30" s="902"/>
      <c r="M30" s="902"/>
      <c r="N30" s="895" t="s">
        <v>174</v>
      </c>
      <c r="O30" s="895"/>
      <c r="P30" s="895"/>
      <c r="Q30" s="895"/>
      <c r="R30" s="895"/>
      <c r="S30" s="896"/>
      <c r="T30" s="938" t="str">
        <f>IF(OR(入力シート!E28="",入力シート!E29=""),"",入力シート!E28&amp;入力シート!E29)</f>
        <v/>
      </c>
      <c r="U30" s="938"/>
      <c r="V30" s="938"/>
      <c r="W30" s="938"/>
      <c r="X30" s="938"/>
      <c r="Y30" s="938"/>
      <c r="Z30" s="938"/>
      <c r="AA30" s="938"/>
      <c r="AB30" s="938"/>
      <c r="AC30" s="938"/>
      <c r="AD30" s="938"/>
      <c r="AE30" s="938"/>
      <c r="AF30" s="938"/>
      <c r="AG30" s="938"/>
      <c r="AH30" s="938"/>
      <c r="AI30" s="938"/>
      <c r="AJ30" s="938"/>
      <c r="AK30" s="939"/>
      <c r="AL30" s="461"/>
    </row>
    <row r="31" spans="1:38" ht="20.149999999999999" customHeight="1" x14ac:dyDescent="0.2">
      <c r="A31" s="455"/>
      <c r="B31" s="902"/>
      <c r="C31" s="902"/>
      <c r="D31" s="902"/>
      <c r="E31" s="902"/>
      <c r="F31" s="902"/>
      <c r="G31" s="902"/>
      <c r="H31" s="902"/>
      <c r="I31" s="902"/>
      <c r="J31" s="902"/>
      <c r="K31" s="902"/>
      <c r="L31" s="902"/>
      <c r="M31" s="902"/>
      <c r="N31" s="895" t="s">
        <v>85</v>
      </c>
      <c r="O31" s="895"/>
      <c r="P31" s="895"/>
      <c r="Q31" s="895"/>
      <c r="R31" s="895"/>
      <c r="S31" s="896"/>
      <c r="T31" s="938" t="str">
        <f>IF(入力シート!E30="","",入力シート!E30)</f>
        <v/>
      </c>
      <c r="U31" s="938"/>
      <c r="V31" s="938"/>
      <c r="W31" s="938"/>
      <c r="X31" s="938"/>
      <c r="Y31" s="938"/>
      <c r="Z31" s="938"/>
      <c r="AA31" s="938"/>
      <c r="AB31" s="938"/>
      <c r="AC31" s="938"/>
      <c r="AD31" s="938"/>
      <c r="AE31" s="938"/>
      <c r="AF31" s="938"/>
      <c r="AG31" s="938"/>
      <c r="AH31" s="938"/>
      <c r="AI31" s="938"/>
      <c r="AJ31" s="938"/>
      <c r="AK31" s="939"/>
      <c r="AL31" s="461"/>
    </row>
    <row r="32" spans="1:38" ht="20.149999999999999" customHeight="1" x14ac:dyDescent="0.2">
      <c r="A32" s="455"/>
      <c r="B32" s="902"/>
      <c r="C32" s="902"/>
      <c r="D32" s="902"/>
      <c r="E32" s="902"/>
      <c r="F32" s="902"/>
      <c r="G32" s="902"/>
      <c r="H32" s="902"/>
      <c r="I32" s="902"/>
      <c r="J32" s="902"/>
      <c r="K32" s="902"/>
      <c r="L32" s="902"/>
      <c r="M32" s="902"/>
      <c r="N32" s="895" t="s">
        <v>86</v>
      </c>
      <c r="O32" s="895"/>
      <c r="P32" s="895"/>
      <c r="Q32" s="895"/>
      <c r="R32" s="895"/>
      <c r="S32" s="896"/>
      <c r="T32" s="938" t="str">
        <f>IF(入力シート!E31="","",入力シート!E31)</f>
        <v/>
      </c>
      <c r="U32" s="938"/>
      <c r="V32" s="938"/>
      <c r="W32" s="938"/>
      <c r="X32" s="938"/>
      <c r="Y32" s="938"/>
      <c r="Z32" s="938"/>
      <c r="AA32" s="938"/>
      <c r="AB32" s="938"/>
      <c r="AC32" s="938"/>
      <c r="AD32" s="938"/>
      <c r="AE32" s="938"/>
      <c r="AF32" s="938"/>
      <c r="AG32" s="938"/>
      <c r="AH32" s="938"/>
      <c r="AI32" s="938"/>
      <c r="AJ32" s="938"/>
      <c r="AK32" s="939"/>
      <c r="AL32" s="461"/>
    </row>
    <row r="33" spans="1:38" ht="10" customHeight="1" x14ac:dyDescent="0.2">
      <c r="A33" s="455"/>
      <c r="B33" s="902"/>
      <c r="C33" s="902"/>
      <c r="D33" s="902"/>
      <c r="E33" s="902"/>
      <c r="F33" s="902"/>
      <c r="G33" s="902"/>
      <c r="H33" s="902"/>
      <c r="I33" s="902"/>
      <c r="J33" s="902"/>
      <c r="K33" s="902"/>
      <c r="L33" s="902"/>
      <c r="M33" s="902"/>
      <c r="N33" s="898" t="s">
        <v>160</v>
      </c>
      <c r="O33" s="898"/>
      <c r="P33" s="898"/>
      <c r="Q33" s="898"/>
      <c r="R33" s="898"/>
      <c r="S33" s="899"/>
      <c r="T33" s="951" t="str">
        <f>IF(入力シート!E32="","",入力シート!E32)</f>
        <v/>
      </c>
      <c r="U33" s="951"/>
      <c r="V33" s="951"/>
      <c r="W33" s="951"/>
      <c r="X33" s="951"/>
      <c r="Y33" s="951"/>
      <c r="Z33" s="951"/>
      <c r="AA33" s="951"/>
      <c r="AB33" s="951"/>
      <c r="AC33" s="951"/>
      <c r="AD33" s="951"/>
      <c r="AE33" s="951"/>
      <c r="AF33" s="951"/>
      <c r="AG33" s="951"/>
      <c r="AH33" s="951"/>
      <c r="AI33" s="951"/>
      <c r="AJ33" s="951"/>
      <c r="AK33" s="952"/>
      <c r="AL33" s="461"/>
    </row>
    <row r="34" spans="1:38" ht="20.149999999999999" customHeight="1" x14ac:dyDescent="0.2">
      <c r="A34" s="455"/>
      <c r="B34" s="902"/>
      <c r="C34" s="902"/>
      <c r="D34" s="902"/>
      <c r="E34" s="902"/>
      <c r="F34" s="902"/>
      <c r="G34" s="902"/>
      <c r="H34" s="902"/>
      <c r="I34" s="902"/>
      <c r="J34" s="902"/>
      <c r="K34" s="902"/>
      <c r="L34" s="902"/>
      <c r="M34" s="902"/>
      <c r="N34" s="879" t="s">
        <v>175</v>
      </c>
      <c r="O34" s="879"/>
      <c r="P34" s="879"/>
      <c r="Q34" s="879"/>
      <c r="R34" s="879"/>
      <c r="S34" s="880"/>
      <c r="T34" s="942" t="str">
        <f>IF(入力シート!E33="","",入力シート!E33)</f>
        <v/>
      </c>
      <c r="U34" s="943"/>
      <c r="V34" s="943"/>
      <c r="W34" s="943"/>
      <c r="X34" s="943"/>
      <c r="Y34" s="943"/>
      <c r="Z34" s="943"/>
      <c r="AA34" s="943"/>
      <c r="AB34" s="943"/>
      <c r="AC34" s="943"/>
      <c r="AD34" s="943"/>
      <c r="AE34" s="943"/>
      <c r="AF34" s="943"/>
      <c r="AG34" s="943"/>
      <c r="AH34" s="943"/>
      <c r="AI34" s="943"/>
      <c r="AJ34" s="943"/>
      <c r="AK34" s="944"/>
      <c r="AL34" s="461"/>
    </row>
    <row r="35" spans="1:38" ht="20.149999999999999" customHeight="1" x14ac:dyDescent="0.2">
      <c r="A35" s="455"/>
      <c r="B35" s="902"/>
      <c r="C35" s="902"/>
      <c r="D35" s="902"/>
      <c r="E35" s="902"/>
      <c r="F35" s="902"/>
      <c r="G35" s="902"/>
      <c r="H35" s="902"/>
      <c r="I35" s="902"/>
      <c r="J35" s="902"/>
      <c r="K35" s="902"/>
      <c r="L35" s="902"/>
      <c r="M35" s="902"/>
      <c r="N35" s="895" t="s">
        <v>88</v>
      </c>
      <c r="O35" s="895"/>
      <c r="P35" s="895"/>
      <c r="Q35" s="895"/>
      <c r="R35" s="895"/>
      <c r="S35" s="896"/>
      <c r="T35" s="938" t="str">
        <f>IF(入力シート!E34="","",入力シート!E34)</f>
        <v/>
      </c>
      <c r="U35" s="938"/>
      <c r="V35" s="938"/>
      <c r="W35" s="938"/>
      <c r="X35" s="938"/>
      <c r="Y35" s="938"/>
      <c r="Z35" s="938"/>
      <c r="AA35" s="938"/>
      <c r="AB35" s="938"/>
      <c r="AC35" s="938"/>
      <c r="AD35" s="938"/>
      <c r="AE35" s="938"/>
      <c r="AF35" s="938"/>
      <c r="AG35" s="938"/>
      <c r="AH35" s="938"/>
      <c r="AI35" s="938"/>
      <c r="AJ35" s="938"/>
      <c r="AK35" s="939"/>
      <c r="AL35" s="461"/>
    </row>
    <row r="36" spans="1:38" ht="20.149999999999999" customHeight="1" x14ac:dyDescent="0.2">
      <c r="A36" s="455"/>
      <c r="B36" s="902"/>
      <c r="C36" s="902"/>
      <c r="D36" s="902"/>
      <c r="E36" s="902"/>
      <c r="F36" s="902"/>
      <c r="G36" s="902"/>
      <c r="H36" s="902"/>
      <c r="I36" s="902"/>
      <c r="J36" s="902"/>
      <c r="K36" s="902"/>
      <c r="L36" s="902"/>
      <c r="M36" s="902"/>
      <c r="N36" s="895" t="s">
        <v>89</v>
      </c>
      <c r="O36" s="895"/>
      <c r="P36" s="895"/>
      <c r="Q36" s="895"/>
      <c r="R36" s="895"/>
      <c r="S36" s="896"/>
      <c r="T36" s="938" t="str">
        <f>IF(入力シート!E35="","",入力シート!E35)</f>
        <v/>
      </c>
      <c r="U36" s="938"/>
      <c r="V36" s="938"/>
      <c r="W36" s="938"/>
      <c r="X36" s="938"/>
      <c r="Y36" s="938"/>
      <c r="Z36" s="938"/>
      <c r="AA36" s="938"/>
      <c r="AB36" s="938"/>
      <c r="AC36" s="938"/>
      <c r="AD36" s="938"/>
      <c r="AE36" s="938"/>
      <c r="AF36" s="938"/>
      <c r="AG36" s="938"/>
      <c r="AH36" s="938"/>
      <c r="AI36" s="938"/>
      <c r="AJ36" s="938"/>
      <c r="AK36" s="939"/>
      <c r="AL36" s="461"/>
    </row>
    <row r="37" spans="1:38" ht="20.149999999999999" customHeight="1" x14ac:dyDescent="0.2">
      <c r="A37" s="455"/>
      <c r="B37" s="902"/>
      <c r="C37" s="902"/>
      <c r="D37" s="902"/>
      <c r="E37" s="902"/>
      <c r="F37" s="902"/>
      <c r="G37" s="902"/>
      <c r="H37" s="902"/>
      <c r="I37" s="902"/>
      <c r="J37" s="902"/>
      <c r="K37" s="902"/>
      <c r="L37" s="902"/>
      <c r="M37" s="902"/>
      <c r="N37" s="900" t="s">
        <v>90</v>
      </c>
      <c r="O37" s="900"/>
      <c r="P37" s="900"/>
      <c r="Q37" s="900"/>
      <c r="R37" s="900"/>
      <c r="S37" s="901"/>
      <c r="T37" s="938" t="str">
        <f>IF(入力シート!E36="","",入力シート!E36)</f>
        <v/>
      </c>
      <c r="U37" s="938"/>
      <c r="V37" s="938"/>
      <c r="W37" s="938"/>
      <c r="X37" s="938"/>
      <c r="Y37" s="938"/>
      <c r="Z37" s="938"/>
      <c r="AA37" s="938"/>
      <c r="AB37" s="938"/>
      <c r="AC37" s="938"/>
      <c r="AD37" s="938"/>
      <c r="AE37" s="938"/>
      <c r="AF37" s="938"/>
      <c r="AG37" s="938"/>
      <c r="AH37" s="938"/>
      <c r="AI37" s="938"/>
      <c r="AJ37" s="938"/>
      <c r="AK37" s="939"/>
      <c r="AL37" s="461"/>
    </row>
    <row r="38" spans="1:38" ht="20.149999999999999" customHeight="1" x14ac:dyDescent="0.2">
      <c r="A38" s="455"/>
      <c r="B38" s="902"/>
      <c r="C38" s="902"/>
      <c r="D38" s="902"/>
      <c r="E38" s="902"/>
      <c r="F38" s="902"/>
      <c r="G38" s="902"/>
      <c r="H38" s="902"/>
      <c r="I38" s="902"/>
      <c r="J38" s="902"/>
      <c r="K38" s="902"/>
      <c r="L38" s="902"/>
      <c r="M38" s="902"/>
      <c r="N38" s="945" t="s">
        <v>176</v>
      </c>
      <c r="O38" s="945"/>
      <c r="P38" s="945"/>
      <c r="Q38" s="945"/>
      <c r="R38" s="945"/>
      <c r="S38" s="945"/>
      <c r="T38" s="945"/>
      <c r="U38" s="945"/>
      <c r="V38" s="945"/>
      <c r="W38" s="945"/>
      <c r="X38" s="945"/>
      <c r="Y38" s="945"/>
      <c r="Z38" s="1301" t="str">
        <f>IF(入力シート!E37="","",IF(入力シート!E37="選択してください","",入力シート!E37))</f>
        <v/>
      </c>
      <c r="AA38" s="1301"/>
      <c r="AB38" s="1301"/>
      <c r="AC38" s="1301"/>
      <c r="AD38" s="1301"/>
      <c r="AE38" s="1301"/>
      <c r="AF38" s="1301"/>
      <c r="AG38" s="1301"/>
      <c r="AH38" s="1301"/>
      <c r="AI38" s="1301"/>
      <c r="AJ38" s="1301"/>
      <c r="AK38" s="1551"/>
      <c r="AL38" s="461"/>
    </row>
    <row r="39" spans="1:38" ht="14.15" customHeight="1" x14ac:dyDescent="0.2">
      <c r="A39" s="455"/>
      <c r="B39" s="902"/>
      <c r="C39" s="902"/>
      <c r="D39" s="902"/>
      <c r="E39" s="902"/>
      <c r="F39" s="902"/>
      <c r="G39" s="902"/>
      <c r="H39" s="902"/>
      <c r="I39" s="902"/>
      <c r="J39" s="902"/>
      <c r="K39" s="902"/>
      <c r="L39" s="902"/>
      <c r="M39" s="902"/>
      <c r="N39" s="953" t="s">
        <v>173</v>
      </c>
      <c r="O39" s="953"/>
      <c r="P39" s="953"/>
      <c r="Q39" s="953"/>
      <c r="R39" s="953"/>
      <c r="S39" s="954"/>
      <c r="T39" s="955" t="str">
        <f>IF(入力シート!E38="","",入力シート!E38)</f>
        <v/>
      </c>
      <c r="U39" s="955"/>
      <c r="V39" s="955"/>
      <c r="W39" s="955"/>
      <c r="X39" s="955"/>
      <c r="Y39" s="955"/>
      <c r="Z39" s="955"/>
      <c r="AA39" s="955"/>
      <c r="AB39" s="955"/>
      <c r="AC39" s="955"/>
      <c r="AD39" s="955"/>
      <c r="AE39" s="955"/>
      <c r="AF39" s="955"/>
      <c r="AG39" s="955"/>
      <c r="AH39" s="955"/>
      <c r="AI39" s="955"/>
      <c r="AJ39" s="955"/>
      <c r="AK39" s="956"/>
      <c r="AL39" s="461"/>
    </row>
    <row r="40" spans="1:38" ht="20.149999999999999" customHeight="1" x14ac:dyDescent="0.2">
      <c r="A40" s="455"/>
      <c r="B40" s="902"/>
      <c r="C40" s="902"/>
      <c r="D40" s="902"/>
      <c r="E40" s="902"/>
      <c r="F40" s="902"/>
      <c r="G40" s="902"/>
      <c r="H40" s="902"/>
      <c r="I40" s="902"/>
      <c r="J40" s="902"/>
      <c r="K40" s="902"/>
      <c r="L40" s="902"/>
      <c r="M40" s="902"/>
      <c r="N40" s="895" t="s">
        <v>177</v>
      </c>
      <c r="O40" s="895"/>
      <c r="P40" s="895"/>
      <c r="Q40" s="895"/>
      <c r="R40" s="895"/>
      <c r="S40" s="896"/>
      <c r="T40" s="903" t="str">
        <f>IF(OR(入力シート!E39="",入力シート!E40=""),"",入力シート!E39&amp;入力シート!E40)</f>
        <v/>
      </c>
      <c r="U40" s="903"/>
      <c r="V40" s="903"/>
      <c r="W40" s="903"/>
      <c r="X40" s="903"/>
      <c r="Y40" s="903"/>
      <c r="Z40" s="903"/>
      <c r="AA40" s="903"/>
      <c r="AB40" s="903"/>
      <c r="AC40" s="903"/>
      <c r="AD40" s="903"/>
      <c r="AE40" s="903"/>
      <c r="AF40" s="903"/>
      <c r="AG40" s="903"/>
      <c r="AH40" s="903"/>
      <c r="AI40" s="903"/>
      <c r="AJ40" s="903"/>
      <c r="AK40" s="904"/>
      <c r="AL40" s="461"/>
    </row>
    <row r="41" spans="1:38" ht="20.149999999999999" customHeight="1" x14ac:dyDescent="0.2">
      <c r="A41" s="455"/>
      <c r="B41" s="902"/>
      <c r="C41" s="902"/>
      <c r="D41" s="902"/>
      <c r="E41" s="902"/>
      <c r="F41" s="902"/>
      <c r="G41" s="902"/>
      <c r="H41" s="902"/>
      <c r="I41" s="902"/>
      <c r="J41" s="902"/>
      <c r="K41" s="902"/>
      <c r="L41" s="902"/>
      <c r="M41" s="902"/>
      <c r="N41" s="895" t="s">
        <v>85</v>
      </c>
      <c r="O41" s="895"/>
      <c r="P41" s="895"/>
      <c r="Q41" s="895"/>
      <c r="R41" s="895"/>
      <c r="S41" s="896"/>
      <c r="T41" s="903" t="str">
        <f>IF(入力シート!E41="","",入力シート!E41)</f>
        <v/>
      </c>
      <c r="U41" s="903"/>
      <c r="V41" s="903"/>
      <c r="W41" s="903"/>
      <c r="X41" s="903"/>
      <c r="Y41" s="903"/>
      <c r="Z41" s="903"/>
      <c r="AA41" s="903"/>
      <c r="AB41" s="903"/>
      <c r="AC41" s="903"/>
      <c r="AD41" s="903"/>
      <c r="AE41" s="903"/>
      <c r="AF41" s="903"/>
      <c r="AG41" s="903"/>
      <c r="AH41" s="903"/>
      <c r="AI41" s="903"/>
      <c r="AJ41" s="903"/>
      <c r="AK41" s="904"/>
      <c r="AL41" s="461"/>
    </row>
    <row r="42" spans="1:38" ht="20.149999999999999" customHeight="1" x14ac:dyDescent="0.2">
      <c r="A42" s="455"/>
      <c r="B42" s="902"/>
      <c r="C42" s="902"/>
      <c r="D42" s="902"/>
      <c r="E42" s="902"/>
      <c r="F42" s="902"/>
      <c r="G42" s="902"/>
      <c r="H42" s="902"/>
      <c r="I42" s="902"/>
      <c r="J42" s="902"/>
      <c r="K42" s="902"/>
      <c r="L42" s="902"/>
      <c r="M42" s="902"/>
      <c r="N42" s="895" t="s">
        <v>86</v>
      </c>
      <c r="O42" s="895"/>
      <c r="P42" s="895"/>
      <c r="Q42" s="895"/>
      <c r="R42" s="895"/>
      <c r="S42" s="896"/>
      <c r="T42" s="903" t="str">
        <f>IF(入力シート!E42="","",入力シート!E42)</f>
        <v/>
      </c>
      <c r="U42" s="903"/>
      <c r="V42" s="903"/>
      <c r="W42" s="903"/>
      <c r="X42" s="903"/>
      <c r="Y42" s="903"/>
      <c r="Z42" s="903"/>
      <c r="AA42" s="903"/>
      <c r="AB42" s="903"/>
      <c r="AC42" s="903"/>
      <c r="AD42" s="903"/>
      <c r="AE42" s="903"/>
      <c r="AF42" s="903"/>
      <c r="AG42" s="903"/>
      <c r="AH42" s="903"/>
      <c r="AI42" s="903"/>
      <c r="AJ42" s="903"/>
      <c r="AK42" s="904"/>
      <c r="AL42" s="461"/>
    </row>
    <row r="43" spans="1:38" ht="10" customHeight="1" x14ac:dyDescent="0.2">
      <c r="A43" s="455"/>
      <c r="B43" s="902"/>
      <c r="C43" s="902"/>
      <c r="D43" s="902"/>
      <c r="E43" s="902"/>
      <c r="F43" s="902"/>
      <c r="G43" s="902"/>
      <c r="H43" s="902"/>
      <c r="I43" s="902"/>
      <c r="J43" s="902"/>
      <c r="K43" s="902"/>
      <c r="L43" s="902"/>
      <c r="M43" s="902"/>
      <c r="N43" s="898" t="s">
        <v>160</v>
      </c>
      <c r="O43" s="898"/>
      <c r="P43" s="898"/>
      <c r="Q43" s="898"/>
      <c r="R43" s="898"/>
      <c r="S43" s="899"/>
      <c r="T43" s="916" t="str">
        <f>IF(入力シート!E43="","",入力シート!E43)</f>
        <v/>
      </c>
      <c r="U43" s="916"/>
      <c r="V43" s="916"/>
      <c r="W43" s="916"/>
      <c r="X43" s="916"/>
      <c r="Y43" s="916"/>
      <c r="Z43" s="916"/>
      <c r="AA43" s="916"/>
      <c r="AB43" s="916"/>
      <c r="AC43" s="916"/>
      <c r="AD43" s="916"/>
      <c r="AE43" s="916"/>
      <c r="AF43" s="916"/>
      <c r="AG43" s="916"/>
      <c r="AH43" s="916"/>
      <c r="AI43" s="916"/>
      <c r="AJ43" s="916"/>
      <c r="AK43" s="917"/>
      <c r="AL43" s="461"/>
    </row>
    <row r="44" spans="1:38" ht="20.149999999999999" customHeight="1" x14ac:dyDescent="0.2">
      <c r="A44" s="455"/>
      <c r="B44" s="902"/>
      <c r="C44" s="902"/>
      <c r="D44" s="902"/>
      <c r="E44" s="902"/>
      <c r="F44" s="902"/>
      <c r="G44" s="902"/>
      <c r="H44" s="902"/>
      <c r="I44" s="902"/>
      <c r="J44" s="902"/>
      <c r="K44" s="902"/>
      <c r="L44" s="902"/>
      <c r="M44" s="902"/>
      <c r="N44" s="879" t="s">
        <v>175</v>
      </c>
      <c r="O44" s="879"/>
      <c r="P44" s="879"/>
      <c r="Q44" s="879"/>
      <c r="R44" s="879"/>
      <c r="S44" s="880"/>
      <c r="T44" s="935" t="str">
        <f>IF(入力シート!E44="","",入力シート!E44)</f>
        <v/>
      </c>
      <c r="U44" s="936"/>
      <c r="V44" s="936"/>
      <c r="W44" s="936"/>
      <c r="X44" s="936"/>
      <c r="Y44" s="936"/>
      <c r="Z44" s="936"/>
      <c r="AA44" s="936"/>
      <c r="AB44" s="936"/>
      <c r="AC44" s="936"/>
      <c r="AD44" s="936"/>
      <c r="AE44" s="936"/>
      <c r="AF44" s="936"/>
      <c r="AG44" s="936"/>
      <c r="AH44" s="936"/>
      <c r="AI44" s="936"/>
      <c r="AJ44" s="936"/>
      <c r="AK44" s="937"/>
      <c r="AL44" s="461"/>
    </row>
    <row r="45" spans="1:38" ht="20.149999999999999" customHeight="1" x14ac:dyDescent="0.2">
      <c r="A45" s="455"/>
      <c r="B45" s="902"/>
      <c r="C45" s="902"/>
      <c r="D45" s="902"/>
      <c r="E45" s="902"/>
      <c r="F45" s="902"/>
      <c r="G45" s="902"/>
      <c r="H45" s="902"/>
      <c r="I45" s="902"/>
      <c r="J45" s="902"/>
      <c r="K45" s="902"/>
      <c r="L45" s="902"/>
      <c r="M45" s="902"/>
      <c r="N45" s="895" t="s">
        <v>88</v>
      </c>
      <c r="O45" s="895"/>
      <c r="P45" s="895"/>
      <c r="Q45" s="895"/>
      <c r="R45" s="895"/>
      <c r="S45" s="896"/>
      <c r="T45" s="903" t="str">
        <f>IF(入力シート!E45="","",入力シート!E45)</f>
        <v/>
      </c>
      <c r="U45" s="903"/>
      <c r="V45" s="903"/>
      <c r="W45" s="903"/>
      <c r="X45" s="903"/>
      <c r="Y45" s="903"/>
      <c r="Z45" s="903"/>
      <c r="AA45" s="903"/>
      <c r="AB45" s="903"/>
      <c r="AC45" s="903"/>
      <c r="AD45" s="903"/>
      <c r="AE45" s="903"/>
      <c r="AF45" s="903"/>
      <c r="AG45" s="903"/>
      <c r="AH45" s="903"/>
      <c r="AI45" s="903"/>
      <c r="AJ45" s="903"/>
      <c r="AK45" s="904"/>
      <c r="AL45" s="461"/>
    </row>
    <row r="46" spans="1:38" ht="20.149999999999999" customHeight="1" x14ac:dyDescent="0.2">
      <c r="A46" s="455"/>
      <c r="B46" s="902"/>
      <c r="C46" s="902"/>
      <c r="D46" s="902"/>
      <c r="E46" s="902"/>
      <c r="F46" s="902"/>
      <c r="G46" s="902"/>
      <c r="H46" s="902"/>
      <c r="I46" s="902"/>
      <c r="J46" s="902"/>
      <c r="K46" s="902"/>
      <c r="L46" s="902"/>
      <c r="M46" s="902"/>
      <c r="N46" s="895" t="s">
        <v>89</v>
      </c>
      <c r="O46" s="895"/>
      <c r="P46" s="895"/>
      <c r="Q46" s="895"/>
      <c r="R46" s="895"/>
      <c r="S46" s="896"/>
      <c r="T46" s="903" t="str">
        <f>IF(入力シート!E46="","",入力シート!E46)</f>
        <v/>
      </c>
      <c r="U46" s="903"/>
      <c r="V46" s="903"/>
      <c r="W46" s="903"/>
      <c r="X46" s="903"/>
      <c r="Y46" s="903"/>
      <c r="Z46" s="903"/>
      <c r="AA46" s="903"/>
      <c r="AB46" s="903"/>
      <c r="AC46" s="903"/>
      <c r="AD46" s="903"/>
      <c r="AE46" s="903"/>
      <c r="AF46" s="903"/>
      <c r="AG46" s="903"/>
      <c r="AH46" s="903"/>
      <c r="AI46" s="903"/>
      <c r="AJ46" s="903"/>
      <c r="AK46" s="904"/>
      <c r="AL46" s="461"/>
    </row>
    <row r="47" spans="1:38" ht="20.149999999999999" customHeight="1" x14ac:dyDescent="0.2">
      <c r="A47" s="455"/>
      <c r="B47" s="902"/>
      <c r="C47" s="902"/>
      <c r="D47" s="902"/>
      <c r="E47" s="902"/>
      <c r="F47" s="902"/>
      <c r="G47" s="902"/>
      <c r="H47" s="902"/>
      <c r="I47" s="902"/>
      <c r="J47" s="902"/>
      <c r="K47" s="902"/>
      <c r="L47" s="902"/>
      <c r="M47" s="902"/>
      <c r="N47" s="900" t="s">
        <v>90</v>
      </c>
      <c r="O47" s="900"/>
      <c r="P47" s="900"/>
      <c r="Q47" s="900"/>
      <c r="R47" s="900"/>
      <c r="S47" s="901"/>
      <c r="T47" s="903" t="str">
        <f>IF(入力シート!E47="","",入力シート!E47)</f>
        <v/>
      </c>
      <c r="U47" s="903"/>
      <c r="V47" s="903"/>
      <c r="W47" s="903"/>
      <c r="X47" s="903"/>
      <c r="Y47" s="903"/>
      <c r="Z47" s="903"/>
      <c r="AA47" s="903"/>
      <c r="AB47" s="903"/>
      <c r="AC47" s="903"/>
      <c r="AD47" s="903"/>
      <c r="AE47" s="903"/>
      <c r="AF47" s="903"/>
      <c r="AG47" s="903"/>
      <c r="AH47" s="903"/>
      <c r="AI47" s="903"/>
      <c r="AJ47" s="903"/>
      <c r="AK47" s="904"/>
      <c r="AL47" s="461"/>
    </row>
    <row r="48" spans="1:38" ht="20.149999999999999" customHeight="1" x14ac:dyDescent="0.2">
      <c r="A48" s="455"/>
      <c r="B48" s="905" t="s">
        <v>178</v>
      </c>
      <c r="C48" s="906"/>
      <c r="D48" s="906"/>
      <c r="E48" s="906"/>
      <c r="F48" s="906"/>
      <c r="G48" s="906"/>
      <c r="H48" s="906"/>
      <c r="I48" s="906"/>
      <c r="J48" s="906"/>
      <c r="K48" s="906"/>
      <c r="L48" s="906"/>
      <c r="M48" s="907"/>
      <c r="N48" s="914" t="s">
        <v>179</v>
      </c>
      <c r="O48" s="914"/>
      <c r="P48" s="914"/>
      <c r="Q48" s="914"/>
      <c r="R48" s="914"/>
      <c r="S48" s="914"/>
      <c r="T48" s="914"/>
      <c r="U48" s="914"/>
      <c r="V48" s="914"/>
      <c r="W48" s="914"/>
      <c r="X48" s="914"/>
      <c r="Y48" s="915"/>
      <c r="Z48" s="878" t="str">
        <f>IF(入力シート!E48="","",入力シート!E48)</f>
        <v/>
      </c>
      <c r="AA48" s="878"/>
      <c r="AB48" s="878"/>
      <c r="AC48" s="878"/>
      <c r="AD48" s="878"/>
      <c r="AE48" s="878"/>
      <c r="AF48" s="878"/>
      <c r="AG48" s="878"/>
      <c r="AH48" s="878"/>
      <c r="AI48" s="878"/>
      <c r="AJ48" s="878"/>
      <c r="AK48" s="894"/>
      <c r="AL48" s="461"/>
    </row>
    <row r="49" spans="1:38" ht="20.149999999999999" customHeight="1" x14ac:dyDescent="0.2">
      <c r="A49" s="455"/>
      <c r="B49" s="908"/>
      <c r="C49" s="909"/>
      <c r="D49" s="909"/>
      <c r="E49" s="909"/>
      <c r="F49" s="909"/>
      <c r="G49" s="909"/>
      <c r="H49" s="909"/>
      <c r="I49" s="909"/>
      <c r="J49" s="909"/>
      <c r="K49" s="909"/>
      <c r="L49" s="909"/>
      <c r="M49" s="910"/>
      <c r="N49" s="914" t="s">
        <v>180</v>
      </c>
      <c r="O49" s="914"/>
      <c r="P49" s="914"/>
      <c r="Q49" s="914"/>
      <c r="R49" s="914"/>
      <c r="S49" s="914"/>
      <c r="T49" s="914"/>
      <c r="U49" s="914"/>
      <c r="V49" s="914"/>
      <c r="W49" s="914"/>
      <c r="X49" s="914"/>
      <c r="Y49" s="915"/>
      <c r="Z49" s="878" t="str">
        <f>IF(入力シート!$E$26="","",IF(入力シート!$E$26="選択してください","",入力シート!$E$26))</f>
        <v/>
      </c>
      <c r="AA49" s="878"/>
      <c r="AB49" s="878"/>
      <c r="AC49" s="878"/>
      <c r="AD49" s="878"/>
      <c r="AE49" s="878"/>
      <c r="AF49" s="878"/>
      <c r="AG49" s="878"/>
      <c r="AH49" s="878"/>
      <c r="AI49" s="878"/>
      <c r="AJ49" s="878"/>
      <c r="AK49" s="894"/>
      <c r="AL49" s="461"/>
    </row>
    <row r="50" spans="1:38" customFormat="1" ht="20.149999999999999" customHeight="1" x14ac:dyDescent="0.2">
      <c r="A50" s="478"/>
      <c r="B50" s="908"/>
      <c r="C50" s="909"/>
      <c r="D50" s="909"/>
      <c r="E50" s="909"/>
      <c r="F50" s="909"/>
      <c r="G50" s="909"/>
      <c r="H50" s="909"/>
      <c r="I50" s="909"/>
      <c r="J50" s="909"/>
      <c r="K50" s="909"/>
      <c r="L50" s="909"/>
      <c r="M50" s="910"/>
      <c r="N50" s="930" t="s">
        <v>181</v>
      </c>
      <c r="O50" s="931"/>
      <c r="P50" s="931"/>
      <c r="Q50" s="931"/>
      <c r="R50" s="931"/>
      <c r="S50" s="931"/>
      <c r="T50" s="931"/>
      <c r="U50" s="931"/>
      <c r="V50" s="931"/>
      <c r="W50" s="931"/>
      <c r="X50" s="931"/>
      <c r="Y50" s="932"/>
      <c r="Z50" s="933" t="str">
        <f>IF(入力シート!E49="","",IF(入力シート!E49="選択してください","",入力シート!E49))</f>
        <v/>
      </c>
      <c r="AA50" s="933"/>
      <c r="AB50" s="933"/>
      <c r="AC50" s="933"/>
      <c r="AD50" s="933"/>
      <c r="AE50" s="933"/>
      <c r="AF50" s="933"/>
      <c r="AG50" s="933"/>
      <c r="AH50" s="933"/>
      <c r="AI50" s="933"/>
      <c r="AJ50" s="933"/>
      <c r="AK50" s="934"/>
      <c r="AL50" s="480"/>
    </row>
    <row r="51" spans="1:38" ht="20.149999999999999" customHeight="1" x14ac:dyDescent="0.2">
      <c r="A51" s="455"/>
      <c r="B51" s="908"/>
      <c r="C51" s="909"/>
      <c r="D51" s="909"/>
      <c r="E51" s="909"/>
      <c r="F51" s="909"/>
      <c r="G51" s="909"/>
      <c r="H51" s="909"/>
      <c r="I51" s="909"/>
      <c r="J51" s="909"/>
      <c r="K51" s="909"/>
      <c r="L51" s="909"/>
      <c r="M51" s="910"/>
      <c r="N51" s="921"/>
      <c r="O51" s="922"/>
      <c r="P51" s="922"/>
      <c r="Q51" s="922"/>
      <c r="R51" s="922"/>
      <c r="S51" s="922"/>
      <c r="T51" s="922"/>
      <c r="U51" s="922"/>
      <c r="V51" s="922"/>
      <c r="W51" s="922"/>
      <c r="X51" s="922"/>
      <c r="Y51" s="922"/>
      <c r="Z51" s="922"/>
      <c r="AA51" s="922"/>
      <c r="AB51" s="922"/>
      <c r="AC51" s="922"/>
      <c r="AD51" s="922"/>
      <c r="AE51" s="922"/>
      <c r="AF51" s="922"/>
      <c r="AG51" s="922"/>
      <c r="AH51" s="922"/>
      <c r="AI51" s="922"/>
      <c r="AJ51" s="922"/>
      <c r="AK51" s="923"/>
      <c r="AL51" s="461"/>
    </row>
    <row r="52" spans="1:38" ht="20.149999999999999" customHeight="1" x14ac:dyDescent="0.2">
      <c r="A52" s="455"/>
      <c r="B52" s="908"/>
      <c r="C52" s="909"/>
      <c r="D52" s="909"/>
      <c r="E52" s="909"/>
      <c r="F52" s="909"/>
      <c r="G52" s="909"/>
      <c r="H52" s="909"/>
      <c r="I52" s="909"/>
      <c r="J52" s="909"/>
      <c r="K52" s="909"/>
      <c r="L52" s="909"/>
      <c r="M52" s="910"/>
      <c r="N52" s="924"/>
      <c r="O52" s="925"/>
      <c r="P52" s="925"/>
      <c r="Q52" s="925"/>
      <c r="R52" s="925"/>
      <c r="S52" s="925"/>
      <c r="T52" s="925"/>
      <c r="U52" s="925"/>
      <c r="V52" s="925"/>
      <c r="W52" s="925"/>
      <c r="X52" s="925"/>
      <c r="Y52" s="925"/>
      <c r="Z52" s="925"/>
      <c r="AA52" s="925"/>
      <c r="AB52" s="925"/>
      <c r="AC52" s="925"/>
      <c r="AD52" s="925"/>
      <c r="AE52" s="925"/>
      <c r="AF52" s="925"/>
      <c r="AG52" s="925"/>
      <c r="AH52" s="925"/>
      <c r="AI52" s="925"/>
      <c r="AJ52" s="925"/>
      <c r="AK52" s="926"/>
      <c r="AL52" s="461"/>
    </row>
    <row r="53" spans="1:38" ht="52.5" customHeight="1" thickBot="1" x14ac:dyDescent="0.25">
      <c r="A53" s="455"/>
      <c r="B53" s="911"/>
      <c r="C53" s="912"/>
      <c r="D53" s="912"/>
      <c r="E53" s="912"/>
      <c r="F53" s="912"/>
      <c r="G53" s="912"/>
      <c r="H53" s="912"/>
      <c r="I53" s="912"/>
      <c r="J53" s="912"/>
      <c r="K53" s="912"/>
      <c r="L53" s="912"/>
      <c r="M53" s="913"/>
      <c r="N53" s="927"/>
      <c r="O53" s="928"/>
      <c r="P53" s="928"/>
      <c r="Q53" s="928"/>
      <c r="R53" s="928"/>
      <c r="S53" s="928"/>
      <c r="T53" s="928"/>
      <c r="U53" s="928"/>
      <c r="V53" s="928"/>
      <c r="W53" s="928"/>
      <c r="X53" s="928"/>
      <c r="Y53" s="928"/>
      <c r="Z53" s="928"/>
      <c r="AA53" s="928"/>
      <c r="AB53" s="928"/>
      <c r="AC53" s="928"/>
      <c r="AD53" s="928"/>
      <c r="AE53" s="928"/>
      <c r="AF53" s="928"/>
      <c r="AG53" s="928"/>
      <c r="AH53" s="928"/>
      <c r="AI53" s="928"/>
      <c r="AJ53" s="928"/>
      <c r="AK53" s="929"/>
      <c r="AL53" s="461"/>
    </row>
    <row r="54" spans="1:38" ht="23.25" customHeight="1" x14ac:dyDescent="0.2">
      <c r="A54" s="455"/>
      <c r="B54" s="897" t="s">
        <v>182</v>
      </c>
      <c r="C54" s="897"/>
      <c r="D54" s="897"/>
      <c r="E54" s="897"/>
      <c r="F54" s="897"/>
      <c r="G54" s="897"/>
      <c r="H54" s="897"/>
      <c r="I54" s="897"/>
      <c r="J54" s="897"/>
      <c r="K54" s="897"/>
      <c r="L54" s="897"/>
      <c r="M54" s="897"/>
      <c r="N54" s="897"/>
      <c r="O54" s="897"/>
      <c r="P54" s="897"/>
      <c r="Q54" s="897"/>
      <c r="R54" s="897"/>
      <c r="S54" s="897"/>
      <c r="T54" s="897"/>
      <c r="U54" s="897"/>
      <c r="V54" s="897"/>
      <c r="W54" s="897"/>
      <c r="X54" s="897"/>
      <c r="Y54" s="897"/>
      <c r="Z54" s="897"/>
      <c r="AA54" s="897"/>
      <c r="AB54" s="897"/>
      <c r="AC54" s="897"/>
      <c r="AD54" s="897"/>
      <c r="AE54" s="897"/>
      <c r="AF54" s="897"/>
      <c r="AG54" s="897"/>
      <c r="AH54" s="897"/>
      <c r="AI54" s="897"/>
      <c r="AJ54" s="897"/>
      <c r="AK54" s="897"/>
      <c r="AL54" s="461"/>
    </row>
    <row r="55" spans="1:38" ht="13.5" thickBot="1" x14ac:dyDescent="0.25">
      <c r="A55" s="482"/>
      <c r="B55" s="483"/>
      <c r="C55" s="484"/>
      <c r="D55" s="484"/>
      <c r="E55" s="484"/>
      <c r="F55" s="484"/>
      <c r="G55" s="484"/>
      <c r="H55" s="484"/>
      <c r="I55" s="484"/>
      <c r="J55" s="484"/>
      <c r="K55" s="484"/>
      <c r="L55" s="484"/>
      <c r="M55" s="484"/>
      <c r="N55" s="484"/>
      <c r="O55" s="484"/>
      <c r="P55" s="484"/>
      <c r="Q55" s="484"/>
      <c r="R55" s="484"/>
      <c r="S55" s="484"/>
      <c r="T55" s="484"/>
      <c r="U55" s="484"/>
      <c r="V55" s="484"/>
      <c r="W55" s="484"/>
      <c r="X55" s="484"/>
      <c r="Y55" s="484"/>
      <c r="Z55" s="484"/>
      <c r="AA55" s="484"/>
      <c r="AB55" s="484"/>
      <c r="AC55" s="484"/>
      <c r="AD55" s="484"/>
      <c r="AE55" s="484"/>
      <c r="AF55" s="484"/>
      <c r="AG55" s="484"/>
      <c r="AH55" s="484"/>
      <c r="AI55" s="484"/>
      <c r="AJ55" s="484"/>
      <c r="AK55" s="484"/>
      <c r="AL55" s="485"/>
    </row>
    <row r="56" spans="1:38" ht="13.5" thickTop="1" x14ac:dyDescent="0.2"/>
  </sheetData>
  <sheetProtection algorithmName="SHA-512" hashValue="oedqo5cp+4fTFlf3R3Q1Vj8jitSj+8iJuRkiQg30h3Q003XTvQ2EonSB1hodRYN/OWpcDf4HvS2M3tRTgQFYHw==" saltValue="MqAClo0RmO3hE/1LK+f8Ew==" spinCount="100000" sheet="1" objects="1" scenarios="1"/>
  <mergeCells count="89">
    <mergeCell ref="T33:AK33"/>
    <mergeCell ref="N39:S39"/>
    <mergeCell ref="T39:AK39"/>
    <mergeCell ref="B21:M21"/>
    <mergeCell ref="N26:AK26"/>
    <mergeCell ref="N28:AK28"/>
    <mergeCell ref="C22:M22"/>
    <mergeCell ref="N30:S30"/>
    <mergeCell ref="N29:S29"/>
    <mergeCell ref="T29:AK29"/>
    <mergeCell ref="N24:AK24"/>
    <mergeCell ref="B25:M25"/>
    <mergeCell ref="N31:S31"/>
    <mergeCell ref="B27:M27"/>
    <mergeCell ref="B26:M26"/>
    <mergeCell ref="T35:AK35"/>
    <mergeCell ref="T36:AK36"/>
    <mergeCell ref="T41:AK41"/>
    <mergeCell ref="AH1:AL1"/>
    <mergeCell ref="B20:M20"/>
    <mergeCell ref="T34:AK34"/>
    <mergeCell ref="Z38:AK38"/>
    <mergeCell ref="N38:Y38"/>
    <mergeCell ref="T37:AK37"/>
    <mergeCell ref="T30:AK30"/>
    <mergeCell ref="T31:AK31"/>
    <mergeCell ref="T32:AK32"/>
    <mergeCell ref="N32:S32"/>
    <mergeCell ref="N25:AK25"/>
    <mergeCell ref="T15:W15"/>
    <mergeCell ref="T16:W16"/>
    <mergeCell ref="T17:W17"/>
    <mergeCell ref="X15:AK15"/>
    <mergeCell ref="B23:M23"/>
    <mergeCell ref="B24:M24"/>
    <mergeCell ref="N51:AK53"/>
    <mergeCell ref="T42:AK42"/>
    <mergeCell ref="Z48:AK48"/>
    <mergeCell ref="N50:Y50"/>
    <mergeCell ref="Z50:AK50"/>
    <mergeCell ref="N42:S42"/>
    <mergeCell ref="N40:S40"/>
    <mergeCell ref="Z49:AK49"/>
    <mergeCell ref="T44:AK44"/>
    <mergeCell ref="N45:S45"/>
    <mergeCell ref="T45:AK45"/>
    <mergeCell ref="N43:S43"/>
    <mergeCell ref="T40:AK40"/>
    <mergeCell ref="N41:S41"/>
    <mergeCell ref="B54:AK54"/>
    <mergeCell ref="N33:S33"/>
    <mergeCell ref="N34:S34"/>
    <mergeCell ref="N35:S35"/>
    <mergeCell ref="N36:S36"/>
    <mergeCell ref="N37:S37"/>
    <mergeCell ref="B28:M47"/>
    <mergeCell ref="N47:S47"/>
    <mergeCell ref="T47:AK47"/>
    <mergeCell ref="B48:M53"/>
    <mergeCell ref="N49:Y49"/>
    <mergeCell ref="N46:S46"/>
    <mergeCell ref="T46:AK46"/>
    <mergeCell ref="T43:AK43"/>
    <mergeCell ref="N48:Y48"/>
    <mergeCell ref="N44:S44"/>
    <mergeCell ref="A1:E1"/>
    <mergeCell ref="AD4:AL4"/>
    <mergeCell ref="B10:AK10"/>
    <mergeCell ref="P12:S12"/>
    <mergeCell ref="X14:AK14"/>
    <mergeCell ref="I6:AD6"/>
    <mergeCell ref="O9:P9"/>
    <mergeCell ref="B9:M9"/>
    <mergeCell ref="X13:AK13"/>
    <mergeCell ref="T14:W14"/>
    <mergeCell ref="T13:W13"/>
    <mergeCell ref="X16:AK16"/>
    <mergeCell ref="N21:AK21"/>
    <mergeCell ref="AD27:AG27"/>
    <mergeCell ref="AH27:AK27"/>
    <mergeCell ref="N20:AK20"/>
    <mergeCell ref="N22:AK22"/>
    <mergeCell ref="N23:AK23"/>
    <mergeCell ref="X17:AK17"/>
    <mergeCell ref="N27:P27"/>
    <mergeCell ref="Q27:S27"/>
    <mergeCell ref="T27:V27"/>
    <mergeCell ref="W27:Y27"/>
    <mergeCell ref="Z27:AC27"/>
  </mergeCells>
  <phoneticPr fontId="2"/>
  <conditionalFormatting sqref="T39:AK47">
    <cfRule type="expression" dxfId="130" priority="1">
      <formula>$Z$38="上記同様"</formula>
    </cfRule>
  </conditionalFormatting>
  <hyperlinks>
    <hyperlink ref="A1" location="はじめに!A1" display="＜はじめにへ" xr:uid="{752A4760-8969-493F-9E09-AFFF654231EF}"/>
    <hyperlink ref="A1:E1" location="入力シート!Print_Area" display="＜入力シートへ" xr:uid="{E3D5A66D-2D8C-45B6-AD70-BDD68EACE99A}"/>
  </hyperlinks>
  <printOptions horizontalCentered="1" verticalCentered="1"/>
  <pageMargins left="0.23622047244094491" right="0.23622047244094491" top="0.39370078740157483" bottom="0.19685039370078741" header="0.31496062992125984" footer="0.31496062992125984"/>
  <pageSetup paperSize="9" scale="78" orientation="portrait" cellComments="asDisplayed"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6DE3F-3969-4E02-B3B9-0B2067248709}">
  <sheetPr codeName="Sheet4">
    <pageSetUpPr fitToPage="1"/>
  </sheetPr>
  <dimension ref="A1:BV63"/>
  <sheetViews>
    <sheetView showGridLines="0" view="pageBreakPreview" zoomScale="80" zoomScaleNormal="89" zoomScaleSheetLayoutView="80" zoomScalePageLayoutView="55" workbookViewId="0">
      <pane ySplit="1" topLeftCell="A2" activePane="bottomLeft" state="frozen"/>
      <selection pane="bottomLeft" sqref="A1:E1"/>
    </sheetView>
  </sheetViews>
  <sheetFormatPr defaultColWidth="9" defaultRowHeight="13" x14ac:dyDescent="0.2"/>
  <cols>
    <col min="1" max="5" width="2.6328125" style="446" customWidth="1"/>
    <col min="6" max="6" width="3.08984375" style="446" customWidth="1"/>
    <col min="7" max="16" width="2.6328125" style="446" customWidth="1"/>
    <col min="17" max="17" width="4.6328125" style="446" customWidth="1"/>
    <col min="18" max="23" width="2.6328125" style="446" customWidth="1"/>
    <col min="24" max="24" width="5.81640625" style="446" customWidth="1"/>
    <col min="25" max="25" width="3.90625" style="446" customWidth="1"/>
    <col min="26" max="31" width="2.6328125" style="446" customWidth="1"/>
    <col min="32" max="32" width="5.81640625" style="446" customWidth="1"/>
    <col min="33" max="37" width="2.6328125" style="446" customWidth="1"/>
    <col min="38" max="38" width="2.6328125" customWidth="1"/>
    <col min="39" max="47" width="2.6328125" style="446" customWidth="1"/>
    <col min="48" max="48" width="3.08984375" style="446" customWidth="1"/>
    <col min="49" max="62" width="2.6328125" style="446" customWidth="1"/>
    <col min="63" max="63" width="1.6328125" style="446" customWidth="1"/>
    <col min="64" max="68" width="9" style="446" customWidth="1"/>
    <col min="69" max="71" width="9" style="446" hidden="1" customWidth="1"/>
    <col min="72" max="16363" width="9" style="446"/>
    <col min="16364" max="16384" width="9" style="446" bestFit="1"/>
  </cols>
  <sheetData>
    <row r="1" spans="1:74" ht="20" thickBot="1" x14ac:dyDescent="0.25">
      <c r="A1" s="995" t="s">
        <v>152</v>
      </c>
      <c r="B1" s="995"/>
      <c r="C1" s="995"/>
      <c r="D1" s="995"/>
      <c r="E1" s="995"/>
      <c r="F1" s="996"/>
      <c r="G1" s="996"/>
      <c r="H1" s="996"/>
      <c r="I1" s="996"/>
      <c r="J1" s="996"/>
      <c r="K1" s="996"/>
      <c r="L1" s="996"/>
      <c r="M1" s="447" t="s">
        <v>153</v>
      </c>
      <c r="N1" s="157"/>
      <c r="O1" s="486"/>
      <c r="P1" s="486"/>
      <c r="Q1" s="165"/>
      <c r="R1" s="165"/>
      <c r="S1" s="165"/>
      <c r="T1" s="487"/>
      <c r="U1" s="487"/>
      <c r="V1" s="487"/>
      <c r="W1" s="487"/>
      <c r="X1" s="487"/>
      <c r="Y1" s="487"/>
      <c r="Z1" s="448"/>
      <c r="AA1" s="448"/>
      <c r="AB1" s="448"/>
      <c r="AC1" s="165"/>
      <c r="AD1" s="449"/>
      <c r="AE1" s="488"/>
      <c r="AF1" s="449"/>
      <c r="AG1" s="449"/>
      <c r="AH1" s="168"/>
      <c r="AI1" s="168"/>
      <c r="AJ1" s="165"/>
      <c r="AK1" s="489"/>
      <c r="AL1" s="489"/>
      <c r="AM1" s="489"/>
      <c r="AN1" s="489"/>
      <c r="AO1" s="165"/>
      <c r="AP1" s="165"/>
      <c r="AQ1" s="448"/>
      <c r="AR1" s="1006" t="s">
        <v>154</v>
      </c>
      <c r="AS1" s="1006"/>
      <c r="AT1" s="1006"/>
      <c r="AU1" s="1006"/>
      <c r="AV1" s="1006"/>
      <c r="AW1" s="1006"/>
      <c r="AX1" s="1006"/>
      <c r="AY1" s="1006"/>
    </row>
    <row r="2" spans="1:74" ht="13.5" customHeight="1" thickTop="1" x14ac:dyDescent="0.2">
      <c r="A2" s="459"/>
      <c r="B2" s="970" t="s">
        <v>704</v>
      </c>
      <c r="C2" s="970"/>
      <c r="D2" s="970"/>
      <c r="E2" s="970"/>
      <c r="F2" s="970"/>
      <c r="G2" s="970"/>
      <c r="H2" s="970"/>
      <c r="I2" s="970"/>
      <c r="J2" s="972">
        <f>'はじめに '!BF5</f>
        <v>45649</v>
      </c>
      <c r="K2" s="973"/>
      <c r="L2" s="973"/>
      <c r="M2" s="973"/>
      <c r="N2" s="973"/>
      <c r="O2" s="973"/>
      <c r="P2" s="973"/>
      <c r="Q2" s="747"/>
      <c r="R2" s="747"/>
      <c r="S2" s="747"/>
      <c r="T2" s="747"/>
      <c r="U2" s="747"/>
      <c r="V2" s="747"/>
      <c r="W2" s="74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1055" t="s">
        <v>183</v>
      </c>
      <c r="AV2" s="1055"/>
      <c r="AW2" s="457"/>
      <c r="AX2" s="457"/>
      <c r="AY2" s="457"/>
      <c r="AZ2" s="457"/>
      <c r="BA2" s="457"/>
      <c r="BB2" s="457"/>
      <c r="BC2" s="490"/>
      <c r="BD2" s="490"/>
      <c r="BE2" s="490"/>
      <c r="BF2" s="490"/>
      <c r="BG2" s="490"/>
      <c r="BH2" s="490"/>
      <c r="BI2" s="490"/>
      <c r="BJ2" s="458"/>
      <c r="BL2" s="486"/>
    </row>
    <row r="3" spans="1:74" ht="13.5" customHeight="1" thickBot="1" x14ac:dyDescent="0.25">
      <c r="A3" s="459"/>
      <c r="B3" s="971"/>
      <c r="C3" s="971"/>
      <c r="D3" s="971"/>
      <c r="E3" s="971"/>
      <c r="F3" s="971"/>
      <c r="G3" s="971"/>
      <c r="H3" s="971"/>
      <c r="I3" s="971"/>
      <c r="J3" s="974"/>
      <c r="K3" s="974"/>
      <c r="L3" s="974"/>
      <c r="M3" s="974"/>
      <c r="N3" s="974"/>
      <c r="O3" s="974"/>
      <c r="P3" s="974"/>
      <c r="Q3" s="748"/>
      <c r="R3" s="748"/>
      <c r="S3" s="748"/>
      <c r="T3" s="748"/>
      <c r="U3" s="748"/>
      <c r="V3" s="748"/>
      <c r="W3" s="748"/>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65"/>
      <c r="AV3" s="465"/>
      <c r="AW3" s="457"/>
      <c r="AX3" s="457"/>
      <c r="AY3" s="457"/>
      <c r="AZ3" s="457"/>
      <c r="BA3" s="457"/>
      <c r="BB3" s="457"/>
      <c r="BC3" s="490"/>
      <c r="BD3" s="490"/>
      <c r="BE3" s="490"/>
      <c r="BF3" s="490"/>
      <c r="BG3" s="490"/>
      <c r="BH3" s="490"/>
      <c r="BI3" s="490"/>
      <c r="BJ3" s="458"/>
      <c r="BL3" s="486"/>
      <c r="BQ3"/>
      <c r="BR3"/>
      <c r="BS3"/>
    </row>
    <row r="4" spans="1:74" ht="13.5" customHeight="1" x14ac:dyDescent="0.2">
      <c r="A4" s="459"/>
      <c r="B4" s="491"/>
      <c r="C4" s="492"/>
      <c r="D4" s="492"/>
      <c r="E4" s="492"/>
      <c r="F4" s="492"/>
      <c r="G4" s="492"/>
      <c r="H4" s="492"/>
      <c r="I4" s="492"/>
      <c r="J4" s="492"/>
      <c r="K4" s="492"/>
      <c r="L4" s="492"/>
      <c r="M4" s="492"/>
      <c r="N4" s="492"/>
      <c r="O4" s="492"/>
      <c r="P4" s="492"/>
      <c r="Q4" s="492"/>
      <c r="R4" s="492"/>
      <c r="S4" s="492"/>
      <c r="T4" s="493"/>
      <c r="U4" s="493"/>
      <c r="V4" s="493"/>
      <c r="W4" s="493"/>
      <c r="X4" s="493"/>
      <c r="Y4" s="493"/>
      <c r="Z4" s="493"/>
      <c r="AA4" s="493"/>
      <c r="AB4" s="493"/>
      <c r="AC4" s="493"/>
      <c r="AD4" s="493"/>
      <c r="AE4" s="493"/>
      <c r="AF4" s="493"/>
      <c r="AG4" s="493"/>
      <c r="AH4" s="493"/>
      <c r="AI4" s="493"/>
      <c r="AJ4" s="492"/>
      <c r="AK4" s="492"/>
      <c r="AL4" s="492"/>
      <c r="AM4" s="492"/>
      <c r="AN4" s="492"/>
      <c r="AO4" s="492"/>
      <c r="AP4" s="1003" t="str">
        <f>IF(入力シート!E12="","",入力シート!E12)</f>
        <v/>
      </c>
      <c r="AQ4" s="1003"/>
      <c r="AR4" s="1003"/>
      <c r="AS4" s="1003"/>
      <c r="AT4" s="1003"/>
      <c r="AU4" s="1003"/>
      <c r="AV4" s="1003"/>
      <c r="AW4" s="1003"/>
      <c r="AX4" s="1004"/>
      <c r="AY4" s="457"/>
      <c r="AZ4" s="457"/>
      <c r="BA4" s="457"/>
      <c r="BB4" s="457"/>
      <c r="BC4" s="457"/>
      <c r="BD4" s="457"/>
      <c r="BE4" s="457"/>
      <c r="BF4" s="457"/>
      <c r="BG4" s="457"/>
      <c r="BH4" s="997"/>
      <c r="BI4" s="997"/>
      <c r="BJ4" s="458"/>
      <c r="BL4" s="486"/>
    </row>
    <row r="5" spans="1:74" ht="13.5" customHeight="1" x14ac:dyDescent="0.2">
      <c r="A5" s="459"/>
      <c r="B5" s="494"/>
      <c r="C5" s="495"/>
      <c r="D5" s="495"/>
      <c r="E5" s="495"/>
      <c r="F5" s="495"/>
      <c r="G5" s="495"/>
      <c r="H5" s="495"/>
      <c r="I5" s="495"/>
      <c r="J5" s="495"/>
      <c r="K5" s="495"/>
      <c r="L5" s="495"/>
      <c r="M5" s="495"/>
      <c r="N5" s="495"/>
      <c r="O5" s="495"/>
      <c r="P5" s="495"/>
      <c r="Q5" s="495"/>
      <c r="R5" s="495"/>
      <c r="S5" s="495"/>
      <c r="T5" s="990" t="s">
        <v>184</v>
      </c>
      <c r="U5" s="990"/>
      <c r="V5" s="990"/>
      <c r="W5" s="990"/>
      <c r="X5" s="990"/>
      <c r="Y5" s="990"/>
      <c r="Z5" s="990"/>
      <c r="AA5" s="990"/>
      <c r="AB5" s="990"/>
      <c r="AC5" s="990"/>
      <c r="AD5" s="990"/>
      <c r="AE5" s="990"/>
      <c r="AF5" s="990"/>
      <c r="AG5" s="990"/>
      <c r="AH5" s="495"/>
      <c r="AI5" s="495"/>
      <c r="AJ5" s="495"/>
      <c r="AK5" s="495"/>
      <c r="AL5" s="495"/>
      <c r="AM5" s="495"/>
      <c r="AN5" s="495"/>
      <c r="AO5" s="495"/>
      <c r="AP5" s="495"/>
      <c r="AQ5" s="495"/>
      <c r="AR5" s="495"/>
      <c r="AS5" s="495"/>
      <c r="AT5" s="495"/>
      <c r="AU5" s="495"/>
      <c r="AV5" s="495"/>
      <c r="AW5" s="495"/>
      <c r="AX5" s="496"/>
      <c r="AY5" s="495"/>
      <c r="AZ5" s="495"/>
      <c r="BA5" s="495"/>
      <c r="BB5" s="495"/>
      <c r="BC5" s="497"/>
      <c r="BD5" s="497"/>
      <c r="BE5" s="497"/>
      <c r="BF5" s="497"/>
      <c r="BG5" s="497"/>
      <c r="BH5" s="497"/>
      <c r="BI5" s="497"/>
      <c r="BJ5" s="497"/>
    </row>
    <row r="6" spans="1:74" ht="22.5" customHeight="1" x14ac:dyDescent="0.2">
      <c r="A6" s="459"/>
      <c r="B6" s="498"/>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c r="AG6" s="459"/>
      <c r="AH6" s="459"/>
      <c r="AI6" s="459"/>
      <c r="AJ6" s="29" t="s">
        <v>185</v>
      </c>
      <c r="AK6" s="29"/>
      <c r="AL6" s="29"/>
      <c r="AM6" s="29"/>
      <c r="AN6" s="29"/>
      <c r="AO6" s="29"/>
      <c r="AP6" s="499"/>
      <c r="AQ6" s="1005" t="str">
        <f>IF(入力シート!E20="","",入力シート!E20)</f>
        <v/>
      </c>
      <c r="AR6" s="1005"/>
      <c r="AS6" s="1005"/>
      <c r="AT6" s="1005"/>
      <c r="AU6" s="1005"/>
      <c r="AV6" s="1005"/>
      <c r="AW6" s="1005"/>
      <c r="AX6" s="500"/>
      <c r="AY6" s="457"/>
      <c r="AZ6" s="459"/>
      <c r="BA6" s="501"/>
      <c r="BB6" s="501"/>
      <c r="BC6" s="502"/>
      <c r="BD6" s="502"/>
      <c r="BE6" s="502"/>
      <c r="BF6" s="502"/>
      <c r="BG6" s="502"/>
      <c r="BH6" s="502"/>
      <c r="BI6" s="502"/>
      <c r="BJ6" s="502"/>
      <c r="BL6" s="486"/>
    </row>
    <row r="7" spans="1:74" customFormat="1" ht="15" customHeight="1" x14ac:dyDescent="0.2">
      <c r="A7" s="459"/>
      <c r="B7" s="498" t="s">
        <v>186</v>
      </c>
      <c r="C7" s="457"/>
      <c r="D7" s="457"/>
      <c r="E7" s="457"/>
      <c r="F7" s="457"/>
      <c r="G7" s="457"/>
      <c r="H7" s="457"/>
      <c r="I7" s="457"/>
      <c r="J7" s="457"/>
      <c r="K7" s="457"/>
      <c r="L7" s="457"/>
      <c r="M7" s="457"/>
      <c r="N7" s="457"/>
      <c r="O7" s="457"/>
      <c r="P7" s="457"/>
      <c r="Q7" s="457"/>
      <c r="R7" s="457"/>
      <c r="S7" s="457"/>
      <c r="T7" s="457"/>
      <c r="U7" s="457"/>
      <c r="V7" s="457"/>
      <c r="W7" s="457"/>
      <c r="X7" s="457"/>
      <c r="Y7" s="457"/>
      <c r="Z7" s="457"/>
      <c r="AA7" s="457"/>
      <c r="AB7" s="457"/>
      <c r="AC7" s="457"/>
      <c r="AD7" s="457"/>
      <c r="AE7" s="457"/>
      <c r="AF7" s="457"/>
      <c r="AG7" s="457"/>
      <c r="AH7" s="457"/>
      <c r="AI7" s="457"/>
      <c r="AJ7" s="457"/>
      <c r="AK7" s="457"/>
      <c r="AL7" s="457"/>
      <c r="AM7" s="457"/>
      <c r="AN7" s="457"/>
      <c r="AO7" s="457"/>
      <c r="AP7" s="457"/>
      <c r="AQ7" s="457"/>
      <c r="AR7" s="457"/>
      <c r="AS7" s="457"/>
      <c r="AT7" s="457"/>
      <c r="AU7" s="457"/>
      <c r="AV7" s="457"/>
      <c r="AW7" s="457"/>
      <c r="AX7" s="503"/>
      <c r="AY7" s="457"/>
      <c r="AZ7" s="457"/>
      <c r="BA7" s="457"/>
      <c r="BB7" s="457"/>
      <c r="BC7" s="490"/>
      <c r="BD7" s="490"/>
      <c r="BE7" s="490"/>
      <c r="BF7" s="490"/>
      <c r="BG7" s="490"/>
      <c r="BH7" s="490"/>
      <c r="BI7" s="490"/>
      <c r="BJ7" s="490"/>
      <c r="BQ7" t="s">
        <v>187</v>
      </c>
      <c r="BR7" t="s">
        <v>188</v>
      </c>
      <c r="BS7" t="s">
        <v>187</v>
      </c>
    </row>
    <row r="8" spans="1:74" customFormat="1" ht="22.5" customHeight="1" x14ac:dyDescent="0.2">
      <c r="A8" s="459"/>
      <c r="B8" s="498"/>
      <c r="C8" s="989" t="s">
        <v>189</v>
      </c>
      <c r="D8" s="989"/>
      <c r="E8" s="989"/>
      <c r="F8" s="989"/>
      <c r="G8" s="989"/>
      <c r="H8" s="989"/>
      <c r="I8" s="989"/>
      <c r="J8" s="989"/>
      <c r="K8" s="989"/>
      <c r="L8" s="989"/>
      <c r="M8" s="989"/>
      <c r="N8" s="989"/>
      <c r="O8" s="989"/>
      <c r="P8" s="989"/>
      <c r="Q8" s="989"/>
      <c r="R8" s="1009" t="str">
        <f>IF(入力シート!E52="","",入力シート!E52)</f>
        <v/>
      </c>
      <c r="S8" s="1010"/>
      <c r="T8" s="1010"/>
      <c r="U8" s="1010"/>
      <c r="V8" s="1010"/>
      <c r="W8" s="1010"/>
      <c r="X8" s="1010"/>
      <c r="Y8" s="1010"/>
      <c r="Z8" s="1010"/>
      <c r="AA8" s="1010"/>
      <c r="AB8" s="1010"/>
      <c r="AC8" s="1010"/>
      <c r="AD8" s="1010"/>
      <c r="AE8" s="1010"/>
      <c r="AF8" s="1010"/>
      <c r="AG8" s="1010"/>
      <c r="AH8" s="1010"/>
      <c r="AI8" s="1010"/>
      <c r="AJ8" s="1010"/>
      <c r="AK8" s="1010"/>
      <c r="AL8" s="1010"/>
      <c r="AM8" s="1010"/>
      <c r="AN8" s="1010"/>
      <c r="AO8" s="1011"/>
      <c r="AP8" s="505"/>
      <c r="AQ8" s="506"/>
      <c r="AR8" s="507"/>
      <c r="AS8" s="507"/>
      <c r="AT8" s="507"/>
      <c r="AU8" s="507"/>
      <c r="AV8" s="507"/>
      <c r="AW8" s="507"/>
      <c r="AX8" s="508"/>
      <c r="AY8" s="509"/>
      <c r="AZ8" s="509"/>
      <c r="BA8" s="509"/>
      <c r="BB8" s="509"/>
      <c r="BC8" s="510"/>
      <c r="BD8" s="510"/>
      <c r="BE8" s="510"/>
      <c r="BF8" s="510"/>
      <c r="BG8" s="510"/>
      <c r="BQ8">
        <v>1</v>
      </c>
      <c r="BR8">
        <f>COUNTA(R8)</f>
        <v>1</v>
      </c>
      <c r="BS8">
        <f>BQ8-BR8</f>
        <v>0</v>
      </c>
    </row>
    <row r="9" spans="1:74" customFormat="1" ht="22.5" customHeight="1" x14ac:dyDescent="0.2">
      <c r="A9" s="459"/>
      <c r="B9" s="498"/>
      <c r="C9" s="989" t="s">
        <v>190</v>
      </c>
      <c r="D9" s="989"/>
      <c r="E9" s="989"/>
      <c r="F9" s="989"/>
      <c r="G9" s="989"/>
      <c r="H9" s="989"/>
      <c r="I9" s="989"/>
      <c r="J9" s="989"/>
      <c r="K9" s="989"/>
      <c r="L9" s="989"/>
      <c r="M9" s="989"/>
      <c r="N9" s="989"/>
      <c r="O9" s="989"/>
      <c r="P9" s="989"/>
      <c r="Q9" s="989"/>
      <c r="R9" s="1009" t="str">
        <f>IF(入力シート!E53="","",入力シート!E53)</f>
        <v/>
      </c>
      <c r="S9" s="1010"/>
      <c r="T9" s="1010"/>
      <c r="U9" s="1010"/>
      <c r="V9" s="1010"/>
      <c r="W9" s="1010"/>
      <c r="X9" s="1010"/>
      <c r="Y9" s="1010"/>
      <c r="Z9" s="1010"/>
      <c r="AA9" s="1010"/>
      <c r="AB9" s="1010"/>
      <c r="AC9" s="1010"/>
      <c r="AD9" s="1010"/>
      <c r="AE9" s="1010"/>
      <c r="AF9" s="1010"/>
      <c r="AG9" s="1010"/>
      <c r="AH9" s="1010"/>
      <c r="AI9" s="1010"/>
      <c r="AJ9" s="1010"/>
      <c r="AK9" s="1010"/>
      <c r="AL9" s="1010"/>
      <c r="AM9" s="1010"/>
      <c r="AN9" s="1010"/>
      <c r="AO9" s="1011"/>
      <c r="AP9" s="472"/>
      <c r="AQ9" s="457"/>
      <c r="AR9" s="457"/>
      <c r="AS9" s="457"/>
      <c r="AT9" s="457"/>
      <c r="AU9" s="457"/>
      <c r="AV9" s="457"/>
      <c r="AW9" s="457"/>
      <c r="AX9" s="503"/>
      <c r="AY9" s="457"/>
      <c r="AZ9" s="457"/>
      <c r="BA9" s="457"/>
      <c r="BB9" s="457"/>
      <c r="BC9" s="490"/>
      <c r="BD9" s="490"/>
      <c r="BE9" s="490"/>
      <c r="BF9" s="490"/>
      <c r="BG9" s="490"/>
      <c r="BQ9">
        <v>1</v>
      </c>
      <c r="BR9">
        <f>COUNTA(R9)</f>
        <v>1</v>
      </c>
      <c r="BS9">
        <f>BQ9-BR9</f>
        <v>0</v>
      </c>
    </row>
    <row r="10" spans="1:74" customFormat="1" ht="22.5" customHeight="1" x14ac:dyDescent="0.2">
      <c r="A10" s="459"/>
      <c r="B10" s="498"/>
      <c r="C10" s="989" t="s">
        <v>191</v>
      </c>
      <c r="D10" s="989"/>
      <c r="E10" s="989"/>
      <c r="F10" s="989"/>
      <c r="G10" s="989"/>
      <c r="H10" s="989"/>
      <c r="I10" s="989"/>
      <c r="J10" s="989"/>
      <c r="K10" s="989"/>
      <c r="L10" s="989"/>
      <c r="M10" s="989"/>
      <c r="N10" s="989"/>
      <c r="O10" s="989"/>
      <c r="P10" s="989"/>
      <c r="Q10" s="989"/>
      <c r="R10" s="1009" t="str">
        <f>IF(入力シート!E54="","",入力シート!E54)</f>
        <v/>
      </c>
      <c r="S10" s="1010"/>
      <c r="T10" s="1010"/>
      <c r="U10" s="1010"/>
      <c r="V10" s="1010"/>
      <c r="W10" s="1010"/>
      <c r="X10" s="1010"/>
      <c r="Y10" s="1010"/>
      <c r="Z10" s="1010"/>
      <c r="AA10" s="1010"/>
      <c r="AB10" s="1010"/>
      <c r="AC10" s="1010"/>
      <c r="AD10" s="1010"/>
      <c r="AE10" s="1010"/>
      <c r="AF10" s="1010"/>
      <c r="AG10" s="1010"/>
      <c r="AH10" s="1010"/>
      <c r="AI10" s="1010"/>
      <c r="AJ10" s="1010"/>
      <c r="AK10" s="1010"/>
      <c r="AL10" s="1010"/>
      <c r="AM10" s="1010"/>
      <c r="AN10" s="1010"/>
      <c r="AO10" s="1011"/>
      <c r="AP10" s="505"/>
      <c r="AQ10" s="457"/>
      <c r="AR10" s="457"/>
      <c r="AS10" s="457"/>
      <c r="AT10" s="457"/>
      <c r="AU10" s="457"/>
      <c r="AV10" s="457"/>
      <c r="AW10" s="457"/>
      <c r="AX10" s="503"/>
      <c r="AY10" s="457"/>
      <c r="AZ10" s="457"/>
      <c r="BA10" s="457"/>
      <c r="BB10" s="457"/>
      <c r="BC10" s="490"/>
      <c r="BD10" s="490"/>
      <c r="BE10" s="490"/>
      <c r="BF10" s="490"/>
      <c r="BG10" s="490"/>
      <c r="BQ10">
        <v>1</v>
      </c>
      <c r="BR10">
        <f>COUNTA(R10)</f>
        <v>1</v>
      </c>
      <c r="BS10">
        <f>BQ10-BR10</f>
        <v>0</v>
      </c>
    </row>
    <row r="11" spans="1:74" customFormat="1" ht="22.5" customHeight="1" x14ac:dyDescent="0.2">
      <c r="A11" s="459"/>
      <c r="B11" s="498"/>
      <c r="C11" s="988" t="s">
        <v>192</v>
      </c>
      <c r="D11" s="988"/>
      <c r="E11" s="988"/>
      <c r="F11" s="988"/>
      <c r="G11" s="988"/>
      <c r="H11" s="988"/>
      <c r="I11" s="988"/>
      <c r="J11" s="988"/>
      <c r="K11" s="988"/>
      <c r="L11" s="988"/>
      <c r="M11" s="988"/>
      <c r="N11" s="988"/>
      <c r="O11" s="988"/>
      <c r="P11" s="988"/>
      <c r="Q11" s="988"/>
      <c r="R11" s="984" t="s">
        <v>193</v>
      </c>
      <c r="S11" s="985"/>
      <c r="T11" s="985"/>
      <c r="U11" s="1012"/>
      <c r="V11" s="1012"/>
      <c r="W11" s="1012"/>
      <c r="X11" s="1012"/>
      <c r="Y11" s="1012"/>
      <c r="Z11" s="1012"/>
      <c r="AA11" s="1012"/>
      <c r="AB11" s="1012"/>
      <c r="AC11" s="1012"/>
      <c r="AD11" s="1012"/>
      <c r="AE11" s="1012"/>
      <c r="AF11" s="1012"/>
      <c r="AG11" s="1012"/>
      <c r="AH11" s="1012"/>
      <c r="AI11" s="1012"/>
      <c r="AJ11" s="1012"/>
      <c r="AK11" s="1012"/>
      <c r="AL11" s="1012"/>
      <c r="AM11" s="1012"/>
      <c r="AN11" s="1012"/>
      <c r="AO11" s="1013"/>
      <c r="AP11" s="511"/>
      <c r="AQ11" s="512"/>
      <c r="AR11" s="513"/>
      <c r="AS11" s="513"/>
      <c r="AT11" s="465"/>
      <c r="AU11" s="465"/>
      <c r="AV11" s="465"/>
      <c r="AW11" s="465"/>
      <c r="AX11" s="503"/>
      <c r="AY11" s="457"/>
      <c r="AZ11" s="457"/>
      <c r="BA11" s="457"/>
      <c r="BB11" s="457"/>
      <c r="BC11" s="490"/>
      <c r="BD11" s="490"/>
      <c r="BE11" s="490"/>
      <c r="BF11" s="490"/>
      <c r="BG11" s="490"/>
      <c r="BQ11">
        <v>1</v>
      </c>
      <c r="BR11">
        <f>IF(OR(U11="選択してください",U11=""),0,1)</f>
        <v>0</v>
      </c>
      <c r="BS11">
        <f>BQ11-BR11</f>
        <v>1</v>
      </c>
    </row>
    <row r="12" spans="1:74" customFormat="1" ht="22.5" customHeight="1" x14ac:dyDescent="0.2">
      <c r="A12" s="459"/>
      <c r="B12" s="498"/>
      <c r="C12" s="988"/>
      <c r="D12" s="988"/>
      <c r="E12" s="988"/>
      <c r="F12" s="988"/>
      <c r="G12" s="988"/>
      <c r="H12" s="988"/>
      <c r="I12" s="988"/>
      <c r="J12" s="988"/>
      <c r="K12" s="988"/>
      <c r="L12" s="988"/>
      <c r="M12" s="988"/>
      <c r="N12" s="988"/>
      <c r="O12" s="988"/>
      <c r="P12" s="988"/>
      <c r="Q12" s="988"/>
      <c r="R12" s="984" t="s">
        <v>194</v>
      </c>
      <c r="S12" s="985"/>
      <c r="T12" s="985"/>
      <c r="U12" s="986"/>
      <c r="V12" s="986"/>
      <c r="W12" s="986"/>
      <c r="X12" s="986"/>
      <c r="Y12" s="986"/>
      <c r="Z12" s="986"/>
      <c r="AA12" s="986"/>
      <c r="AB12" s="986"/>
      <c r="AC12" s="986"/>
      <c r="AD12" s="986"/>
      <c r="AE12" s="986"/>
      <c r="AF12" s="986"/>
      <c r="AG12" s="986"/>
      <c r="AH12" s="986"/>
      <c r="AI12" s="986"/>
      <c r="AJ12" s="986"/>
      <c r="AK12" s="986"/>
      <c r="AL12" s="986"/>
      <c r="AM12" s="986"/>
      <c r="AN12" s="986"/>
      <c r="AO12" s="987"/>
      <c r="AP12" s="1062"/>
      <c r="AQ12" s="1062"/>
      <c r="AR12" s="1063"/>
      <c r="AS12" s="1008" t="s">
        <v>195</v>
      </c>
      <c r="AT12" s="989"/>
      <c r="AU12" s="458"/>
      <c r="AV12" s="458"/>
      <c r="AW12" s="458"/>
      <c r="AX12" s="503"/>
      <c r="AY12" s="457"/>
      <c r="AZ12" s="457"/>
      <c r="BA12" s="457"/>
      <c r="BB12" s="457"/>
      <c r="BC12" s="490"/>
      <c r="BD12" s="490"/>
      <c r="BE12" s="490"/>
      <c r="BF12" s="490"/>
      <c r="BG12" s="490"/>
      <c r="BV12" s="516"/>
    </row>
    <row r="13" spans="1:74" x14ac:dyDescent="0.2">
      <c r="A13" s="459"/>
      <c r="B13" s="498"/>
      <c r="C13" s="473" t="s">
        <v>196</v>
      </c>
      <c r="D13" s="473"/>
      <c r="E13" s="473"/>
      <c r="F13" s="473"/>
      <c r="G13" s="473"/>
      <c r="H13" s="473"/>
      <c r="I13" s="473"/>
      <c r="J13" s="473"/>
      <c r="K13" s="473"/>
      <c r="L13" s="473"/>
      <c r="M13" s="473"/>
      <c r="N13" s="473"/>
      <c r="O13" s="473"/>
      <c r="P13" s="473"/>
      <c r="Q13" s="473"/>
      <c r="R13" s="457"/>
      <c r="S13" s="457"/>
      <c r="T13" s="457"/>
      <c r="U13" s="457"/>
      <c r="V13" s="457"/>
      <c r="W13" s="457"/>
      <c r="X13" s="457"/>
      <c r="Y13" s="457"/>
      <c r="Z13" s="457"/>
      <c r="AA13" s="457"/>
      <c r="AB13" s="457"/>
      <c r="AC13" s="457"/>
      <c r="AD13" s="457"/>
      <c r="AE13" s="457"/>
      <c r="AF13" s="457"/>
      <c r="AG13" s="457"/>
      <c r="AH13" s="457"/>
      <c r="AI13" s="457"/>
      <c r="AJ13" s="457"/>
      <c r="AK13" s="457"/>
      <c r="AL13" s="457"/>
      <c r="AM13" s="457"/>
      <c r="AN13" s="457"/>
      <c r="AO13" s="457"/>
      <c r="AP13" s="457"/>
      <c r="AQ13" s="457"/>
      <c r="AR13" s="457"/>
      <c r="AS13" s="457"/>
      <c r="AT13" s="457"/>
      <c r="AU13" s="457"/>
      <c r="AV13" s="457"/>
      <c r="AW13" s="457"/>
      <c r="AX13" s="503"/>
      <c r="AY13" s="457"/>
      <c r="AZ13" s="457"/>
      <c r="BA13" s="457"/>
      <c r="BB13" s="457"/>
      <c r="BC13" s="490"/>
      <c r="BD13" s="490"/>
      <c r="BE13" s="490"/>
      <c r="BF13" s="490"/>
      <c r="BG13" s="490"/>
      <c r="BH13" s="490"/>
      <c r="BI13" s="490"/>
      <c r="BJ13" s="490"/>
      <c r="BL13" s="486"/>
      <c r="BQ13"/>
      <c r="BR13"/>
      <c r="BS13"/>
    </row>
    <row r="14" spans="1:74" customFormat="1" x14ac:dyDescent="0.2">
      <c r="A14" s="459"/>
      <c r="B14" s="498"/>
      <c r="C14" s="457"/>
      <c r="D14" s="457"/>
      <c r="E14" s="457"/>
      <c r="F14" s="457"/>
      <c r="G14" s="457"/>
      <c r="H14" s="457"/>
      <c r="I14" s="457"/>
      <c r="J14" s="457"/>
      <c r="K14" s="457"/>
      <c r="L14" s="457"/>
      <c r="M14" s="457"/>
      <c r="N14" s="457"/>
      <c r="O14" s="457"/>
      <c r="P14" s="457"/>
      <c r="Q14" s="457"/>
      <c r="R14" s="457"/>
      <c r="S14" s="457"/>
      <c r="T14" s="457"/>
      <c r="U14" s="457"/>
      <c r="V14" s="457"/>
      <c r="W14" s="457"/>
      <c r="X14" s="457"/>
      <c r="Y14" s="457"/>
      <c r="Z14" s="457"/>
      <c r="AA14" s="457"/>
      <c r="AB14" s="457"/>
      <c r="AC14" s="457"/>
      <c r="AD14" s="457"/>
      <c r="AE14" s="457"/>
      <c r="AF14" s="457"/>
      <c r="AG14" s="457"/>
      <c r="AH14" s="457"/>
      <c r="AI14" s="457"/>
      <c r="AJ14" s="457"/>
      <c r="AK14" s="457"/>
      <c r="AL14" s="457"/>
      <c r="AM14" s="457"/>
      <c r="AN14" s="457"/>
      <c r="AO14" s="457"/>
      <c r="AP14" s="457"/>
      <c r="AQ14" s="457"/>
      <c r="AR14" s="457"/>
      <c r="AS14" s="457"/>
      <c r="AT14" s="457"/>
      <c r="AU14" s="457"/>
      <c r="AV14" s="457"/>
      <c r="AW14" s="457"/>
      <c r="AX14" s="503"/>
      <c r="AY14" s="457"/>
      <c r="AZ14" s="457"/>
      <c r="BA14" s="457"/>
      <c r="BB14" s="457"/>
      <c r="BC14" s="490"/>
      <c r="BD14" s="490"/>
      <c r="BE14" s="490"/>
      <c r="BF14" s="490"/>
      <c r="BG14" s="490"/>
      <c r="BH14" s="490"/>
      <c r="BI14" s="490"/>
      <c r="BJ14" s="490"/>
    </row>
    <row r="15" spans="1:74" ht="15" customHeight="1" x14ac:dyDescent="0.2">
      <c r="A15" s="459"/>
      <c r="B15" s="498" t="s">
        <v>197</v>
      </c>
      <c r="C15" s="457"/>
      <c r="D15" s="457"/>
      <c r="E15" s="457"/>
      <c r="F15" s="457"/>
      <c r="G15" s="457"/>
      <c r="H15" s="457"/>
      <c r="I15" s="457"/>
      <c r="J15" s="457"/>
      <c r="K15" s="457"/>
      <c r="L15" s="457"/>
      <c r="M15" s="457"/>
      <c r="N15" s="457"/>
      <c r="O15" s="457"/>
      <c r="P15" s="457"/>
      <c r="Q15" s="457"/>
      <c r="R15" s="457"/>
      <c r="S15" s="457"/>
      <c r="T15" s="457"/>
      <c r="U15" s="457"/>
      <c r="V15" s="457"/>
      <c r="W15" s="457"/>
      <c r="X15" s="457"/>
      <c r="Y15" s="457"/>
      <c r="Z15" s="457"/>
      <c r="AA15" s="457"/>
      <c r="AB15" s="457"/>
      <c r="AC15" s="457"/>
      <c r="AD15" s="457"/>
      <c r="AE15" s="457"/>
      <c r="AF15" s="457"/>
      <c r="AG15" s="457"/>
      <c r="AH15" s="457"/>
      <c r="AI15" s="457"/>
      <c r="AJ15" s="457"/>
      <c r="AK15" s="457"/>
      <c r="AL15" s="457"/>
      <c r="AM15" s="457"/>
      <c r="AN15" s="457"/>
      <c r="AO15" s="457"/>
      <c r="AP15" s="457"/>
      <c r="AQ15" s="457"/>
      <c r="AR15" s="457"/>
      <c r="AS15" s="457"/>
      <c r="AT15" s="457"/>
      <c r="AU15" s="457"/>
      <c r="AV15" s="457"/>
      <c r="AW15" s="457"/>
      <c r="AX15" s="503"/>
      <c r="AY15" s="457"/>
      <c r="AZ15" s="457"/>
      <c r="BA15" s="457"/>
      <c r="BB15" s="457"/>
      <c r="BC15" s="490"/>
      <c r="BD15" s="490"/>
      <c r="BE15" s="490"/>
      <c r="BF15" s="490"/>
      <c r="BG15" s="490"/>
      <c r="BH15" s="490"/>
      <c r="BI15" s="490"/>
      <c r="BJ15" s="490"/>
    </row>
    <row r="16" spans="1:74" ht="22.5" customHeight="1" x14ac:dyDescent="0.2">
      <c r="A16" s="459"/>
      <c r="B16" s="498" t="s">
        <v>163</v>
      </c>
      <c r="C16" s="989" t="s">
        <v>198</v>
      </c>
      <c r="D16" s="989"/>
      <c r="E16" s="989"/>
      <c r="F16" s="989"/>
      <c r="G16" s="989"/>
      <c r="H16" s="989"/>
      <c r="I16" s="989"/>
      <c r="J16" s="989"/>
      <c r="K16" s="989"/>
      <c r="L16" s="989"/>
      <c r="M16" s="989"/>
      <c r="N16" s="989"/>
      <c r="O16" s="989"/>
      <c r="P16" s="989"/>
      <c r="Q16" s="989"/>
      <c r="R16" s="1064">
        <v>6</v>
      </c>
      <c r="S16" s="1065"/>
      <c r="T16" s="1065"/>
      <c r="U16" s="1065"/>
      <c r="V16" s="1065"/>
      <c r="W16" s="1065"/>
      <c r="X16" s="1065"/>
      <c r="Y16" s="1065"/>
      <c r="Z16" s="1065"/>
      <c r="AA16" s="1065"/>
      <c r="AB16" s="1065"/>
      <c r="AC16" s="1065"/>
      <c r="AD16" s="1065"/>
      <c r="AE16" s="1065"/>
      <c r="AF16" s="1065"/>
      <c r="AG16" s="1065"/>
      <c r="AH16" s="1065"/>
      <c r="AI16" s="1065"/>
      <c r="AJ16" s="1065"/>
      <c r="AK16" s="1065"/>
      <c r="AL16" s="1060" t="s">
        <v>102</v>
      </c>
      <c r="AM16" s="1060"/>
      <c r="AN16" s="1060"/>
      <c r="AO16" s="1061"/>
      <c r="AP16" s="505"/>
      <c r="AQ16" s="1002"/>
      <c r="AR16" s="1002"/>
      <c r="AS16" s="1002"/>
      <c r="AT16" s="1002"/>
      <c r="AU16" s="1002"/>
      <c r="AV16" s="1002"/>
      <c r="AW16" s="1002"/>
      <c r="AX16" s="518"/>
      <c r="AY16" s="474"/>
      <c r="AZ16" s="474"/>
      <c r="BA16" s="474"/>
      <c r="BB16" s="474"/>
      <c r="BC16" s="519"/>
      <c r="BD16" s="519"/>
      <c r="BE16" s="519"/>
      <c r="BF16" s="519"/>
      <c r="BG16" s="519"/>
      <c r="BH16" s="519"/>
      <c r="BI16" s="519"/>
      <c r="BJ16" s="519"/>
    </row>
    <row r="17" spans="1:71" ht="22.5" customHeight="1" x14ac:dyDescent="0.2">
      <c r="A17" s="459"/>
      <c r="B17" s="498"/>
      <c r="C17" s="1001" t="s">
        <v>199</v>
      </c>
      <c r="D17" s="997"/>
      <c r="E17" s="997"/>
      <c r="F17" s="997"/>
      <c r="G17" s="997"/>
      <c r="H17" s="997"/>
      <c r="I17" s="997"/>
      <c r="J17" s="997"/>
      <c r="K17" s="997"/>
      <c r="L17" s="997"/>
      <c r="M17" s="997"/>
      <c r="N17" s="997"/>
      <c r="O17" s="997"/>
      <c r="P17" s="997"/>
      <c r="Q17" s="997"/>
      <c r="R17" s="1056" t="str">
        <f>IF(入力シート!E55="","",IF(入力シート!E55="選択してください","",入力シート!E55))</f>
        <v/>
      </c>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457"/>
      <c r="AQ17" s="1002"/>
      <c r="AR17" s="1002"/>
      <c r="AS17" s="1002"/>
      <c r="AT17" s="1002"/>
      <c r="AU17" s="1002"/>
      <c r="AV17" s="1002"/>
      <c r="AW17" s="1002"/>
      <c r="AX17" s="518"/>
      <c r="AY17" s="1002"/>
      <c r="AZ17" s="1002"/>
      <c r="BA17" s="1002"/>
      <c r="BB17" s="1002"/>
      <c r="BC17" s="520"/>
      <c r="BD17" s="519"/>
      <c r="BE17" s="519"/>
      <c r="BF17" s="519"/>
      <c r="BG17" s="519"/>
      <c r="BH17" s="519"/>
      <c r="BI17" s="519"/>
      <c r="BJ17" s="519"/>
      <c r="BQ17" s="446">
        <v>1</v>
      </c>
      <c r="BR17" s="446">
        <f>IF(OR(R17="選択してください",R17=""),0,1)</f>
        <v>0</v>
      </c>
      <c r="BS17" s="446">
        <f>BQ17-BR17</f>
        <v>1</v>
      </c>
    </row>
    <row r="18" spans="1:71" ht="22.5" customHeight="1" x14ac:dyDescent="0.2">
      <c r="A18" s="459"/>
      <c r="B18" s="498"/>
      <c r="C18" s="505"/>
      <c r="D18" s="472"/>
      <c r="E18" s="472"/>
      <c r="F18" s="472"/>
      <c r="G18" s="976" t="s">
        <v>99</v>
      </c>
      <c r="H18" s="977"/>
      <c r="I18" s="977"/>
      <c r="J18" s="977"/>
      <c r="K18" s="977"/>
      <c r="L18" s="977"/>
      <c r="M18" s="977"/>
      <c r="N18" s="977"/>
      <c r="O18" s="977"/>
      <c r="P18" s="977"/>
      <c r="Q18" s="977"/>
      <c r="R18" s="1056" t="str">
        <f>IF(入力シート!E56="","",IF(入力シート!E56="選択してください","",入力シート!E56))</f>
        <v/>
      </c>
      <c r="S18" s="1056"/>
      <c r="T18" s="1056"/>
      <c r="U18" s="1056"/>
      <c r="V18" s="1056"/>
      <c r="W18" s="1056"/>
      <c r="X18" s="1056"/>
      <c r="Y18" s="1056"/>
      <c r="Z18" s="1056"/>
      <c r="AA18" s="1056"/>
      <c r="AB18" s="1056"/>
      <c r="AC18" s="1056"/>
      <c r="AD18" s="1056"/>
      <c r="AE18" s="1056"/>
      <c r="AF18" s="1056"/>
      <c r="AG18" s="1056"/>
      <c r="AH18" s="1056"/>
      <c r="AI18" s="1056"/>
      <c r="AJ18" s="1056"/>
      <c r="AK18" s="1056"/>
      <c r="AL18" s="1056"/>
      <c r="AM18" s="1056"/>
      <c r="AN18" s="1056"/>
      <c r="AO18" s="1056"/>
      <c r="AP18" s="998" t="str">
        <f>IF(入力シート!E57="","",入力シート!E57)</f>
        <v/>
      </c>
      <c r="AQ18" s="999"/>
      <c r="AR18" s="1000"/>
      <c r="AS18" s="1007" t="s">
        <v>102</v>
      </c>
      <c r="AT18" s="1008"/>
      <c r="AU18" s="465"/>
      <c r="AV18" s="465"/>
      <c r="AW18" s="465"/>
      <c r="AX18" s="503"/>
      <c r="AY18" s="457"/>
      <c r="AZ18" s="457"/>
      <c r="BA18" s="457"/>
      <c r="BB18" s="457"/>
      <c r="BC18" s="490"/>
      <c r="BD18" s="490"/>
      <c r="BE18" s="490"/>
      <c r="BF18" s="490"/>
      <c r="BG18" s="490"/>
      <c r="BH18" s="490"/>
      <c r="BI18" s="490"/>
      <c r="BJ18" s="490"/>
      <c r="BQ18" s="446">
        <f>IF(R17="有",IF(R18="予備電源",2,1),0)</f>
        <v>0</v>
      </c>
      <c r="BR18" s="446">
        <f>IF(OR(R18="選択してください",R18=""),0,1)+COUNTA(AP18)</f>
        <v>1</v>
      </c>
      <c r="BS18" s="446">
        <f>BQ18-BR18</f>
        <v>-1</v>
      </c>
    </row>
    <row r="19" spans="1:71" ht="22.5" customHeight="1" x14ac:dyDescent="0.2">
      <c r="A19" s="459"/>
      <c r="B19" s="498"/>
      <c r="C19" s="522"/>
      <c r="D19" s="523"/>
      <c r="E19" s="523"/>
      <c r="F19" s="523"/>
      <c r="G19" s="978" t="s">
        <v>200</v>
      </c>
      <c r="H19" s="979"/>
      <c r="I19" s="979"/>
      <c r="J19" s="979"/>
      <c r="K19" s="979"/>
      <c r="L19" s="979"/>
      <c r="M19" s="979"/>
      <c r="N19" s="979"/>
      <c r="O19" s="979"/>
      <c r="P19" s="979"/>
      <c r="Q19" s="979"/>
      <c r="R19" s="982" t="str">
        <f>IF(入力シート!E58="","",入力シート!E58)</f>
        <v/>
      </c>
      <c r="S19" s="983"/>
      <c r="T19" s="983"/>
      <c r="U19" s="983"/>
      <c r="V19" s="983"/>
      <c r="W19" s="983"/>
      <c r="X19" s="983"/>
      <c r="Y19" s="983"/>
      <c r="Z19" s="983"/>
      <c r="AA19" s="983"/>
      <c r="AB19" s="983"/>
      <c r="AC19" s="983"/>
      <c r="AD19" s="983"/>
      <c r="AE19" s="983"/>
      <c r="AF19" s="983"/>
      <c r="AG19" s="983"/>
      <c r="AH19" s="983"/>
      <c r="AI19" s="983"/>
      <c r="AJ19" s="983"/>
      <c r="AK19" s="983"/>
      <c r="AL19" s="980" t="s">
        <v>104</v>
      </c>
      <c r="AM19" s="980"/>
      <c r="AN19" s="980"/>
      <c r="AO19" s="981"/>
      <c r="AP19" s="524"/>
      <c r="AQ19" s="997"/>
      <c r="AR19" s="997"/>
      <c r="AS19" s="997"/>
      <c r="AT19" s="997"/>
      <c r="AU19" s="997"/>
      <c r="AV19" s="997"/>
      <c r="AW19" s="997"/>
      <c r="AX19" s="503"/>
      <c r="AY19" s="457"/>
      <c r="AZ19" s="457"/>
      <c r="BA19" s="457"/>
      <c r="BB19" s="457"/>
      <c r="BC19" s="490"/>
      <c r="BD19" s="490"/>
      <c r="BE19" s="490"/>
      <c r="BF19" s="490"/>
      <c r="BG19" s="490"/>
      <c r="BH19" s="490"/>
      <c r="BI19" s="490"/>
      <c r="BJ19" s="490"/>
      <c r="BQ19" s="446">
        <f>IF(R17="有",1,0)</f>
        <v>0</v>
      </c>
      <c r="BR19" s="446">
        <f>COUNTA(R19)</f>
        <v>1</v>
      </c>
      <c r="BS19" s="446">
        <f>BQ19-BR19</f>
        <v>-1</v>
      </c>
    </row>
    <row r="20" spans="1:71" ht="16.5" customHeight="1" x14ac:dyDescent="0.2">
      <c r="A20" s="459"/>
      <c r="B20" s="498"/>
      <c r="C20" s="525" t="s">
        <v>201</v>
      </c>
      <c r="D20" s="525"/>
      <c r="E20" s="525"/>
      <c r="F20" s="525"/>
      <c r="G20" s="525"/>
      <c r="H20" s="525"/>
      <c r="I20" s="525"/>
      <c r="J20" s="525"/>
      <c r="K20" s="525"/>
      <c r="L20" s="525"/>
      <c r="M20" s="525"/>
      <c r="N20" s="525"/>
      <c r="O20" s="525"/>
      <c r="P20" s="525"/>
      <c r="Q20" s="525"/>
      <c r="R20" s="501"/>
      <c r="S20" s="501"/>
      <c r="T20" s="465"/>
      <c r="U20" s="465"/>
      <c r="V20" s="465"/>
      <c r="W20" s="465"/>
      <c r="X20" s="465"/>
      <c r="Y20" s="465"/>
      <c r="Z20" s="465"/>
      <c r="AA20" s="465"/>
      <c r="AB20" s="465"/>
      <c r="AC20" s="465"/>
      <c r="AD20" s="465"/>
      <c r="AE20" s="465"/>
      <c r="AF20" s="465"/>
      <c r="AG20" s="457"/>
      <c r="AH20" s="457"/>
      <c r="AI20" s="457"/>
      <c r="AJ20" s="457"/>
      <c r="AK20" s="457"/>
      <c r="AL20" s="457"/>
      <c r="AM20" s="457"/>
      <c r="AN20" s="457"/>
      <c r="AO20" s="457"/>
      <c r="AP20" s="457"/>
      <c r="AQ20" s="457"/>
      <c r="AR20" s="457"/>
      <c r="AS20" s="457"/>
      <c r="AT20" s="457"/>
      <c r="AU20" s="457"/>
      <c r="AV20" s="457"/>
      <c r="AW20" s="457"/>
      <c r="AX20" s="503"/>
      <c r="AY20" s="457"/>
      <c r="AZ20" s="457"/>
      <c r="BA20" s="457"/>
      <c r="BB20" s="457"/>
      <c r="BC20" s="490"/>
      <c r="BD20" s="490"/>
      <c r="BE20" s="490"/>
      <c r="BF20" s="490"/>
      <c r="BG20" s="490"/>
      <c r="BH20" s="490"/>
      <c r="BI20" s="490"/>
      <c r="BJ20" s="490"/>
    </row>
    <row r="21" spans="1:71" ht="13" customHeight="1" x14ac:dyDescent="0.2">
      <c r="A21" s="459"/>
      <c r="B21" s="498"/>
      <c r="C21" s="457"/>
      <c r="D21" s="457"/>
      <c r="E21" s="457"/>
      <c r="F21" s="457"/>
      <c r="G21" s="457"/>
      <c r="H21" s="457"/>
      <c r="I21" s="457"/>
      <c r="J21" s="457"/>
      <c r="K21" s="457"/>
      <c r="L21" s="457"/>
      <c r="M21" s="457"/>
      <c r="N21" s="457"/>
      <c r="O21" s="457"/>
      <c r="P21" s="457"/>
      <c r="Q21" s="457"/>
      <c r="R21" s="501"/>
      <c r="S21" s="501"/>
      <c r="T21" s="465"/>
      <c r="U21" s="465"/>
      <c r="V21" s="465"/>
      <c r="W21" s="465"/>
      <c r="X21" s="465"/>
      <c r="Y21" s="465"/>
      <c r="Z21" s="465"/>
      <c r="AA21" s="465"/>
      <c r="AB21" s="465"/>
      <c r="AC21" s="465"/>
      <c r="AD21" s="465"/>
      <c r="AE21" s="465"/>
      <c r="AF21" s="465"/>
      <c r="AG21" s="457"/>
      <c r="AH21" s="457"/>
      <c r="AI21" s="457"/>
      <c r="AJ21" s="457"/>
      <c r="AK21" s="457"/>
      <c r="AL21" s="457"/>
      <c r="AM21" s="457"/>
      <c r="AN21" s="457"/>
      <c r="AO21" s="457"/>
      <c r="AP21" s="457"/>
      <c r="AQ21" s="457"/>
      <c r="AR21" s="457"/>
      <c r="AS21" s="457"/>
      <c r="AT21" s="457"/>
      <c r="AU21" s="457"/>
      <c r="AV21" s="457"/>
      <c r="AW21" s="457"/>
      <c r="AX21" s="503"/>
      <c r="AY21" s="457"/>
      <c r="AZ21" s="457"/>
      <c r="BA21" s="457"/>
      <c r="BB21" s="457"/>
      <c r="BC21" s="490"/>
      <c r="BD21" s="490"/>
      <c r="BE21" s="490"/>
      <c r="BF21" s="490"/>
      <c r="BG21" s="490"/>
      <c r="BH21" s="490"/>
      <c r="BI21" s="490"/>
      <c r="BJ21" s="490"/>
    </row>
    <row r="22" spans="1:71" ht="15" customHeight="1" x14ac:dyDescent="0.2">
      <c r="A22" s="459"/>
      <c r="B22" s="498" t="s">
        <v>202</v>
      </c>
      <c r="C22" s="457"/>
      <c r="D22" s="457"/>
      <c r="E22" s="457"/>
      <c r="F22" s="457"/>
      <c r="G22" s="457"/>
      <c r="H22" s="457"/>
      <c r="I22" s="457"/>
      <c r="J22" s="457"/>
      <c r="K22" s="457"/>
      <c r="L22" s="457"/>
      <c r="M22" s="457"/>
      <c r="N22" s="457"/>
      <c r="O22" s="457"/>
      <c r="P22" s="457"/>
      <c r="Q22" s="457"/>
      <c r="R22" s="501"/>
      <c r="S22" s="501"/>
      <c r="T22" s="465"/>
      <c r="U22" s="465"/>
      <c r="V22" s="465"/>
      <c r="W22" s="465"/>
      <c r="X22" s="465"/>
      <c r="Y22" s="465"/>
      <c r="Z22" s="465"/>
      <c r="AA22" s="465"/>
      <c r="AB22" s="465"/>
      <c r="AC22" s="465"/>
      <c r="AD22" s="465"/>
      <c r="AE22" s="465"/>
      <c r="AF22" s="465"/>
      <c r="AG22" s="457"/>
      <c r="AH22" s="457"/>
      <c r="AI22" s="457"/>
      <c r="AJ22" s="457"/>
      <c r="AK22" s="457"/>
      <c r="AL22" s="457"/>
      <c r="AM22" s="457"/>
      <c r="AN22" s="457"/>
      <c r="AO22" s="457"/>
      <c r="AP22" s="457"/>
      <c r="AQ22" s="457"/>
      <c r="AR22" s="457"/>
      <c r="AS22" s="457"/>
      <c r="AT22" s="457"/>
      <c r="AU22" s="457"/>
      <c r="AV22" s="457"/>
      <c r="AW22" s="457"/>
      <c r="AX22" s="503"/>
      <c r="AY22" s="457"/>
      <c r="AZ22" s="457"/>
      <c r="BA22" s="457"/>
      <c r="BB22" s="457"/>
      <c r="BC22" s="490"/>
      <c r="BD22" s="490"/>
      <c r="BE22" s="490"/>
      <c r="BF22" s="490"/>
      <c r="BG22" s="490"/>
      <c r="BH22" s="490"/>
      <c r="BI22" s="490"/>
      <c r="BJ22" s="490"/>
    </row>
    <row r="23" spans="1:71" ht="17.5" customHeight="1" x14ac:dyDescent="0.2">
      <c r="A23" s="459"/>
      <c r="B23" s="498"/>
      <c r="C23" s="975" t="s">
        <v>505</v>
      </c>
      <c r="D23" s="975"/>
      <c r="E23" s="975"/>
      <c r="F23" s="975"/>
      <c r="G23" s="975"/>
      <c r="H23" s="975"/>
      <c r="I23" s="975"/>
      <c r="J23" s="975"/>
      <c r="K23" s="975"/>
      <c r="L23" s="975"/>
      <c r="M23" s="975"/>
      <c r="N23" s="975"/>
      <c r="O23" s="975"/>
      <c r="P23" s="975"/>
      <c r="Q23" s="975"/>
      <c r="R23" s="975"/>
      <c r="S23" s="975"/>
      <c r="T23" s="975"/>
      <c r="U23" s="975"/>
      <c r="V23" s="975"/>
      <c r="W23" s="975"/>
      <c r="X23" s="975"/>
      <c r="Y23" s="975"/>
      <c r="Z23" s="975"/>
      <c r="AA23" s="975"/>
      <c r="AB23" s="975"/>
      <c r="AC23" s="975"/>
      <c r="AD23" s="975"/>
      <c r="AE23" s="975"/>
      <c r="AF23" s="975"/>
      <c r="AG23" s="975"/>
      <c r="AH23" s="975"/>
      <c r="AI23" s="975"/>
      <c r="AJ23" s="975"/>
      <c r="AK23" s="975"/>
      <c r="AL23" s="975"/>
      <c r="AM23" s="975"/>
      <c r="AN23" s="975"/>
      <c r="AO23" s="975"/>
      <c r="AP23" s="457"/>
      <c r="AQ23" s="457"/>
      <c r="AR23" s="459"/>
      <c r="AS23" s="457"/>
      <c r="AT23" s="457"/>
      <c r="AU23" s="457"/>
      <c r="AV23" s="457"/>
      <c r="AW23" s="457"/>
      <c r="AX23" s="503"/>
      <c r="AY23" s="457"/>
      <c r="AZ23" s="457"/>
      <c r="BA23" s="457"/>
      <c r="BB23" s="457"/>
      <c r="BC23" s="490"/>
      <c r="BD23" s="490"/>
      <c r="BE23" s="490"/>
      <c r="BF23" s="490"/>
      <c r="BG23" s="490"/>
      <c r="BH23" s="490"/>
      <c r="BI23" s="490"/>
      <c r="BJ23" s="490"/>
    </row>
    <row r="24" spans="1:71" ht="17.5" customHeight="1" x14ac:dyDescent="0.2">
      <c r="A24" s="459"/>
      <c r="B24" s="498"/>
      <c r="C24" s="975"/>
      <c r="D24" s="975"/>
      <c r="E24" s="975"/>
      <c r="F24" s="975"/>
      <c r="G24" s="975"/>
      <c r="H24" s="975"/>
      <c r="I24" s="975"/>
      <c r="J24" s="975"/>
      <c r="K24" s="975"/>
      <c r="L24" s="975"/>
      <c r="M24" s="975"/>
      <c r="N24" s="975"/>
      <c r="O24" s="975"/>
      <c r="P24" s="975"/>
      <c r="Q24" s="975"/>
      <c r="R24" s="975"/>
      <c r="S24" s="975"/>
      <c r="T24" s="975"/>
      <c r="U24" s="975"/>
      <c r="V24" s="975"/>
      <c r="W24" s="975"/>
      <c r="X24" s="975"/>
      <c r="Y24" s="975"/>
      <c r="Z24" s="975"/>
      <c r="AA24" s="975"/>
      <c r="AB24" s="975"/>
      <c r="AC24" s="975"/>
      <c r="AD24" s="975"/>
      <c r="AE24" s="975"/>
      <c r="AF24" s="975"/>
      <c r="AG24" s="975"/>
      <c r="AH24" s="975"/>
      <c r="AI24" s="975"/>
      <c r="AJ24" s="975"/>
      <c r="AK24" s="975"/>
      <c r="AL24" s="975"/>
      <c r="AM24" s="975"/>
      <c r="AN24" s="975"/>
      <c r="AO24" s="975"/>
      <c r="AP24" s="457"/>
      <c r="AQ24" s="457"/>
      <c r="AR24" s="457"/>
      <c r="AS24" s="457"/>
      <c r="AT24" s="457"/>
      <c r="AU24" s="457"/>
      <c r="AV24" s="457"/>
      <c r="AW24" s="457"/>
      <c r="AX24" s="503"/>
      <c r="AY24" s="457"/>
      <c r="AZ24" s="457"/>
      <c r="BA24" s="457"/>
      <c r="BB24" s="457"/>
      <c r="BC24" s="490"/>
      <c r="BD24" s="490"/>
      <c r="BE24" s="490"/>
      <c r="BF24" s="490"/>
      <c r="BG24" s="490"/>
      <c r="BH24" s="490"/>
      <c r="BI24" s="490"/>
      <c r="BJ24" s="490"/>
    </row>
    <row r="25" spans="1:71" ht="17.5" customHeight="1" x14ac:dyDescent="0.2">
      <c r="A25" s="459"/>
      <c r="B25" s="498"/>
      <c r="C25" s="975"/>
      <c r="D25" s="975"/>
      <c r="E25" s="975"/>
      <c r="F25" s="975"/>
      <c r="G25" s="975"/>
      <c r="H25" s="975"/>
      <c r="I25" s="975"/>
      <c r="J25" s="975"/>
      <c r="K25" s="975"/>
      <c r="L25" s="975"/>
      <c r="M25" s="975"/>
      <c r="N25" s="975"/>
      <c r="O25" s="975"/>
      <c r="P25" s="975"/>
      <c r="Q25" s="975"/>
      <c r="R25" s="975"/>
      <c r="S25" s="975"/>
      <c r="T25" s="975"/>
      <c r="U25" s="975"/>
      <c r="V25" s="975"/>
      <c r="W25" s="975"/>
      <c r="X25" s="975"/>
      <c r="Y25" s="975"/>
      <c r="Z25" s="975"/>
      <c r="AA25" s="975"/>
      <c r="AB25" s="975"/>
      <c r="AC25" s="975"/>
      <c r="AD25" s="975"/>
      <c r="AE25" s="975"/>
      <c r="AF25" s="975"/>
      <c r="AG25" s="975"/>
      <c r="AH25" s="975"/>
      <c r="AI25" s="975"/>
      <c r="AJ25" s="975"/>
      <c r="AK25" s="975"/>
      <c r="AL25" s="975"/>
      <c r="AM25" s="975"/>
      <c r="AN25" s="975"/>
      <c r="AO25" s="975"/>
      <c r="AP25" s="457"/>
      <c r="AQ25" s="457"/>
      <c r="AR25" s="457"/>
      <c r="AS25" s="457"/>
      <c r="AT25" s="457"/>
      <c r="AU25" s="457"/>
      <c r="AV25" s="457"/>
      <c r="AW25" s="457"/>
      <c r="AX25" s="503"/>
      <c r="AY25" s="457"/>
      <c r="AZ25" s="457"/>
      <c r="BA25" s="457"/>
      <c r="BB25" s="457"/>
      <c r="BC25" s="490"/>
      <c r="BD25" s="490"/>
      <c r="BE25" s="490"/>
      <c r="BF25" s="490"/>
      <c r="BG25" s="490"/>
      <c r="BH25" s="490"/>
      <c r="BI25" s="490"/>
      <c r="BJ25" s="490"/>
    </row>
    <row r="26" spans="1:71" ht="17.5" customHeight="1" x14ac:dyDescent="0.2">
      <c r="A26" s="459"/>
      <c r="B26" s="498"/>
      <c r="C26" s="975"/>
      <c r="D26" s="975"/>
      <c r="E26" s="975"/>
      <c r="F26" s="975"/>
      <c r="G26" s="975"/>
      <c r="H26" s="975"/>
      <c r="I26" s="975"/>
      <c r="J26" s="975"/>
      <c r="K26" s="975"/>
      <c r="L26" s="975"/>
      <c r="M26" s="975"/>
      <c r="N26" s="975"/>
      <c r="O26" s="975"/>
      <c r="P26" s="975"/>
      <c r="Q26" s="975"/>
      <c r="R26" s="975"/>
      <c r="S26" s="975"/>
      <c r="T26" s="975"/>
      <c r="U26" s="975"/>
      <c r="V26" s="975"/>
      <c r="W26" s="975"/>
      <c r="X26" s="975"/>
      <c r="Y26" s="975"/>
      <c r="Z26" s="975"/>
      <c r="AA26" s="975"/>
      <c r="AB26" s="975"/>
      <c r="AC26" s="975"/>
      <c r="AD26" s="975"/>
      <c r="AE26" s="975"/>
      <c r="AF26" s="975"/>
      <c r="AG26" s="975"/>
      <c r="AH26" s="975"/>
      <c r="AI26" s="975"/>
      <c r="AJ26" s="975"/>
      <c r="AK26" s="975"/>
      <c r="AL26" s="975"/>
      <c r="AM26" s="975"/>
      <c r="AN26" s="975"/>
      <c r="AO26" s="975"/>
      <c r="AP26" s="457"/>
      <c r="AQ26" s="457"/>
      <c r="AR26" s="457"/>
      <c r="AS26" s="457"/>
      <c r="AT26" s="457"/>
      <c r="AU26" s="457"/>
      <c r="AV26" s="457"/>
      <c r="AW26" s="457"/>
      <c r="AX26" s="503"/>
      <c r="AY26" s="457"/>
      <c r="AZ26" s="457"/>
      <c r="BA26" s="457"/>
      <c r="BB26" s="457"/>
      <c r="BC26" s="490"/>
      <c r="BD26" s="490"/>
      <c r="BE26" s="490"/>
      <c r="BF26" s="490"/>
      <c r="BG26" s="490"/>
      <c r="BH26" s="490"/>
      <c r="BI26" s="490"/>
      <c r="BJ26" s="490"/>
    </row>
    <row r="27" spans="1:71" ht="13.5" customHeight="1" x14ac:dyDescent="0.2">
      <c r="A27" s="459"/>
      <c r="B27" s="498"/>
      <c r="C27" s="457" t="s">
        <v>203</v>
      </c>
      <c r="D27" s="457"/>
      <c r="E27" s="457"/>
      <c r="F27" s="457"/>
      <c r="G27" s="457"/>
      <c r="H27" s="457"/>
      <c r="I27" s="457"/>
      <c r="J27" s="457"/>
      <c r="K27" s="457"/>
      <c r="L27" s="457"/>
      <c r="M27" s="457"/>
      <c r="N27" s="457"/>
      <c r="O27" s="457"/>
      <c r="P27" s="457"/>
      <c r="Q27" s="457"/>
      <c r="R27" s="501"/>
      <c r="S27" s="501"/>
      <c r="T27" s="465"/>
      <c r="U27" s="465"/>
      <c r="V27" s="465"/>
      <c r="W27" s="465"/>
      <c r="X27" s="465"/>
      <c r="Y27" s="465"/>
      <c r="Z27" s="465"/>
      <c r="AA27" s="465"/>
      <c r="AB27" s="465"/>
      <c r="AC27" s="465"/>
      <c r="AD27" s="465"/>
      <c r="AE27" s="465"/>
      <c r="AF27" s="465"/>
      <c r="AG27" s="457"/>
      <c r="AH27" s="457"/>
      <c r="AI27" s="457"/>
      <c r="AJ27" s="457"/>
      <c r="AK27" s="457"/>
      <c r="AL27" s="457"/>
      <c r="AM27" s="457"/>
      <c r="AN27" s="457"/>
      <c r="AO27" s="457"/>
      <c r="AP27" s="457"/>
      <c r="AQ27" s="457"/>
      <c r="AR27" s="457"/>
      <c r="AS27" s="457"/>
      <c r="AT27" s="457"/>
      <c r="AU27" s="457"/>
      <c r="AV27" s="457"/>
      <c r="AW27" s="457"/>
      <c r="AX27" s="503"/>
      <c r="AY27" s="457"/>
      <c r="AZ27" s="457"/>
      <c r="BA27" s="457"/>
      <c r="BB27" s="457"/>
      <c r="BC27" s="490"/>
      <c r="BD27" s="490"/>
      <c r="BE27" s="490"/>
      <c r="BF27" s="490"/>
      <c r="BG27" s="490"/>
      <c r="BH27" s="490"/>
      <c r="BI27" s="490"/>
      <c r="BJ27" s="490"/>
    </row>
    <row r="28" spans="1:71" ht="13.5" customHeight="1" x14ac:dyDescent="0.2">
      <c r="A28" s="459"/>
      <c r="B28" s="498"/>
      <c r="C28" s="457" t="s">
        <v>204</v>
      </c>
      <c r="D28" s="457"/>
      <c r="E28" s="457"/>
      <c r="F28" s="457"/>
      <c r="G28" s="457"/>
      <c r="H28" s="457"/>
      <c r="I28" s="457"/>
      <c r="J28" s="457"/>
      <c r="K28" s="457"/>
      <c r="L28" s="457"/>
      <c r="M28" s="457"/>
      <c r="N28" s="457"/>
      <c r="O28" s="457"/>
      <c r="P28" s="457"/>
      <c r="Q28" s="457"/>
      <c r="R28" s="501"/>
      <c r="S28" s="501"/>
      <c r="T28" s="465"/>
      <c r="U28" s="465"/>
      <c r="V28" s="465"/>
      <c r="W28" s="465"/>
      <c r="X28" s="465"/>
      <c r="Y28" s="465"/>
      <c r="Z28" s="465"/>
      <c r="AA28" s="465"/>
      <c r="AB28" s="526"/>
      <c r="AC28" s="465"/>
      <c r="AD28" s="465"/>
      <c r="AE28" s="465"/>
      <c r="AF28" s="465"/>
      <c r="AG28" s="457"/>
      <c r="AH28" s="457"/>
      <c r="AI28" s="457"/>
      <c r="AJ28" s="457"/>
      <c r="AK28" s="457"/>
      <c r="AL28" s="457"/>
      <c r="AM28" s="457"/>
      <c r="AN28" s="457"/>
      <c r="AO28" s="457"/>
      <c r="AP28" s="457"/>
      <c r="AQ28" s="457"/>
      <c r="AR28" s="457"/>
      <c r="AS28" s="457"/>
      <c r="AT28" s="457"/>
      <c r="AU28" s="457"/>
      <c r="AV28" s="457"/>
      <c r="AW28" s="457"/>
      <c r="AX28" s="503"/>
      <c r="AY28" s="457"/>
      <c r="AZ28" s="457"/>
      <c r="BA28" s="457"/>
      <c r="BB28" s="457"/>
      <c r="BC28" s="490"/>
      <c r="BD28" s="490"/>
      <c r="BE28" s="490"/>
      <c r="BF28" s="490"/>
      <c r="BG28" s="490"/>
      <c r="BH28" s="490"/>
      <c r="BI28" s="490"/>
      <c r="BJ28" s="490"/>
    </row>
    <row r="29" spans="1:71" ht="13.5" customHeight="1" x14ac:dyDescent="0.2">
      <c r="A29" s="459"/>
      <c r="B29" s="498"/>
      <c r="C29" s="457" t="s">
        <v>205</v>
      </c>
      <c r="D29" s="457"/>
      <c r="E29" s="457"/>
      <c r="F29" s="457"/>
      <c r="G29" s="457"/>
      <c r="H29" s="457"/>
      <c r="I29" s="457"/>
      <c r="J29" s="457"/>
      <c r="K29" s="457"/>
      <c r="L29" s="457"/>
      <c r="M29" s="457"/>
      <c r="N29" s="457"/>
      <c r="O29" s="457"/>
      <c r="P29" s="457"/>
      <c r="Q29" s="457"/>
      <c r="R29" s="501"/>
      <c r="S29" s="501"/>
      <c r="T29" s="465"/>
      <c r="U29" s="465"/>
      <c r="V29" s="465"/>
      <c r="W29" s="465"/>
      <c r="X29" s="465"/>
      <c r="Y29" s="465"/>
      <c r="Z29" s="465"/>
      <c r="AA29" s="465"/>
      <c r="AB29" s="465"/>
      <c r="AC29" s="465"/>
      <c r="AD29" s="465"/>
      <c r="AE29" s="465"/>
      <c r="AF29" s="465"/>
      <c r="AG29" s="457"/>
      <c r="AH29" s="457"/>
      <c r="AI29" s="457"/>
      <c r="AJ29" s="457"/>
      <c r="AK29" s="457"/>
      <c r="AL29" s="457"/>
      <c r="AM29" s="457"/>
      <c r="AN29" s="457"/>
      <c r="AO29" s="457"/>
      <c r="AP29" s="457"/>
      <c r="AQ29" s="457"/>
      <c r="AR29" s="457"/>
      <c r="AS29" s="457"/>
      <c r="AT29" s="457"/>
      <c r="AU29" s="457"/>
      <c r="AV29" s="457"/>
      <c r="AW29" s="457"/>
      <c r="AX29" s="503"/>
      <c r="AY29" s="457"/>
      <c r="AZ29" s="457"/>
      <c r="BA29" s="457"/>
      <c r="BB29" s="457"/>
      <c r="BC29" s="490"/>
      <c r="BD29" s="490"/>
      <c r="BE29" s="490"/>
      <c r="BF29" s="490"/>
      <c r="BG29" s="490"/>
      <c r="BH29" s="490"/>
      <c r="BI29" s="490"/>
      <c r="BJ29" s="490"/>
    </row>
    <row r="30" spans="1:71" customFormat="1" x14ac:dyDescent="0.2">
      <c r="A30" s="459"/>
      <c r="B30" s="498"/>
      <c r="C30" s="457" t="s">
        <v>206</v>
      </c>
      <c r="D30" s="457"/>
      <c r="E30" s="457"/>
      <c r="F30" s="457"/>
      <c r="G30" s="457"/>
      <c r="H30" s="457"/>
      <c r="I30" s="457"/>
      <c r="J30" s="457"/>
      <c r="K30" s="457"/>
      <c r="L30" s="457"/>
      <c r="M30" s="457"/>
      <c r="N30" s="457"/>
      <c r="O30" s="457"/>
      <c r="P30" s="457"/>
      <c r="Q30" s="457"/>
      <c r="R30" s="501"/>
      <c r="S30" s="501"/>
      <c r="T30" s="465"/>
      <c r="U30" s="465"/>
      <c r="V30" s="465"/>
      <c r="W30" s="465"/>
      <c r="X30" s="465"/>
      <c r="Y30" s="465"/>
      <c r="Z30" s="465"/>
      <c r="AA30" s="465"/>
      <c r="AB30" s="465"/>
      <c r="AC30" s="465"/>
      <c r="AD30" s="465"/>
      <c r="AE30" s="465"/>
      <c r="AF30" s="465"/>
      <c r="AG30" s="457"/>
      <c r="AH30" s="457"/>
      <c r="AI30" s="457"/>
      <c r="AJ30" s="457"/>
      <c r="AK30" s="457"/>
      <c r="AL30" s="457"/>
      <c r="AM30" s="457"/>
      <c r="AN30" s="457"/>
      <c r="AO30" s="457"/>
      <c r="AP30" s="457"/>
      <c r="AQ30" s="457"/>
      <c r="AR30" s="457"/>
      <c r="AS30" s="457"/>
      <c r="AT30" s="457"/>
      <c r="AU30" s="457"/>
      <c r="AV30" s="457"/>
      <c r="AW30" s="457"/>
      <c r="AX30" s="503"/>
      <c r="AY30" s="457"/>
      <c r="AZ30" s="457"/>
      <c r="BA30" s="457"/>
      <c r="BB30" s="457"/>
      <c r="BC30" s="490"/>
      <c r="BD30" s="490"/>
      <c r="BE30" s="490"/>
      <c r="BF30" s="490"/>
      <c r="BG30" s="490"/>
      <c r="BH30" s="490"/>
      <c r="BI30" s="490"/>
      <c r="BJ30" s="490"/>
    </row>
    <row r="31" spans="1:71" customFormat="1" x14ac:dyDescent="0.2">
      <c r="A31" s="459"/>
      <c r="B31" s="498"/>
      <c r="C31" s="527"/>
      <c r="D31" s="527"/>
      <c r="E31" s="527"/>
      <c r="F31" s="527"/>
      <c r="G31" s="527"/>
      <c r="H31" s="527"/>
      <c r="I31" s="527"/>
      <c r="J31" s="527"/>
      <c r="K31" s="527"/>
      <c r="L31" s="527"/>
      <c r="M31" s="527"/>
      <c r="N31" s="527"/>
      <c r="O31" s="527"/>
      <c r="P31" s="527"/>
      <c r="Q31" s="527"/>
      <c r="R31" s="501"/>
      <c r="S31" s="501"/>
      <c r="T31" s="465"/>
      <c r="U31" s="465"/>
      <c r="V31" s="465"/>
      <c r="W31" s="465"/>
      <c r="X31" s="465"/>
      <c r="Y31" s="465"/>
      <c r="Z31" s="465"/>
      <c r="AA31" s="465"/>
      <c r="AB31" s="465"/>
      <c r="AC31" s="465"/>
      <c r="AD31" s="465"/>
      <c r="AE31" s="465"/>
      <c r="AF31" s="465"/>
      <c r="AG31" s="457"/>
      <c r="AH31" s="457"/>
      <c r="AI31" s="457"/>
      <c r="AJ31" s="457"/>
      <c r="AK31" s="457"/>
      <c r="AL31" s="457"/>
      <c r="AM31" s="457"/>
      <c r="AN31" s="457"/>
      <c r="AO31" s="457"/>
      <c r="AP31" s="457"/>
      <c r="AQ31" s="457"/>
      <c r="AR31" s="457"/>
      <c r="AS31" s="457"/>
      <c r="AT31" s="457"/>
      <c r="AU31" s="457"/>
      <c r="AV31" s="457"/>
      <c r="AW31" s="457"/>
      <c r="AX31" s="503"/>
      <c r="AY31" s="457"/>
      <c r="AZ31" s="457"/>
      <c r="BA31" s="457"/>
      <c r="BB31" s="457"/>
      <c r="BC31" s="490"/>
      <c r="BD31" s="490"/>
      <c r="BE31" s="490"/>
      <c r="BF31" s="490"/>
      <c r="BG31" s="490"/>
      <c r="BH31" s="490"/>
      <c r="BI31" s="490"/>
      <c r="BJ31" s="490"/>
    </row>
    <row r="32" spans="1:71" ht="15" customHeight="1" x14ac:dyDescent="0.2">
      <c r="A32" s="459"/>
      <c r="B32" s="498" t="s">
        <v>207</v>
      </c>
      <c r="C32" s="457"/>
      <c r="D32" s="457"/>
      <c r="E32" s="457"/>
      <c r="F32" s="457"/>
      <c r="G32" s="457"/>
      <c r="H32" s="457"/>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457"/>
      <c r="AH32" s="457"/>
      <c r="AI32" s="457"/>
      <c r="AJ32" s="457"/>
      <c r="AK32" s="457"/>
      <c r="AL32" s="457"/>
      <c r="AM32" s="457"/>
      <c r="AN32" s="457"/>
      <c r="AO32" s="457"/>
      <c r="AP32" s="457"/>
      <c r="AQ32" s="457"/>
      <c r="AR32" s="457"/>
      <c r="AS32" s="457"/>
      <c r="AT32" s="457"/>
      <c r="AU32" s="457"/>
      <c r="AV32" s="457"/>
      <c r="AW32" s="457"/>
      <c r="AX32" s="503"/>
      <c r="AY32" s="457"/>
      <c r="AZ32" s="457"/>
      <c r="BA32" s="457"/>
      <c r="BB32" s="457"/>
      <c r="BC32" s="490"/>
      <c r="BD32" s="490"/>
      <c r="BE32" s="490"/>
      <c r="BF32" s="490"/>
      <c r="BG32" s="490"/>
      <c r="BH32" s="490"/>
      <c r="BI32" s="490"/>
      <c r="BJ32" s="490"/>
    </row>
    <row r="33" spans="1:71" ht="22.5" customHeight="1" x14ac:dyDescent="0.2">
      <c r="A33" s="459"/>
      <c r="B33" s="498"/>
      <c r="C33" s="1050" t="s">
        <v>208</v>
      </c>
      <c r="D33" s="1050"/>
      <c r="E33" s="1050"/>
      <c r="F33" s="1050"/>
      <c r="G33" s="1050"/>
      <c r="H33" s="1050"/>
      <c r="I33" s="1050"/>
      <c r="J33" s="1050"/>
      <c r="K33" s="1050"/>
      <c r="L33" s="1050"/>
      <c r="M33" s="1050"/>
      <c r="N33" s="1050"/>
      <c r="O33" s="1071" t="str">
        <f>IF(入力シート!E165="","",入力シート!E165)</f>
        <v/>
      </c>
      <c r="P33" s="1072"/>
      <c r="Q33" s="1072"/>
      <c r="R33" s="1051" t="s">
        <v>109</v>
      </c>
      <c r="S33" s="1052"/>
      <c r="T33" s="528"/>
      <c r="U33" s="158" t="s">
        <v>569</v>
      </c>
      <c r="V33" s="1066" t="str">
        <f>IF(入力シート!E163="","",入力シート!E163)</f>
        <v/>
      </c>
      <c r="W33" s="1066"/>
      <c r="X33" s="1066"/>
      <c r="Y33" s="1057" t="s">
        <v>795</v>
      </c>
      <c r="Z33" s="1058"/>
      <c r="AA33" s="1059"/>
      <c r="AB33" s="528"/>
      <c r="AC33" s="531" t="s">
        <v>129</v>
      </c>
      <c r="AD33" s="1066" t="str">
        <f>IF(入力シート!E164="","",入力シート!E164)</f>
        <v/>
      </c>
      <c r="AE33" s="1066"/>
      <c r="AF33" s="1066"/>
      <c r="AG33" s="1057" t="s">
        <v>796</v>
      </c>
      <c r="AH33" s="1058"/>
      <c r="AI33" s="1059"/>
      <c r="AJ33" s="754"/>
      <c r="AK33" s="1048"/>
      <c r="AL33" s="1048"/>
      <c r="AM33" s="1048"/>
      <c r="AN33" s="1048"/>
      <c r="AO33" s="1053" t="s">
        <v>209</v>
      </c>
      <c r="AP33" s="1054"/>
      <c r="AQ33" s="1054"/>
      <c r="AR33" s="457"/>
      <c r="AS33" s="457"/>
      <c r="AT33" s="457"/>
      <c r="AU33" s="457"/>
      <c r="AV33" s="457"/>
      <c r="AW33" s="457"/>
      <c r="AX33" s="503"/>
      <c r="AY33" s="457"/>
      <c r="AZ33" s="457"/>
      <c r="BA33" s="457"/>
      <c r="BB33" s="457"/>
      <c r="BC33" s="457"/>
      <c r="BD33" s="457"/>
      <c r="BE33" s="457"/>
      <c r="BF33" s="457"/>
      <c r="BG33" s="457"/>
      <c r="BH33" s="457"/>
      <c r="BI33" s="457"/>
      <c r="BJ33" s="458"/>
      <c r="BQ33" s="446" t="e">
        <f>IF(様式１!#REF!="新規",0,2)</f>
        <v>#REF!</v>
      </c>
      <c r="BR33" s="446" t="e">
        <f>IF(様式１!#REF!="新規",0,COUNTA(様式２!O33,様式２!U33))</f>
        <v>#REF!</v>
      </c>
      <c r="BS33" s="446" t="e">
        <f>BQ33-BR33</f>
        <v>#REF!</v>
      </c>
    </row>
    <row r="34" spans="1:71" ht="22.5" customHeight="1" x14ac:dyDescent="0.2">
      <c r="A34" s="459"/>
      <c r="B34" s="498"/>
      <c r="C34" s="504" t="s">
        <v>210</v>
      </c>
      <c r="D34" s="504"/>
      <c r="E34" s="504"/>
      <c r="F34" s="504"/>
      <c r="G34" s="529"/>
      <c r="H34" s="1007"/>
      <c r="I34" s="1007"/>
      <c r="J34" s="1007"/>
      <c r="K34" s="1007"/>
      <c r="L34" s="1007"/>
      <c r="M34" s="1007"/>
      <c r="N34" s="1008"/>
      <c r="O34" s="1073" t="str">
        <f>IF(入力シート!$E$64=1,入力シート!$E$75,IF(入力シート!$E$64=2,入力シート!$E$75+入力シート!$E$107,IF(入力シート!$E$64=3,入力シート!$E$75+入力シート!$E$107+入力シート!$E$139,"")))</f>
        <v/>
      </c>
      <c r="P34" s="1073"/>
      <c r="Q34" s="1074"/>
      <c r="R34" s="1007" t="s">
        <v>109</v>
      </c>
      <c r="S34" s="1070"/>
      <c r="T34" s="530"/>
      <c r="U34" s="158" t="s">
        <v>569</v>
      </c>
      <c r="V34" s="1069" t="str">
        <f>IF(AND(入力シート!E168="有",入力シート!H169=""),"",IF(AND(入力シート!E168="有",入力シート!H169&lt;&gt;""),MIN(入力シート!H166,入力シート!H169),IF(入力シート!H166=0,"",入力シート!H166)))</f>
        <v/>
      </c>
      <c r="W34" s="1069"/>
      <c r="X34" s="1069"/>
      <c r="Y34" s="1067" t="s">
        <v>510</v>
      </c>
      <c r="Z34" s="1067"/>
      <c r="AA34" s="1068"/>
      <c r="AB34" s="477"/>
      <c r="AC34" s="531" t="s">
        <v>129</v>
      </c>
      <c r="AD34" s="1069">
        <f>IF(AND(入力シート!E168="有",入力シート!H170=""),"",IF(AND(入力シート!E168="有",入力シート!H170&lt;&gt;""),MIN(入力シート!H167,入力シート!H170),IF(入力シート!H167="","",入力シート!H167)))</f>
        <v>0</v>
      </c>
      <c r="AE34" s="1069"/>
      <c r="AF34" s="1069"/>
      <c r="AG34" s="1067" t="s">
        <v>511</v>
      </c>
      <c r="AH34" s="1067"/>
      <c r="AI34" s="1068"/>
      <c r="AJ34" s="753"/>
      <c r="AK34" s="1016"/>
      <c r="AL34" s="1016"/>
      <c r="AM34" s="1016"/>
      <c r="AN34" s="1016"/>
      <c r="AO34" s="991" t="s">
        <v>209</v>
      </c>
      <c r="AP34" s="992"/>
      <c r="AQ34" s="992"/>
      <c r="AR34" s="457"/>
      <c r="AS34" s="457"/>
      <c r="AT34" s="457"/>
      <c r="AU34" s="457"/>
      <c r="AV34" s="457"/>
      <c r="AW34" s="457"/>
      <c r="AX34" s="503"/>
      <c r="AY34" s="457"/>
      <c r="AZ34" s="457"/>
      <c r="BA34" s="457"/>
      <c r="BB34" s="457"/>
      <c r="BC34" s="457"/>
      <c r="BD34" s="457"/>
      <c r="BE34" s="457"/>
      <c r="BF34" s="457"/>
      <c r="BG34" s="457"/>
      <c r="BH34" s="457"/>
      <c r="BI34" s="457"/>
      <c r="BJ34" s="458"/>
    </row>
    <row r="35" spans="1:71" x14ac:dyDescent="0.2">
      <c r="A35" s="459"/>
      <c r="B35" s="498"/>
      <c r="C35" s="457" t="s">
        <v>211</v>
      </c>
      <c r="D35" s="457"/>
      <c r="E35" s="457"/>
      <c r="F35" s="457"/>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457"/>
      <c r="AL35" s="457"/>
      <c r="AM35" s="457"/>
      <c r="AN35" s="457"/>
      <c r="AO35" s="457"/>
      <c r="AP35" s="457"/>
      <c r="AQ35" s="457"/>
      <c r="AR35" s="457"/>
      <c r="AS35" s="457"/>
      <c r="AT35" s="457"/>
      <c r="AU35" s="457"/>
      <c r="AV35" s="457"/>
      <c r="AW35" s="457"/>
      <c r="AX35" s="503"/>
      <c r="AY35" s="457"/>
      <c r="AZ35" s="457"/>
      <c r="BA35" s="457"/>
      <c r="BB35" s="457"/>
      <c r="BC35" s="490"/>
      <c r="BD35" s="490"/>
      <c r="BE35" s="490"/>
      <c r="BF35" s="490"/>
      <c r="BG35" s="490"/>
      <c r="BH35" s="490"/>
      <c r="BI35" s="490"/>
      <c r="BJ35" s="490"/>
    </row>
    <row r="36" spans="1:71" x14ac:dyDescent="0.2">
      <c r="A36" s="459"/>
      <c r="B36" s="498"/>
      <c r="C36" s="457"/>
      <c r="D36" s="457"/>
      <c r="E36" s="457"/>
      <c r="F36" s="457"/>
      <c r="G36" s="457"/>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57"/>
      <c r="AK36" s="457"/>
      <c r="AL36" s="457"/>
      <c r="AM36" s="457"/>
      <c r="AN36" s="457"/>
      <c r="AO36" s="457"/>
      <c r="AP36" s="457"/>
      <c r="AQ36" s="457"/>
      <c r="AR36" s="457"/>
      <c r="AS36" s="457"/>
      <c r="AT36" s="457"/>
      <c r="AU36" s="457"/>
      <c r="AV36" s="457"/>
      <c r="AW36" s="457"/>
      <c r="AX36" s="503"/>
      <c r="AY36" s="457"/>
      <c r="AZ36" s="457"/>
      <c r="BA36" s="457"/>
      <c r="BB36" s="457"/>
      <c r="BC36" s="490"/>
      <c r="BD36" s="490"/>
      <c r="BE36" s="490"/>
      <c r="BF36" s="490"/>
      <c r="BG36" s="490"/>
      <c r="BH36" s="490"/>
      <c r="BI36" s="490"/>
      <c r="BJ36" s="490"/>
    </row>
    <row r="37" spans="1:71" ht="21.65" customHeight="1" x14ac:dyDescent="0.2">
      <c r="A37" s="459"/>
      <c r="B37" s="498" t="s">
        <v>212</v>
      </c>
      <c r="C37" s="457"/>
      <c r="D37" s="457"/>
      <c r="E37" s="457"/>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457"/>
      <c r="AO37" s="457"/>
      <c r="AP37" s="457"/>
      <c r="AQ37" s="457"/>
      <c r="AR37" s="457"/>
      <c r="AS37" s="457"/>
      <c r="AT37" s="457"/>
      <c r="AU37" s="457"/>
      <c r="AV37" s="457"/>
      <c r="AW37" s="457"/>
      <c r="AX37" s="503"/>
      <c r="AY37" s="457"/>
      <c r="AZ37" s="457"/>
      <c r="BA37" s="457"/>
      <c r="BB37" s="457"/>
      <c r="BC37" s="490"/>
      <c r="BD37" s="490"/>
      <c r="BE37" s="490"/>
      <c r="BF37" s="490"/>
      <c r="BG37" s="490"/>
      <c r="BH37" s="490"/>
      <c r="BI37" s="490"/>
      <c r="BJ37" s="490"/>
    </row>
    <row r="38" spans="1:71" ht="22.5" customHeight="1" x14ac:dyDescent="0.2">
      <c r="A38" s="459"/>
      <c r="B38" s="498"/>
      <c r="C38" s="989" t="s">
        <v>208</v>
      </c>
      <c r="D38" s="989"/>
      <c r="E38" s="989"/>
      <c r="F38" s="989"/>
      <c r="G38" s="1014" t="s">
        <v>213</v>
      </c>
      <c r="H38" s="1014"/>
      <c r="I38" s="1014"/>
      <c r="J38" s="1014"/>
      <c r="K38" s="1014"/>
      <c r="L38" s="1014"/>
      <c r="M38" s="1014"/>
      <c r="N38" s="1014"/>
      <c r="O38" s="1014"/>
      <c r="P38" s="1014"/>
      <c r="Q38" s="1014"/>
      <c r="R38" s="1014"/>
      <c r="S38" s="1014"/>
      <c r="T38" s="532"/>
      <c r="U38" s="1021" t="str">
        <f>IF(入力シート!E173="","",入力シート!E173)</f>
        <v/>
      </c>
      <c r="V38" s="1021"/>
      <c r="W38" s="1021"/>
      <c r="X38" s="1021"/>
      <c r="Y38" s="1037" t="s">
        <v>209</v>
      </c>
      <c r="Z38" s="1037"/>
      <c r="AA38" s="1038"/>
      <c r="AB38" s="751"/>
      <c r="AC38" s="1049"/>
      <c r="AD38" s="1049"/>
      <c r="AE38" s="1049"/>
      <c r="AF38" s="1049"/>
      <c r="AG38" s="993" t="s">
        <v>209</v>
      </c>
      <c r="AH38" s="993"/>
      <c r="AI38" s="994"/>
      <c r="AJ38" s="751"/>
      <c r="AK38" s="1049"/>
      <c r="AL38" s="1049"/>
      <c r="AM38" s="1049"/>
      <c r="AN38" s="1049"/>
      <c r="AO38" s="991" t="s">
        <v>209</v>
      </c>
      <c r="AP38" s="992"/>
      <c r="AQ38" s="992"/>
      <c r="AR38" s="457"/>
      <c r="AS38" s="457"/>
      <c r="AT38" s="457"/>
      <c r="AU38" s="457"/>
      <c r="AV38" s="457"/>
      <c r="AW38" s="457"/>
      <c r="AX38" s="503"/>
      <c r="AY38" s="457"/>
      <c r="AZ38" s="457"/>
      <c r="BA38" s="457"/>
      <c r="BB38" s="457"/>
      <c r="BC38" s="457"/>
      <c r="BD38" s="457"/>
      <c r="BE38" s="457"/>
      <c r="BF38" s="457"/>
      <c r="BG38" s="457"/>
      <c r="BH38" s="457"/>
      <c r="BI38" s="457"/>
      <c r="BJ38" s="490"/>
      <c r="BQ38" s="446" t="e">
        <f>IF(様式１!#REF!="新規",0,1)</f>
        <v>#REF!</v>
      </c>
      <c r="BR38" s="446">
        <f>COUNTA(U38)</f>
        <v>1</v>
      </c>
      <c r="BS38" s="446" t="e">
        <f>BQ38-BR38</f>
        <v>#REF!</v>
      </c>
    </row>
    <row r="39" spans="1:71" ht="22.5" customHeight="1" x14ac:dyDescent="0.2">
      <c r="A39" s="459"/>
      <c r="B39" s="498"/>
      <c r="C39" s="989" t="s">
        <v>214</v>
      </c>
      <c r="D39" s="989"/>
      <c r="E39" s="989"/>
      <c r="F39" s="989"/>
      <c r="G39" s="1014" t="s">
        <v>215</v>
      </c>
      <c r="H39" s="1014"/>
      <c r="I39" s="1014"/>
      <c r="J39" s="1014"/>
      <c r="K39" s="1014"/>
      <c r="L39" s="1014"/>
      <c r="M39" s="1014"/>
      <c r="N39" s="1014"/>
      <c r="O39" s="1014"/>
      <c r="P39" s="1014"/>
      <c r="Q39" s="1014"/>
      <c r="R39" s="1014"/>
      <c r="S39" s="1014"/>
      <c r="T39" s="532"/>
      <c r="U39" s="1021" t="str">
        <f>IF(入力シート!E174="","",入力シート!E174)</f>
        <v/>
      </c>
      <c r="V39" s="1021"/>
      <c r="W39" s="1021"/>
      <c r="X39" s="1021"/>
      <c r="Y39" s="1017" t="s">
        <v>209</v>
      </c>
      <c r="Z39" s="1017"/>
      <c r="AA39" s="1018"/>
      <c r="AB39" s="752"/>
      <c r="AC39" s="1015"/>
      <c r="AD39" s="1015"/>
      <c r="AE39" s="1015"/>
      <c r="AF39" s="1015"/>
      <c r="AG39" s="993" t="s">
        <v>209</v>
      </c>
      <c r="AH39" s="993"/>
      <c r="AI39" s="994"/>
      <c r="AJ39" s="752"/>
      <c r="AK39" s="1015"/>
      <c r="AL39" s="1015"/>
      <c r="AM39" s="1015"/>
      <c r="AN39" s="1015"/>
      <c r="AO39" s="991" t="s">
        <v>209</v>
      </c>
      <c r="AP39" s="992"/>
      <c r="AQ39" s="992"/>
      <c r="AR39" s="457"/>
      <c r="AS39" s="457"/>
      <c r="AT39" s="457"/>
      <c r="AU39" s="457"/>
      <c r="AV39" s="457"/>
      <c r="AW39" s="457"/>
      <c r="AX39" s="503"/>
      <c r="AY39" s="457"/>
      <c r="AZ39" s="457"/>
      <c r="BA39" s="457"/>
      <c r="BB39" s="457"/>
      <c r="BC39" s="457"/>
      <c r="BD39" s="457"/>
      <c r="BE39" s="457"/>
      <c r="BF39" s="457"/>
      <c r="BG39" s="457"/>
      <c r="BH39" s="457"/>
      <c r="BI39" s="457"/>
      <c r="BJ39" s="490"/>
    </row>
    <row r="40" spans="1:71" ht="22.5" customHeight="1" x14ac:dyDescent="0.2">
      <c r="A40" s="459"/>
      <c r="B40" s="498"/>
      <c r="C40" s="989"/>
      <c r="D40" s="989"/>
      <c r="E40" s="989"/>
      <c r="F40" s="989"/>
      <c r="G40" s="1014" t="s">
        <v>216</v>
      </c>
      <c r="H40" s="1014"/>
      <c r="I40" s="1014"/>
      <c r="J40" s="1014"/>
      <c r="K40" s="1014"/>
      <c r="L40" s="1014"/>
      <c r="M40" s="1014"/>
      <c r="N40" s="1014"/>
      <c r="O40" s="1014"/>
      <c r="P40" s="1014"/>
      <c r="Q40" s="1014"/>
      <c r="R40" s="1014"/>
      <c r="S40" s="1014"/>
      <c r="T40" s="534"/>
      <c r="U40" s="1021" t="str">
        <f>IF(入力シート!E175="","",入力シート!E175)</f>
        <v/>
      </c>
      <c r="V40" s="1021"/>
      <c r="W40" s="1021"/>
      <c r="X40" s="1021"/>
      <c r="Y40" s="1017" t="s">
        <v>209</v>
      </c>
      <c r="Z40" s="1017"/>
      <c r="AA40" s="1018"/>
      <c r="AB40" s="753"/>
      <c r="AC40" s="1016"/>
      <c r="AD40" s="1016"/>
      <c r="AE40" s="1016"/>
      <c r="AF40" s="1016"/>
      <c r="AG40" s="1019" t="s">
        <v>209</v>
      </c>
      <c r="AH40" s="1019"/>
      <c r="AI40" s="1020"/>
      <c r="AJ40" s="753"/>
      <c r="AK40" s="1016"/>
      <c r="AL40" s="1016"/>
      <c r="AM40" s="1016"/>
      <c r="AN40" s="1016"/>
      <c r="AO40" s="991" t="s">
        <v>209</v>
      </c>
      <c r="AP40" s="992"/>
      <c r="AQ40" s="992"/>
      <c r="AR40" s="457"/>
      <c r="AS40" s="457"/>
      <c r="AT40" s="457"/>
      <c r="AU40" s="457"/>
      <c r="AV40" s="457"/>
      <c r="AW40" s="457"/>
      <c r="AX40" s="503"/>
      <c r="AY40" s="457"/>
      <c r="AZ40" s="457"/>
      <c r="BA40" s="457"/>
      <c r="BB40" s="457"/>
      <c r="BC40" s="457"/>
      <c r="BD40" s="457"/>
      <c r="BE40" s="457"/>
      <c r="BF40" s="457"/>
      <c r="BG40" s="457"/>
      <c r="BH40" s="457"/>
      <c r="BI40" s="457"/>
      <c r="BJ40" s="490"/>
    </row>
    <row r="41" spans="1:71" s="539" customFormat="1" ht="15" customHeight="1" x14ac:dyDescent="0.2">
      <c r="A41" s="535"/>
      <c r="B41" s="498"/>
      <c r="C41" s="457" t="s">
        <v>217</v>
      </c>
      <c r="D41" s="457"/>
      <c r="E41" s="457"/>
      <c r="F41" s="457"/>
      <c r="G41" s="457"/>
      <c r="H41" s="457"/>
      <c r="I41" s="457"/>
      <c r="J41" s="457"/>
      <c r="K41" s="457"/>
      <c r="L41" s="457"/>
      <c r="M41" s="457"/>
      <c r="N41" s="457"/>
      <c r="O41" s="457"/>
      <c r="P41" s="457"/>
      <c r="Q41" s="457"/>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6"/>
      <c r="AO41" s="536"/>
      <c r="AP41" s="536"/>
      <c r="AQ41" s="536"/>
      <c r="AR41" s="536"/>
      <c r="AS41" s="536"/>
      <c r="AT41" s="536"/>
      <c r="AU41" s="536"/>
      <c r="AV41" s="536"/>
      <c r="AW41" s="536"/>
      <c r="AX41" s="537"/>
      <c r="AY41" s="536"/>
      <c r="AZ41" s="536"/>
      <c r="BA41" s="536"/>
      <c r="BB41" s="536"/>
      <c r="BC41" s="538"/>
      <c r="BD41" s="538"/>
      <c r="BE41" s="538"/>
      <c r="BF41" s="538"/>
      <c r="BG41" s="538"/>
      <c r="BH41" s="538"/>
      <c r="BI41" s="538"/>
      <c r="BJ41" s="538"/>
    </row>
    <row r="42" spans="1:71" ht="15" customHeight="1" x14ac:dyDescent="0.2">
      <c r="A42" s="459"/>
      <c r="B42" s="498"/>
      <c r="C42" s="457" t="s">
        <v>218</v>
      </c>
      <c r="D42" s="457"/>
      <c r="E42" s="457"/>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t="s">
        <v>219</v>
      </c>
      <c r="AK42" s="457"/>
      <c r="AL42" s="457"/>
      <c r="AM42" s="474"/>
      <c r="AN42" s="457"/>
      <c r="AO42" s="457"/>
      <c r="AP42" s="457"/>
      <c r="AQ42" s="457"/>
      <c r="AR42" s="457"/>
      <c r="AS42" s="457"/>
      <c r="AT42" s="457"/>
      <c r="AU42" s="457"/>
      <c r="AV42" s="457"/>
      <c r="AW42" s="457"/>
      <c r="AX42" s="503"/>
      <c r="AY42" s="457"/>
      <c r="AZ42" s="457"/>
      <c r="BA42" s="457"/>
      <c r="BB42" s="457"/>
      <c r="BC42" s="490"/>
      <c r="BD42" s="490"/>
      <c r="BE42" s="490"/>
      <c r="BF42" s="490"/>
      <c r="BG42" s="490"/>
      <c r="BH42" s="490"/>
      <c r="BI42" s="490"/>
      <c r="BJ42" s="490"/>
    </row>
    <row r="43" spans="1:71" ht="12.75" customHeight="1" x14ac:dyDescent="0.2">
      <c r="A43" s="459"/>
      <c r="B43" s="498"/>
      <c r="C43" s="457"/>
      <c r="D43" s="457"/>
      <c r="E43" s="457"/>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457"/>
      <c r="AO43" s="457"/>
      <c r="AP43" s="457"/>
      <c r="AQ43" s="457"/>
      <c r="AR43" s="159"/>
      <c r="AS43" s="457"/>
      <c r="AT43" s="457"/>
      <c r="AU43" s="457"/>
      <c r="AV43" s="457"/>
      <c r="AW43" s="457"/>
      <c r="AX43" s="503"/>
      <c r="AY43" s="457"/>
      <c r="AZ43" s="457"/>
      <c r="BA43" s="457"/>
      <c r="BB43" s="457"/>
      <c r="BC43" s="490"/>
      <c r="BD43" s="490"/>
      <c r="BE43" s="490"/>
      <c r="BF43" s="490"/>
      <c r="BG43" s="490"/>
      <c r="BH43" s="490"/>
      <c r="BI43" s="490"/>
      <c r="BJ43" s="490"/>
    </row>
    <row r="44" spans="1:71" customFormat="1" ht="15.75" customHeight="1" x14ac:dyDescent="0.2">
      <c r="A44" s="459"/>
      <c r="B44" s="498" t="s">
        <v>220</v>
      </c>
      <c r="C44" s="457"/>
      <c r="D44" s="457"/>
      <c r="E44" s="457"/>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457"/>
      <c r="AO44" s="457"/>
      <c r="AP44" s="457"/>
      <c r="AQ44" s="457"/>
      <c r="AR44" s="457"/>
      <c r="AS44" s="457"/>
      <c r="AT44" s="457"/>
      <c r="AU44" s="457"/>
      <c r="AV44" s="457"/>
      <c r="AW44" s="457"/>
      <c r="AX44" s="503"/>
      <c r="AY44" s="457"/>
      <c r="AZ44" s="457"/>
      <c r="BA44" s="457"/>
      <c r="BB44" s="457"/>
      <c r="BC44" s="490"/>
      <c r="BD44" s="490"/>
      <c r="BE44" s="490"/>
      <c r="BF44" s="490"/>
      <c r="BG44" s="490"/>
      <c r="BH44" s="490"/>
      <c r="BI44" s="490"/>
      <c r="BJ44" s="490"/>
    </row>
    <row r="45" spans="1:71" customFormat="1" ht="22.5" customHeight="1" x14ac:dyDescent="0.2">
      <c r="A45" s="459"/>
      <c r="B45" s="498"/>
      <c r="C45" s="1036" t="s">
        <v>215</v>
      </c>
      <c r="D45" s="1037"/>
      <c r="E45" s="1037"/>
      <c r="F45" s="1037"/>
      <c r="G45" s="1037"/>
      <c r="H45" s="1037"/>
      <c r="I45" s="1037"/>
      <c r="J45" s="1037"/>
      <c r="K45" s="1037"/>
      <c r="L45" s="1037"/>
      <c r="M45" s="1037"/>
      <c r="N45" s="1037"/>
      <c r="O45" s="1037"/>
      <c r="P45" s="1037"/>
      <c r="Q45" s="1037"/>
      <c r="R45" s="1037"/>
      <c r="S45" s="1038"/>
      <c r="T45" s="532"/>
      <c r="U45" s="1032" t="str">
        <f>IF(入力シート!E171="","",入力シート!E171)</f>
        <v/>
      </c>
      <c r="V45" s="1032"/>
      <c r="W45" s="1032"/>
      <c r="X45" s="1032"/>
      <c r="Y45" s="1026" t="s">
        <v>221</v>
      </c>
      <c r="Z45" s="1026"/>
      <c r="AA45" s="1027"/>
      <c r="AB45" s="1028" t="s">
        <v>222</v>
      </c>
      <c r="AC45" s="1029"/>
      <c r="AD45" s="1029"/>
      <c r="AE45" s="1029"/>
      <c r="AF45" s="1029"/>
      <c r="AG45" s="1047"/>
      <c r="AH45" s="1047"/>
      <c r="AI45" s="1047"/>
      <c r="AJ45" s="1018" t="s">
        <v>223</v>
      </c>
      <c r="AK45" s="1014"/>
      <c r="AL45" s="1014"/>
      <c r="AM45" s="1014"/>
      <c r="AN45" s="1014"/>
      <c r="AO45" s="457"/>
      <c r="AP45" s="457"/>
      <c r="AQ45" s="457"/>
      <c r="AR45" s="457"/>
      <c r="AS45" s="457"/>
      <c r="AT45" s="457"/>
      <c r="AU45" s="457"/>
      <c r="AV45" s="457"/>
      <c r="AW45" s="457"/>
      <c r="AX45" s="503"/>
      <c r="AY45" s="457"/>
      <c r="AZ45" s="457"/>
      <c r="BA45" s="457"/>
      <c r="BB45" s="457"/>
      <c r="BC45" s="490"/>
      <c r="BD45" s="490"/>
      <c r="BE45" s="490"/>
      <c r="BF45" s="490"/>
      <c r="BG45" s="490"/>
      <c r="BH45" s="490"/>
      <c r="BI45" s="490"/>
      <c r="BJ45" s="490"/>
      <c r="BQ45">
        <v>1</v>
      </c>
      <c r="BR45">
        <f>COUNTA(U45)</f>
        <v>1</v>
      </c>
      <c r="BS45">
        <f>BQ45-BR45</f>
        <v>0</v>
      </c>
    </row>
    <row r="46" spans="1:71" customFormat="1" ht="22.5" customHeight="1" x14ac:dyDescent="0.2">
      <c r="A46" s="459"/>
      <c r="B46" s="498"/>
      <c r="C46" s="1039" t="s">
        <v>224</v>
      </c>
      <c r="D46" s="1040"/>
      <c r="E46" s="1040"/>
      <c r="F46" s="1040"/>
      <c r="G46" s="1040"/>
      <c r="H46" s="1040"/>
      <c r="I46" s="1040"/>
      <c r="J46" s="1040"/>
      <c r="K46" s="1040"/>
      <c r="L46" s="1040"/>
      <c r="M46" s="1040"/>
      <c r="N46" s="1040"/>
      <c r="O46" s="1040"/>
      <c r="P46" s="1040"/>
      <c r="Q46" s="1040"/>
      <c r="R46" s="1040"/>
      <c r="S46" s="1041"/>
      <c r="T46" s="540"/>
      <c r="U46" s="1033" t="str">
        <f>IF(入力シート!E172="","",入力シート!E172)</f>
        <v/>
      </c>
      <c r="V46" s="1033"/>
      <c r="W46" s="1033"/>
      <c r="X46" s="1033"/>
      <c r="Y46" s="1026" t="s">
        <v>104</v>
      </c>
      <c r="Z46" s="1026"/>
      <c r="AA46" s="1027"/>
      <c r="AB46" s="1030" t="s">
        <v>222</v>
      </c>
      <c r="AC46" s="1031"/>
      <c r="AD46" s="1031"/>
      <c r="AE46" s="1031"/>
      <c r="AF46" s="1031"/>
      <c r="AG46" s="1022"/>
      <c r="AH46" s="1022"/>
      <c r="AI46" s="1022"/>
      <c r="AJ46" s="1018" t="s">
        <v>223</v>
      </c>
      <c r="AK46" s="1014"/>
      <c r="AL46" s="1014"/>
      <c r="AM46" s="1014"/>
      <c r="AN46" s="1014"/>
      <c r="AO46" s="457"/>
      <c r="AP46" s="457"/>
      <c r="AQ46" s="457"/>
      <c r="AR46" s="457"/>
      <c r="AS46" s="457"/>
      <c r="AT46" s="457"/>
      <c r="AU46" s="457"/>
      <c r="AV46" s="457"/>
      <c r="AW46" s="457"/>
      <c r="AX46" s="503"/>
      <c r="AY46" s="457"/>
      <c r="AZ46" s="457"/>
      <c r="BA46" s="457"/>
      <c r="BB46" s="457"/>
      <c r="BC46" s="490"/>
      <c r="BD46" s="490"/>
      <c r="BE46" s="490"/>
      <c r="BF46" s="490"/>
      <c r="BG46" s="490"/>
      <c r="BH46" s="490"/>
      <c r="BI46" s="490"/>
      <c r="BJ46" s="490"/>
      <c r="BQ46">
        <v>1</v>
      </c>
      <c r="BR46">
        <f>COUNTA(U46)</f>
        <v>1</v>
      </c>
      <c r="BS46">
        <f>BQ46-BR46</f>
        <v>0</v>
      </c>
    </row>
    <row r="47" spans="1:71" ht="15" customHeight="1" x14ac:dyDescent="0.2">
      <c r="A47" s="459"/>
      <c r="B47" s="498"/>
      <c r="C47" s="457" t="s">
        <v>225</v>
      </c>
      <c r="D47" s="457"/>
      <c r="E47" s="457"/>
      <c r="F47" s="457"/>
      <c r="G47" s="457"/>
      <c r="H47" s="457"/>
      <c r="I47" s="457"/>
      <c r="J47" s="457"/>
      <c r="K47" s="457"/>
      <c r="L47" s="457"/>
      <c r="M47" s="457"/>
      <c r="N47" s="457"/>
      <c r="O47" s="457"/>
      <c r="P47" s="457"/>
      <c r="Q47" s="457"/>
      <c r="R47" s="457"/>
      <c r="S47" s="457"/>
      <c r="T47" s="457"/>
      <c r="U47" s="457"/>
      <c r="V47" s="457"/>
      <c r="W47" s="457"/>
      <c r="X47" s="457"/>
      <c r="Y47" s="457"/>
      <c r="Z47" s="457"/>
      <c r="AA47" s="457"/>
      <c r="AB47" s="457"/>
      <c r="AC47" s="457"/>
      <c r="AD47" s="457"/>
      <c r="AE47" s="457"/>
      <c r="AF47" s="457"/>
      <c r="AG47" s="457"/>
      <c r="AH47" s="457"/>
      <c r="AI47" s="457"/>
      <c r="AJ47" s="457"/>
      <c r="AK47" s="457"/>
      <c r="AL47" s="457"/>
      <c r="AM47" s="457"/>
      <c r="AN47" s="457"/>
      <c r="AO47" s="457"/>
      <c r="AP47" s="457"/>
      <c r="AQ47" s="457"/>
      <c r="AR47" s="457"/>
      <c r="AS47" s="457"/>
      <c r="AT47" s="457"/>
      <c r="AU47" s="457"/>
      <c r="AV47" s="457"/>
      <c r="AW47" s="457"/>
      <c r="AX47" s="503"/>
      <c r="AY47" s="457"/>
      <c r="AZ47" s="457"/>
      <c r="BA47" s="457"/>
      <c r="BB47" s="457"/>
      <c r="BC47" s="490"/>
      <c r="BD47" s="490"/>
      <c r="BE47" s="490"/>
      <c r="BF47" s="490"/>
      <c r="BG47" s="490"/>
      <c r="BH47" s="490"/>
      <c r="BI47" s="490"/>
      <c r="BJ47" s="490"/>
    </row>
    <row r="48" spans="1:71" customFormat="1" x14ac:dyDescent="0.2">
      <c r="A48" s="459"/>
      <c r="B48" s="498"/>
      <c r="C48" s="474"/>
      <c r="D48" s="474"/>
      <c r="E48" s="474"/>
      <c r="F48" s="474"/>
      <c r="G48" s="474"/>
      <c r="H48" s="474"/>
      <c r="I48" s="474"/>
      <c r="J48" s="474"/>
      <c r="K48" s="474"/>
      <c r="L48" s="474"/>
      <c r="M48" s="474"/>
      <c r="N48" s="474"/>
      <c r="O48" s="474"/>
      <c r="P48" s="474"/>
      <c r="Q48" s="474"/>
      <c r="R48" s="457"/>
      <c r="S48" s="457"/>
      <c r="T48" s="457"/>
      <c r="U48" s="457"/>
      <c r="V48" s="457"/>
      <c r="W48" s="457"/>
      <c r="X48" s="457"/>
      <c r="Y48" s="457"/>
      <c r="Z48" s="457"/>
      <c r="AA48" s="457"/>
      <c r="AB48" s="474"/>
      <c r="AC48" s="474"/>
      <c r="AD48" s="474"/>
      <c r="AE48" s="474"/>
      <c r="AF48" s="474"/>
      <c r="AG48" s="457"/>
      <c r="AH48" s="457"/>
      <c r="AI48" s="457"/>
      <c r="AJ48" s="457"/>
      <c r="AK48" s="457"/>
      <c r="AL48" s="457"/>
      <c r="AM48" s="457"/>
      <c r="AN48" s="457"/>
      <c r="AO48" s="457"/>
      <c r="AP48" s="457"/>
      <c r="AQ48" s="457"/>
      <c r="AR48" s="457"/>
      <c r="AS48" s="457"/>
      <c r="AT48" s="457"/>
      <c r="AU48" s="457"/>
      <c r="AV48" s="457"/>
      <c r="AW48" s="457"/>
      <c r="AX48" s="503"/>
      <c r="AY48" s="457"/>
      <c r="AZ48" s="457"/>
      <c r="BA48" s="457"/>
      <c r="BB48" s="457"/>
      <c r="BC48" s="490"/>
      <c r="BD48" s="490"/>
      <c r="BE48" s="490"/>
      <c r="BF48" s="490"/>
      <c r="BG48" s="490"/>
      <c r="BH48" s="490"/>
      <c r="BI48" s="490"/>
      <c r="BJ48" s="490"/>
      <c r="BL48" s="486"/>
    </row>
    <row r="49" spans="1:71" ht="11.25" customHeight="1" x14ac:dyDescent="0.2">
      <c r="A49" s="459"/>
      <c r="B49" s="498" t="s">
        <v>226</v>
      </c>
      <c r="C49" s="457"/>
      <c r="D49" s="457"/>
      <c r="E49" s="457"/>
      <c r="F49" s="457"/>
      <c r="G49" s="457"/>
      <c r="H49" s="457"/>
      <c r="I49" s="457"/>
      <c r="J49" s="457"/>
      <c r="K49" s="457"/>
      <c r="L49" s="457"/>
      <c r="M49" s="457"/>
      <c r="N49" s="457"/>
      <c r="O49" s="457"/>
      <c r="P49" s="457"/>
      <c r="Q49" s="457"/>
      <c r="R49" s="457"/>
      <c r="S49" s="457"/>
      <c r="T49" s="457"/>
      <c r="U49" s="457"/>
      <c r="V49" s="457"/>
      <c r="W49" s="457"/>
      <c r="X49" s="457"/>
      <c r="Y49" s="457"/>
      <c r="Z49" s="457"/>
      <c r="AA49" s="457"/>
      <c r="AB49" s="457"/>
      <c r="AC49" s="457"/>
      <c r="AD49" s="457"/>
      <c r="AE49" s="457"/>
      <c r="AF49" s="457"/>
      <c r="AG49" s="457"/>
      <c r="AH49" s="457"/>
      <c r="AI49" s="457"/>
      <c r="AJ49" s="457"/>
      <c r="AK49" s="457"/>
      <c r="AL49" s="457"/>
      <c r="AM49" s="457"/>
      <c r="AN49" s="457"/>
      <c r="AO49" s="457"/>
      <c r="AP49" s="457"/>
      <c r="AQ49" s="457"/>
      <c r="AR49" s="457"/>
      <c r="AS49" s="457"/>
      <c r="AT49" s="457"/>
      <c r="AU49" s="457"/>
      <c r="AV49" s="457"/>
      <c r="AW49" s="457"/>
      <c r="AX49" s="503"/>
      <c r="AY49" s="457"/>
      <c r="AZ49" s="457"/>
      <c r="BA49" s="457"/>
      <c r="BB49" s="457"/>
      <c r="BC49" s="490"/>
      <c r="BD49" s="490"/>
      <c r="BE49" s="490"/>
      <c r="BF49" s="490"/>
      <c r="BG49" s="490"/>
      <c r="BH49" s="490"/>
      <c r="BI49" s="490"/>
      <c r="BJ49" s="490"/>
      <c r="BL49" s="486"/>
    </row>
    <row r="50" spans="1:71" ht="11.25" customHeight="1" x14ac:dyDescent="0.2">
      <c r="A50" s="459"/>
      <c r="B50" s="498"/>
      <c r="C50" s="457" t="s">
        <v>227</v>
      </c>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c r="AG50" s="457"/>
      <c r="AH50" s="457"/>
      <c r="AI50" s="457"/>
      <c r="AJ50" s="457"/>
      <c r="AK50" s="457"/>
      <c r="AL50" s="457"/>
      <c r="AM50" s="457"/>
      <c r="AN50" s="457"/>
      <c r="AO50" s="457"/>
      <c r="AP50" s="457"/>
      <c r="AQ50" s="457"/>
      <c r="AR50" s="457"/>
      <c r="AS50" s="457"/>
      <c r="AT50" s="457"/>
      <c r="AU50" s="457"/>
      <c r="AV50" s="457"/>
      <c r="AW50" s="457"/>
      <c r="AX50" s="503"/>
      <c r="AY50" s="457"/>
      <c r="AZ50" s="457"/>
      <c r="BA50" s="457"/>
      <c r="BB50" s="457"/>
      <c r="BC50" s="490"/>
      <c r="BD50" s="490"/>
      <c r="BE50" s="490"/>
      <c r="BF50" s="490"/>
      <c r="BG50" s="490"/>
      <c r="BH50" s="490"/>
      <c r="BI50" s="490"/>
      <c r="BJ50" s="490"/>
      <c r="BL50" s="486"/>
    </row>
    <row r="51" spans="1:71" ht="11.25" customHeight="1" x14ac:dyDescent="0.2">
      <c r="A51" s="459"/>
      <c r="B51" s="498"/>
      <c r="C51" s="457" t="s">
        <v>228</v>
      </c>
      <c r="D51" s="457"/>
      <c r="E51" s="457"/>
      <c r="F51" s="457"/>
      <c r="G51" s="457"/>
      <c r="H51" s="457"/>
      <c r="I51" s="457"/>
      <c r="J51" s="457"/>
      <c r="K51" s="457"/>
      <c r="L51" s="457"/>
      <c r="M51" s="457"/>
      <c r="N51" s="457"/>
      <c r="O51" s="457"/>
      <c r="P51" s="457"/>
      <c r="Q51" s="457"/>
      <c r="R51" s="457"/>
      <c r="S51" s="457"/>
      <c r="T51" s="457"/>
      <c r="U51" s="457"/>
      <c r="V51" s="457"/>
      <c r="W51" s="457"/>
      <c r="X51" s="457"/>
      <c r="Y51" s="457"/>
      <c r="Z51" s="457"/>
      <c r="AA51" s="457"/>
      <c r="AB51" s="457"/>
      <c r="AC51" s="457"/>
      <c r="AD51" s="457"/>
      <c r="AE51" s="457"/>
      <c r="AF51" s="457"/>
      <c r="AG51" s="457"/>
      <c r="AH51" s="457"/>
      <c r="AI51" s="457"/>
      <c r="AJ51" s="457"/>
      <c r="AK51" s="457"/>
      <c r="AL51" s="457"/>
      <c r="AM51" s="457"/>
      <c r="AN51" s="457"/>
      <c r="AO51" s="457"/>
      <c r="AP51" s="457"/>
      <c r="AQ51" s="457"/>
      <c r="AR51" s="457"/>
      <c r="AS51" s="457"/>
      <c r="AT51" s="457"/>
      <c r="AU51" s="457"/>
      <c r="AV51" s="457"/>
      <c r="AW51" s="457"/>
      <c r="AX51" s="503"/>
      <c r="AY51" s="457"/>
      <c r="AZ51" s="457"/>
      <c r="BA51" s="457"/>
      <c r="BB51" s="457"/>
      <c r="BC51" s="490"/>
      <c r="BD51" s="490"/>
      <c r="BE51" s="490"/>
      <c r="BF51" s="490"/>
      <c r="BG51" s="490"/>
      <c r="BH51" s="490"/>
      <c r="BI51" s="490"/>
      <c r="BJ51" s="490"/>
      <c r="BL51" s="486"/>
    </row>
    <row r="52" spans="1:71" ht="15.65" customHeight="1" x14ac:dyDescent="0.2">
      <c r="A52" s="459"/>
      <c r="B52" s="498"/>
      <c r="C52" s="988" t="s">
        <v>229</v>
      </c>
      <c r="D52" s="988"/>
      <c r="E52" s="988"/>
      <c r="F52" s="988"/>
      <c r="G52" s="988"/>
      <c r="H52" s="1034" t="str">
        <f>入力シート!E59</f>
        <v>✓</v>
      </c>
      <c r="I52" s="1035"/>
      <c r="J52" s="1035"/>
      <c r="K52" s="1035"/>
      <c r="L52" s="1035"/>
      <c r="M52" s="1035"/>
      <c r="N52" s="1035"/>
      <c r="O52" s="1035"/>
      <c r="P52" s="1035"/>
      <c r="Q52" s="1035"/>
      <c r="R52" s="1035"/>
      <c r="S52" s="1035"/>
      <c r="T52" s="1035"/>
      <c r="U52" s="1042" t="s">
        <v>230</v>
      </c>
      <c r="V52" s="1042"/>
      <c r="W52" s="1042"/>
      <c r="X52" s="1042"/>
      <c r="Y52" s="1042"/>
      <c r="Z52" s="1042"/>
      <c r="AA52" s="1042"/>
      <c r="AB52" s="1042"/>
      <c r="AC52" s="1042"/>
      <c r="AD52" s="1042"/>
      <c r="AE52" s="1042"/>
      <c r="AF52" s="1042"/>
      <c r="AG52" s="1042"/>
      <c r="AH52" s="1042"/>
      <c r="AI52" s="1042"/>
      <c r="AJ52" s="1042"/>
      <c r="AK52" s="1042"/>
      <c r="AL52" s="1042"/>
      <c r="AM52" s="1042"/>
      <c r="AN52" s="1042"/>
      <c r="AO52" s="1042"/>
      <c r="AP52" s="1042"/>
      <c r="AQ52" s="1042"/>
      <c r="AR52" s="1042"/>
      <c r="AS52" s="459"/>
      <c r="AT52" s="459"/>
      <c r="AU52" s="459"/>
      <c r="AV52" s="459"/>
      <c r="AW52" s="459"/>
      <c r="AX52" s="500"/>
      <c r="AY52" s="459"/>
      <c r="AZ52" s="459"/>
      <c r="BA52" s="459"/>
      <c r="BB52" s="459"/>
      <c r="BQ52" s="446">
        <v>1</v>
      </c>
      <c r="BR52" s="446">
        <f>IF(OR(H52="確認後チェックをご選択ください",H52=""),0,1)</f>
        <v>1</v>
      </c>
      <c r="BS52" s="446">
        <f>BQ52-BR52</f>
        <v>0</v>
      </c>
    </row>
    <row r="53" spans="1:71" ht="13" customHeight="1" x14ac:dyDescent="0.2">
      <c r="A53" s="459"/>
      <c r="B53" s="498"/>
      <c r="C53" s="988"/>
      <c r="D53" s="988"/>
      <c r="E53" s="988"/>
      <c r="F53" s="988"/>
      <c r="G53" s="988"/>
      <c r="H53" s="1043" t="s">
        <v>231</v>
      </c>
      <c r="I53" s="1044"/>
      <c r="J53" s="1044"/>
      <c r="K53" s="1044"/>
      <c r="L53" s="1044"/>
      <c r="M53" s="1044"/>
      <c r="N53" s="1044"/>
      <c r="O53" s="1044"/>
      <c r="P53" s="1044"/>
      <c r="Q53" s="1044"/>
      <c r="R53" s="1044"/>
      <c r="S53" s="1044"/>
      <c r="T53" s="1044"/>
      <c r="U53" s="1044"/>
      <c r="V53" s="1044"/>
      <c r="W53" s="1044"/>
      <c r="X53" s="1044"/>
      <c r="Y53" s="1044"/>
      <c r="Z53" s="1044"/>
      <c r="AA53" s="1044"/>
      <c r="AB53" s="1044"/>
      <c r="AC53" s="1044"/>
      <c r="AD53" s="1044"/>
      <c r="AE53" s="1044"/>
      <c r="AF53" s="1044"/>
      <c r="AG53" s="1044"/>
      <c r="AH53" s="1044"/>
      <c r="AI53" s="1044"/>
      <c r="AJ53" s="1044"/>
      <c r="AK53" s="1044"/>
      <c r="AL53" s="1044"/>
      <c r="AM53" s="1044"/>
      <c r="AN53" s="1044"/>
      <c r="AO53" s="1044"/>
      <c r="AP53" s="1044"/>
      <c r="AQ53" s="1044"/>
      <c r="AR53" s="1045"/>
      <c r="AS53" s="459"/>
      <c r="AT53" s="459"/>
      <c r="AU53" s="459"/>
      <c r="AV53" s="459"/>
      <c r="AW53" s="459"/>
      <c r="AX53" s="500"/>
      <c r="AY53" s="459"/>
      <c r="AZ53" s="459"/>
      <c r="BA53" s="459"/>
      <c r="BB53" s="459"/>
    </row>
    <row r="54" spans="1:71" x14ac:dyDescent="0.2">
      <c r="A54" s="459"/>
      <c r="B54" s="498"/>
      <c r="C54" s="988"/>
      <c r="D54" s="988"/>
      <c r="E54" s="988"/>
      <c r="F54" s="988"/>
      <c r="G54" s="988"/>
      <c r="H54" s="1043"/>
      <c r="I54" s="1044"/>
      <c r="J54" s="1044"/>
      <c r="K54" s="1044"/>
      <c r="L54" s="1044"/>
      <c r="M54" s="1044"/>
      <c r="N54" s="1044"/>
      <c r="O54" s="1044"/>
      <c r="P54" s="1044"/>
      <c r="Q54" s="1044"/>
      <c r="R54" s="1044"/>
      <c r="S54" s="1044"/>
      <c r="T54" s="1044"/>
      <c r="U54" s="1044"/>
      <c r="V54" s="1044"/>
      <c r="W54" s="1044"/>
      <c r="X54" s="1044"/>
      <c r="Y54" s="1044"/>
      <c r="Z54" s="1044"/>
      <c r="AA54" s="1044"/>
      <c r="AB54" s="1044"/>
      <c r="AC54" s="1044"/>
      <c r="AD54" s="1044"/>
      <c r="AE54" s="1044"/>
      <c r="AF54" s="1044"/>
      <c r="AG54" s="1044"/>
      <c r="AH54" s="1044"/>
      <c r="AI54" s="1044"/>
      <c r="AJ54" s="1044"/>
      <c r="AK54" s="1044"/>
      <c r="AL54" s="1044"/>
      <c r="AM54" s="1044"/>
      <c r="AN54" s="1044"/>
      <c r="AO54" s="1044"/>
      <c r="AP54" s="1044"/>
      <c r="AQ54" s="1044"/>
      <c r="AR54" s="1045"/>
      <c r="AS54" s="459"/>
      <c r="AT54" s="459"/>
      <c r="AU54" s="459"/>
      <c r="AV54" s="459"/>
      <c r="AW54" s="459"/>
      <c r="AX54" s="500"/>
      <c r="AY54" s="459"/>
      <c r="AZ54" s="459"/>
      <c r="BA54" s="459"/>
      <c r="BB54" s="459"/>
    </row>
    <row r="55" spans="1:71" x14ac:dyDescent="0.2">
      <c r="A55" s="459"/>
      <c r="B55" s="542"/>
      <c r="C55" s="988"/>
      <c r="D55" s="988"/>
      <c r="E55" s="988"/>
      <c r="F55" s="988"/>
      <c r="G55" s="988"/>
      <c r="H55" s="1043"/>
      <c r="I55" s="1044"/>
      <c r="J55" s="1044"/>
      <c r="K55" s="1044"/>
      <c r="L55" s="1044"/>
      <c r="M55" s="1044"/>
      <c r="N55" s="1044"/>
      <c r="O55" s="1044"/>
      <c r="P55" s="1044"/>
      <c r="Q55" s="1044"/>
      <c r="R55" s="1044"/>
      <c r="S55" s="1044"/>
      <c r="T55" s="1044"/>
      <c r="U55" s="1044"/>
      <c r="V55" s="1044"/>
      <c r="W55" s="1044"/>
      <c r="X55" s="1044"/>
      <c r="Y55" s="1044"/>
      <c r="Z55" s="1044"/>
      <c r="AA55" s="1044"/>
      <c r="AB55" s="1044"/>
      <c r="AC55" s="1044"/>
      <c r="AD55" s="1044"/>
      <c r="AE55" s="1044"/>
      <c r="AF55" s="1044"/>
      <c r="AG55" s="1044"/>
      <c r="AH55" s="1044"/>
      <c r="AI55" s="1044"/>
      <c r="AJ55" s="1044"/>
      <c r="AK55" s="1044"/>
      <c r="AL55" s="1044"/>
      <c r="AM55" s="1044"/>
      <c r="AN55" s="1044"/>
      <c r="AO55" s="1044"/>
      <c r="AP55" s="1044"/>
      <c r="AQ55" s="1044"/>
      <c r="AR55" s="1045"/>
      <c r="AS55" s="459"/>
      <c r="AT55" s="459"/>
      <c r="AU55" s="459"/>
      <c r="AV55" s="459"/>
      <c r="AW55" s="459"/>
      <c r="AX55" s="500"/>
      <c r="AY55" s="459"/>
      <c r="AZ55" s="459"/>
      <c r="BA55" s="459"/>
      <c r="BB55" s="459"/>
    </row>
    <row r="56" spans="1:71" x14ac:dyDescent="0.2">
      <c r="A56" s="459"/>
      <c r="B56" s="542"/>
      <c r="C56" s="988"/>
      <c r="D56" s="988"/>
      <c r="E56" s="988"/>
      <c r="F56" s="988"/>
      <c r="G56" s="988"/>
      <c r="H56" s="1043"/>
      <c r="I56" s="1044"/>
      <c r="J56" s="1044"/>
      <c r="K56" s="1044"/>
      <c r="L56" s="1044"/>
      <c r="M56" s="1044"/>
      <c r="N56" s="1044"/>
      <c r="O56" s="1044"/>
      <c r="P56" s="1044"/>
      <c r="Q56" s="1044"/>
      <c r="R56" s="1044"/>
      <c r="S56" s="1044"/>
      <c r="T56" s="1044"/>
      <c r="U56" s="1044"/>
      <c r="V56" s="1044"/>
      <c r="W56" s="1044"/>
      <c r="X56" s="1044"/>
      <c r="Y56" s="1044"/>
      <c r="Z56" s="1044"/>
      <c r="AA56" s="1044"/>
      <c r="AB56" s="1044"/>
      <c r="AC56" s="1044"/>
      <c r="AD56" s="1044"/>
      <c r="AE56" s="1044"/>
      <c r="AF56" s="1044"/>
      <c r="AG56" s="1044"/>
      <c r="AH56" s="1044"/>
      <c r="AI56" s="1044"/>
      <c r="AJ56" s="1044"/>
      <c r="AK56" s="1044"/>
      <c r="AL56" s="1044"/>
      <c r="AM56" s="1044"/>
      <c r="AN56" s="1044"/>
      <c r="AO56" s="1044"/>
      <c r="AP56" s="1044"/>
      <c r="AQ56" s="1044"/>
      <c r="AR56" s="1045"/>
      <c r="AS56" s="459"/>
      <c r="AT56" s="459"/>
      <c r="AU56" s="459"/>
      <c r="AV56" s="459"/>
      <c r="AW56" s="459"/>
      <c r="AX56" s="500"/>
      <c r="AY56" s="459"/>
      <c r="AZ56" s="459"/>
      <c r="BA56" s="459"/>
      <c r="BB56" s="459"/>
    </row>
    <row r="57" spans="1:71" ht="51" customHeight="1" x14ac:dyDescent="0.2">
      <c r="A57" s="459"/>
      <c r="B57" s="542"/>
      <c r="C57" s="988"/>
      <c r="D57" s="988"/>
      <c r="E57" s="988"/>
      <c r="F57" s="988"/>
      <c r="G57" s="988"/>
      <c r="H57" s="1043"/>
      <c r="I57" s="1044"/>
      <c r="J57" s="1044"/>
      <c r="K57" s="1044"/>
      <c r="L57" s="1044"/>
      <c r="M57" s="1044"/>
      <c r="N57" s="1044"/>
      <c r="O57" s="1044"/>
      <c r="P57" s="1044"/>
      <c r="Q57" s="1044"/>
      <c r="R57" s="1044"/>
      <c r="S57" s="1044"/>
      <c r="T57" s="1044"/>
      <c r="U57" s="1044"/>
      <c r="V57" s="1044"/>
      <c r="W57" s="1044"/>
      <c r="X57" s="1044"/>
      <c r="Y57" s="1044"/>
      <c r="Z57" s="1044"/>
      <c r="AA57" s="1044"/>
      <c r="AB57" s="1044"/>
      <c r="AC57" s="1044"/>
      <c r="AD57" s="1044"/>
      <c r="AE57" s="1044"/>
      <c r="AF57" s="1044"/>
      <c r="AG57" s="1044"/>
      <c r="AH57" s="1044"/>
      <c r="AI57" s="1044"/>
      <c r="AJ57" s="1044"/>
      <c r="AK57" s="1044"/>
      <c r="AL57" s="1044"/>
      <c r="AM57" s="1044"/>
      <c r="AN57" s="1044"/>
      <c r="AO57" s="1044"/>
      <c r="AP57" s="1044"/>
      <c r="AQ57" s="1044"/>
      <c r="AR57" s="1045"/>
      <c r="AS57" s="459"/>
      <c r="AT57" s="459"/>
      <c r="AU57" s="459"/>
      <c r="AV57" s="459"/>
      <c r="AW57" s="459"/>
      <c r="AX57" s="500"/>
      <c r="AY57" s="459"/>
      <c r="AZ57" s="459"/>
      <c r="BA57" s="459"/>
      <c r="BB57" s="459"/>
    </row>
    <row r="58" spans="1:71" x14ac:dyDescent="0.2">
      <c r="A58" s="459"/>
      <c r="B58" s="542"/>
      <c r="C58" s="988"/>
      <c r="D58" s="988"/>
      <c r="E58" s="988"/>
      <c r="F58" s="988"/>
      <c r="G58" s="988"/>
      <c r="H58" s="543"/>
      <c r="I58" s="459"/>
      <c r="J58" s="459"/>
      <c r="K58" s="459"/>
      <c r="L58" s="459"/>
      <c r="M58" s="459"/>
      <c r="N58" s="459"/>
      <c r="O58" s="459"/>
      <c r="P58" s="544"/>
      <c r="Q58" s="544"/>
      <c r="R58" s="544"/>
      <c r="S58" s="544"/>
      <c r="T58" s="544"/>
      <c r="U58" s="544"/>
      <c r="V58" s="544"/>
      <c r="W58" s="544"/>
      <c r="X58" s="544"/>
      <c r="Y58" s="1046"/>
      <c r="Z58" s="1046"/>
      <c r="AA58" s="1046"/>
      <c r="AB58" s="1046"/>
      <c r="AC58" s="1046"/>
      <c r="AD58" s="1046"/>
      <c r="AE58" s="1046"/>
      <c r="AF58" s="1046"/>
      <c r="AG58" s="1046"/>
      <c r="AH58" s="1046"/>
      <c r="AI58" s="1046"/>
      <c r="AJ58" s="1046"/>
      <c r="AK58" s="1046"/>
      <c r="AL58" s="1046"/>
      <c r="AM58" s="1046"/>
      <c r="AN58" s="1046"/>
      <c r="AO58" s="1046"/>
      <c r="AP58" s="544"/>
      <c r="AQ58" s="544"/>
      <c r="AR58" s="545"/>
      <c r="AS58" s="459"/>
      <c r="AT58" s="459"/>
      <c r="AU58" s="459"/>
      <c r="AV58" s="459"/>
      <c r="AW58" s="459"/>
      <c r="AX58" s="500"/>
      <c r="AY58" s="459"/>
      <c r="AZ58" s="459"/>
      <c r="BA58" s="459"/>
      <c r="BB58" s="459"/>
    </row>
    <row r="59" spans="1:71" ht="15.65" customHeight="1" x14ac:dyDescent="0.2">
      <c r="A59" s="459"/>
      <c r="B59" s="542"/>
      <c r="C59" s="988"/>
      <c r="D59" s="988"/>
      <c r="E59" s="988"/>
      <c r="F59" s="988"/>
      <c r="G59" s="988"/>
      <c r="H59" s="1025" t="s">
        <v>232</v>
      </c>
      <c r="I59" s="891"/>
      <c r="J59" s="891"/>
      <c r="K59" s="891"/>
      <c r="L59" s="891"/>
      <c r="M59" s="891"/>
      <c r="N59" s="891"/>
      <c r="O59" s="891"/>
      <c r="P59" s="1023" t="str">
        <f>IF(OR(入力シート!E60="",入力シート!E60="選択してください"), "",
   IF(OR(入力シート!E60="【連絡先】の記載と同じ", 入力シート!E60="【技術的事項に関する連絡先】の記載と同じ"), 入力シート!E60,
   MID(入力シート!E60, FIND("：", 入力シート!E60) + 1, FIND(")", 入力シート!E60) - FIND("：", 入力シート!E60) - 1)))</f>
        <v/>
      </c>
      <c r="Q59" s="1023"/>
      <c r="R59" s="1023"/>
      <c r="S59" s="1023"/>
      <c r="T59" s="1023"/>
      <c r="U59" s="1023"/>
      <c r="V59" s="1023"/>
      <c r="W59" s="1023"/>
      <c r="X59" s="1023"/>
      <c r="Y59" s="1023"/>
      <c r="Z59" s="1023"/>
      <c r="AA59" s="1023"/>
      <c r="AB59" s="1023"/>
      <c r="AC59" s="1023"/>
      <c r="AD59" s="1023"/>
      <c r="AE59" s="1023"/>
      <c r="AF59" s="1023"/>
      <c r="AG59" s="1023"/>
      <c r="AH59" s="1023"/>
      <c r="AI59" s="1023"/>
      <c r="AJ59" s="1023"/>
      <c r="AK59" s="1023"/>
      <c r="AL59" s="1023"/>
      <c r="AM59" s="1023"/>
      <c r="AN59" s="1023"/>
      <c r="AO59" s="1023"/>
      <c r="AP59" s="1023"/>
      <c r="AQ59" s="1023"/>
      <c r="AR59" s="1024"/>
      <c r="AS59" s="459"/>
      <c r="AT59" s="459"/>
      <c r="AU59" s="459"/>
      <c r="AV59" s="459"/>
      <c r="AW59" s="459"/>
      <c r="AX59" s="500"/>
      <c r="AY59" s="459"/>
      <c r="AZ59" s="459"/>
      <c r="BA59" s="459"/>
      <c r="BB59" s="459"/>
      <c r="BQ59" s="446">
        <v>1</v>
      </c>
      <c r="BR59" s="446">
        <f>IF(OR(P59="",P59="選択してください"),0,1)</f>
        <v>0</v>
      </c>
      <c r="BS59" s="446">
        <f>BQ59-BR59</f>
        <v>1</v>
      </c>
    </row>
    <row r="60" spans="1:71" x14ac:dyDescent="0.2">
      <c r="A60" s="459"/>
      <c r="B60" s="542"/>
      <c r="C60" s="988"/>
      <c r="D60" s="988"/>
      <c r="E60" s="988"/>
      <c r="F60" s="988"/>
      <c r="G60" s="988"/>
      <c r="H60" s="547"/>
      <c r="I60" s="548"/>
      <c r="J60" s="548"/>
      <c r="K60" s="548"/>
      <c r="L60" s="548"/>
      <c r="M60" s="548"/>
      <c r="N60" s="548"/>
      <c r="O60" s="548"/>
      <c r="P60" s="548"/>
      <c r="Q60" s="548"/>
      <c r="R60" s="548"/>
      <c r="S60" s="548"/>
      <c r="T60" s="548"/>
      <c r="U60" s="548"/>
      <c r="V60" s="548"/>
      <c r="W60" s="548"/>
      <c r="X60" s="548"/>
      <c r="Y60" s="548"/>
      <c r="Z60" s="548"/>
      <c r="AA60" s="548"/>
      <c r="AB60" s="548"/>
      <c r="AC60" s="548"/>
      <c r="AD60" s="548"/>
      <c r="AE60" s="548"/>
      <c r="AF60" s="548"/>
      <c r="AG60" s="548"/>
      <c r="AH60" s="548"/>
      <c r="AI60" s="548"/>
      <c r="AJ60" s="548"/>
      <c r="AK60" s="548"/>
      <c r="AL60" s="548"/>
      <c r="AM60" s="548"/>
      <c r="AN60" s="548"/>
      <c r="AO60" s="548"/>
      <c r="AP60" s="548"/>
      <c r="AQ60" s="548"/>
      <c r="AR60" s="549"/>
      <c r="AS60" s="459"/>
      <c r="AT60" s="459"/>
      <c r="AU60" s="459"/>
      <c r="AV60" s="459"/>
      <c r="AW60" s="459"/>
      <c r="AX60" s="500"/>
      <c r="AY60" s="459"/>
      <c r="AZ60" s="459"/>
      <c r="BA60" s="459"/>
      <c r="BB60" s="459"/>
    </row>
    <row r="61" spans="1:71" ht="5.15" customHeight="1" thickBot="1" x14ac:dyDescent="0.25">
      <c r="A61" s="459"/>
      <c r="B61" s="550"/>
      <c r="C61" s="551"/>
      <c r="D61" s="551"/>
      <c r="E61" s="551"/>
      <c r="F61" s="551"/>
      <c r="G61" s="551"/>
      <c r="H61" s="551"/>
      <c r="I61" s="551"/>
      <c r="J61" s="551"/>
      <c r="K61" s="551"/>
      <c r="L61" s="551"/>
      <c r="M61" s="551"/>
      <c r="N61" s="551"/>
      <c r="O61" s="551"/>
      <c r="P61" s="551"/>
      <c r="Q61" s="551"/>
      <c r="R61" s="551"/>
      <c r="S61" s="551"/>
      <c r="T61" s="551"/>
      <c r="U61" s="551"/>
      <c r="V61" s="551"/>
      <c r="W61" s="551"/>
      <c r="X61" s="551"/>
      <c r="Y61" s="551"/>
      <c r="Z61" s="551"/>
      <c r="AA61" s="551"/>
      <c r="AB61" s="551"/>
      <c r="AC61" s="551"/>
      <c r="AD61" s="551"/>
      <c r="AE61" s="551"/>
      <c r="AF61" s="551"/>
      <c r="AG61" s="551"/>
      <c r="AH61" s="551"/>
      <c r="AI61" s="551"/>
      <c r="AJ61" s="551"/>
      <c r="AK61" s="551"/>
      <c r="AL61" s="551"/>
      <c r="AM61" s="551"/>
      <c r="AN61" s="551"/>
      <c r="AO61" s="551"/>
      <c r="AP61" s="551"/>
      <c r="AQ61" s="551"/>
      <c r="AR61" s="551"/>
      <c r="AS61" s="551"/>
      <c r="AT61" s="551"/>
      <c r="AU61" s="551"/>
      <c r="AV61" s="551"/>
      <c r="AW61" s="551"/>
      <c r="AX61" s="552"/>
      <c r="AY61" s="459"/>
      <c r="AZ61" s="459"/>
      <c r="BA61" s="459"/>
      <c r="BB61" s="459"/>
    </row>
    <row r="62" spans="1:71" x14ac:dyDescent="0.2">
      <c r="A62" s="459"/>
      <c r="B62" s="459"/>
      <c r="C62" s="459"/>
      <c r="D62" s="459"/>
      <c r="E62" s="459"/>
      <c r="F62" s="459"/>
      <c r="G62" s="459"/>
      <c r="H62" s="459"/>
      <c r="I62" s="459"/>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59"/>
      <c r="AN62" s="459"/>
      <c r="AO62" s="459"/>
      <c r="AP62" s="459"/>
      <c r="AQ62" s="459"/>
      <c r="AR62" s="459"/>
      <c r="AS62" s="459"/>
      <c r="AT62" s="459"/>
      <c r="AU62" s="459"/>
      <c r="AV62" s="459"/>
      <c r="AW62" s="459"/>
      <c r="AX62" s="459"/>
      <c r="AY62" s="459"/>
      <c r="AZ62" s="459"/>
      <c r="BA62" s="459"/>
      <c r="BB62" s="459"/>
    </row>
    <row r="63" spans="1:71" x14ac:dyDescent="0.2">
      <c r="A63" s="459"/>
      <c r="B63" s="459"/>
      <c r="C63" s="459"/>
      <c r="D63" s="459"/>
      <c r="E63" s="459"/>
      <c r="F63" s="459"/>
      <c r="G63" s="459"/>
      <c r="H63" s="459"/>
      <c r="I63" s="459"/>
      <c r="J63" s="459"/>
      <c r="K63" s="459"/>
      <c r="L63" s="459"/>
      <c r="M63" s="459"/>
      <c r="N63" s="459"/>
      <c r="O63" s="459"/>
      <c r="P63" s="459"/>
      <c r="Q63" s="459"/>
      <c r="R63" s="459"/>
      <c r="S63" s="459"/>
      <c r="T63" s="459"/>
      <c r="U63" s="459"/>
      <c r="V63" s="459"/>
      <c r="W63" s="459"/>
      <c r="X63" s="459"/>
      <c r="Y63" s="459"/>
      <c r="Z63" s="459"/>
      <c r="AA63" s="459"/>
      <c r="AB63" s="459"/>
      <c r="AC63" s="459"/>
      <c r="AD63" s="459"/>
      <c r="AE63" s="459"/>
      <c r="AF63" s="459"/>
      <c r="AG63" s="459"/>
      <c r="AH63" s="459"/>
      <c r="AI63" s="459"/>
      <c r="AJ63" s="459"/>
      <c r="AK63" s="459"/>
      <c r="AL63" s="459"/>
      <c r="AM63" s="459"/>
      <c r="AN63" s="459"/>
      <c r="AO63" s="459"/>
      <c r="AP63" s="459"/>
      <c r="AQ63" s="459"/>
      <c r="AR63" s="459"/>
      <c r="AS63" s="459"/>
      <c r="AT63" s="459"/>
      <c r="AU63" s="459"/>
      <c r="AV63" s="459"/>
      <c r="AW63" s="459"/>
      <c r="AX63" s="459"/>
      <c r="AY63" s="459"/>
      <c r="AZ63" s="459"/>
      <c r="BA63" s="459"/>
      <c r="BB63" s="459"/>
    </row>
  </sheetData>
  <sheetProtection algorithmName="SHA-512" hashValue="eoNqOFnOLqXbdozmGBxoEVprdW/ny3R5Ykfx8WyOnp8mjvH+FGZ91zFolmMUxoQ7Pv+H7qtbRf01IsOL0DQU3w==" saltValue="t4PY0vOrNVDUMJNSxiwGFQ==" spinCount="100000" sheet="1" objects="1" scenarios="1"/>
  <mergeCells count="100">
    <mergeCell ref="C38:F38"/>
    <mergeCell ref="H34:N34"/>
    <mergeCell ref="R34:S34"/>
    <mergeCell ref="G38:S38"/>
    <mergeCell ref="O33:Q33"/>
    <mergeCell ref="O34:Q34"/>
    <mergeCell ref="U38:X38"/>
    <mergeCell ref="Y38:AA38"/>
    <mergeCell ref="AG34:AI34"/>
    <mergeCell ref="Y34:AA34"/>
    <mergeCell ref="V34:X34"/>
    <mergeCell ref="AD34:AF34"/>
    <mergeCell ref="AU2:AV2"/>
    <mergeCell ref="AQ17:AW17"/>
    <mergeCell ref="R17:AO17"/>
    <mergeCell ref="Y33:AA33"/>
    <mergeCell ref="AG33:AI33"/>
    <mergeCell ref="AQ19:AW19"/>
    <mergeCell ref="R18:AO18"/>
    <mergeCell ref="AL16:AO16"/>
    <mergeCell ref="AQ16:AW16"/>
    <mergeCell ref="AP12:AR12"/>
    <mergeCell ref="AS12:AT12"/>
    <mergeCell ref="R16:AK16"/>
    <mergeCell ref="R9:AO9"/>
    <mergeCell ref="R10:AO10"/>
    <mergeCell ref="V33:X33"/>
    <mergeCell ref="AD33:AF33"/>
    <mergeCell ref="H53:AR57"/>
    <mergeCell ref="Y58:AO58"/>
    <mergeCell ref="AG45:AI45"/>
    <mergeCell ref="AJ45:AN45"/>
    <mergeCell ref="AK33:AN33"/>
    <mergeCell ref="AK34:AN34"/>
    <mergeCell ref="AO39:AQ39"/>
    <mergeCell ref="AO40:AQ40"/>
    <mergeCell ref="AK38:AN38"/>
    <mergeCell ref="U39:X39"/>
    <mergeCell ref="AC39:AF39"/>
    <mergeCell ref="AC38:AF38"/>
    <mergeCell ref="C33:N33"/>
    <mergeCell ref="R33:S33"/>
    <mergeCell ref="AO33:AQ33"/>
    <mergeCell ref="AO34:AQ34"/>
    <mergeCell ref="AG46:AI46"/>
    <mergeCell ref="P59:AR59"/>
    <mergeCell ref="AJ46:AN46"/>
    <mergeCell ref="AG39:AI39"/>
    <mergeCell ref="H59:O59"/>
    <mergeCell ref="Y45:AA45"/>
    <mergeCell ref="Y46:AA46"/>
    <mergeCell ref="AB45:AF45"/>
    <mergeCell ref="AB46:AF46"/>
    <mergeCell ref="U45:X45"/>
    <mergeCell ref="U46:X46"/>
    <mergeCell ref="H52:T52"/>
    <mergeCell ref="C45:S45"/>
    <mergeCell ref="C46:S46"/>
    <mergeCell ref="C52:G60"/>
    <mergeCell ref="U52:AR52"/>
    <mergeCell ref="C39:F40"/>
    <mergeCell ref="G39:S39"/>
    <mergeCell ref="AK39:AN39"/>
    <mergeCell ref="AK40:AN40"/>
    <mergeCell ref="Y39:AA39"/>
    <mergeCell ref="AG40:AI40"/>
    <mergeCell ref="G40:S40"/>
    <mergeCell ref="U40:X40"/>
    <mergeCell ref="AC40:AF40"/>
    <mergeCell ref="Y40:AA40"/>
    <mergeCell ref="AO38:AQ38"/>
    <mergeCell ref="AG38:AI38"/>
    <mergeCell ref="A1:E1"/>
    <mergeCell ref="F1:L1"/>
    <mergeCell ref="BH4:BI4"/>
    <mergeCell ref="AP18:AR18"/>
    <mergeCell ref="C16:Q16"/>
    <mergeCell ref="C17:Q17"/>
    <mergeCell ref="AY17:BB17"/>
    <mergeCell ref="AP4:AX4"/>
    <mergeCell ref="AQ6:AW6"/>
    <mergeCell ref="AR1:AY1"/>
    <mergeCell ref="AS18:AT18"/>
    <mergeCell ref="R8:AO8"/>
    <mergeCell ref="R11:T11"/>
    <mergeCell ref="U11:AO11"/>
    <mergeCell ref="B2:I3"/>
    <mergeCell ref="J2:P3"/>
    <mergeCell ref="C23:AO26"/>
    <mergeCell ref="G18:Q18"/>
    <mergeCell ref="G19:Q19"/>
    <mergeCell ref="AL19:AO19"/>
    <mergeCell ref="R19:AK19"/>
    <mergeCell ref="R12:T12"/>
    <mergeCell ref="U12:AO12"/>
    <mergeCell ref="C11:Q12"/>
    <mergeCell ref="C10:Q10"/>
    <mergeCell ref="C9:Q9"/>
    <mergeCell ref="C8:Q8"/>
    <mergeCell ref="T5:AG5"/>
  </mergeCells>
  <phoneticPr fontId="2"/>
  <conditionalFormatting sqref="U11:U12 AG45:AG46">
    <cfRule type="expression" dxfId="127" priority="5">
      <formula>U11=""</formula>
    </cfRule>
  </conditionalFormatting>
  <conditionalFormatting sqref="AP12:AR12">
    <cfRule type="expression" dxfId="126" priority="1">
      <formula>$AP$12=""</formula>
    </cfRule>
  </conditionalFormatting>
  <dataValidations count="17">
    <dataValidation type="date" operator="greaterThan" allowBlank="1" showInputMessage="1" showErrorMessage="1" error="（１）アクセス設備の運用開始希望日より未来日を記載ください。" sqref="BE9:BK9 AQ9:AW9" xr:uid="{1DC253ED-EEFC-4F1A-BBB4-B7F7E5FB6984}">
      <formula1>AQ8</formula1>
    </dataValidation>
    <dataValidation type="whole" operator="equal" allowBlank="1" showInputMessage="1" showErrorMessage="1" sqref="AY16:BA16 R16:AK16" xr:uid="{D1C3BAB6-05FB-4606-9DED-6688532E3A29}">
      <formula1>6</formula1>
    </dataValidation>
    <dataValidation type="list" allowBlank="1" showInputMessage="1" showErrorMessage="1" sqref="AY17:BC17 AZ11:BC11" xr:uid="{FD543BC6-C721-4EDD-9344-0AE3C3E1B839}">
      <formula1>"選択してください,有,無"</formula1>
    </dataValidation>
    <dataValidation type="list" allowBlank="1" showInputMessage="1" showErrorMessage="1" sqref="AY18:BB18" xr:uid="{8F7D963D-BD5E-4BBC-BA6F-F343DA22907A}">
      <formula1>"選択してください,予備線,予備電源"</formula1>
    </dataValidation>
    <dataValidation type="date" operator="greaterThan" allowBlank="1" showInputMessage="1" showErrorMessage="1" error="（２）発電設備等の連系開始希望日（試運転）より未来日を記載ください。" sqref="BE10:BK10 AQ10:AW10" xr:uid="{F63282E6-5B35-45E7-AA1A-311591AE03E0}">
      <formula1>AQ9</formula1>
    </dataValidation>
    <dataValidation type="date" operator="greaterThanOrEqual" allowBlank="1" showInputMessage="1" showErrorMessage="1" error="（２）発電設備等の連系開始希望日（試運転）より、未来日付を記載ください。" sqref="AY10:BC10" xr:uid="{5C6722AA-7C8D-4270-8E82-4AE8D17366FC}">
      <formula1>AY9</formula1>
    </dataValidation>
    <dataValidation type="whole" operator="lessThan" allowBlank="1" showInputMessage="1" showErrorMessage="1" error="最小の数値は最大より小さい値を記載ください。" sqref="AV46 T46" xr:uid="{69A3B0C3-C353-4133-802A-54D4DC9AAA4B}">
      <formula1>T45</formula1>
    </dataValidation>
    <dataValidation type="date" operator="greaterThanOrEqual" allowBlank="1" showInputMessage="1" showErrorMessage="1" error="（１）アクセス設備の運用開始日希望日より、未来日付を記載ください。" sqref="AZ9:BC9" xr:uid="{4ED023CA-7784-4DC9-97B4-106D4B9307D4}">
      <formula1>AZ8</formula1>
    </dataValidation>
    <dataValidation type="date" operator="greaterThanOrEqual" allowBlank="1" showInputMessage="1" showErrorMessage="1" error="（１）アクセス設備の運用開始日希望日より、未来日付を記載ください。" sqref="AY9" xr:uid="{E7405682-3D05-4533-95E2-407F4B7F722A}">
      <formula1>AW8</formula1>
    </dataValidation>
    <dataValidation type="custom" allowBlank="1" showInputMessage="1" showErrorMessage="1" error="最大の数値は最小の数値より大きい値を記載ください" sqref="U45:X46" xr:uid="{A05A3313-8B45-414A-990F-98BC036BEA07}">
      <formula1>U45&gt;U46</formula1>
    </dataValidation>
    <dataValidation operator="greaterThanOrEqual" allowBlank="1" showInputMessage="1" showErrorMessage="1" error="1(1)アクセス設備の運用開始希望日より_x000a_未来日の日付を記載ください" sqref="R9:AO10" xr:uid="{F601745F-101B-46B0-AB71-DF8C257B3EAA}"/>
    <dataValidation operator="greaterThan" allowBlank="1" showInputMessage="1" showErrorMessage="1" error="シート右上にある申込書の記載日より_x000a_未来日の日付を記載ください" sqref="R8:AO8" xr:uid="{EB5100E1-DB76-4347-BB79-1885559304DE}"/>
    <dataValidation type="list" allowBlank="1" showInputMessage="1" showErrorMessage="1" sqref="BJ11" xr:uid="{48830B44-F740-4C2B-8AF5-2BBBDB08AEE2}">
      <formula1>#REF!</formula1>
    </dataValidation>
    <dataValidation type="list" allowBlank="1" showInputMessage="1" sqref="AW59:BE59 P59:AQ59" xr:uid="{F70F20DA-6F3C-432C-9100-CD8D6430E61E}">
      <formula1>#REF!</formula1>
    </dataValidation>
    <dataValidation type="list" operator="greaterThanOrEqual" allowBlank="1" showInputMessage="1" showErrorMessage="1" error="「Today関数」を使用せずに、手入力で申込記載日(YYYY年MM月DD日)を記載ください。" sqref="U11:AO11" xr:uid="{3A496EEF-A797-4041-B5A0-71CBB6F7C4C6}">
      <formula1>"有,無"</formula1>
    </dataValidation>
    <dataValidation type="custom" operator="greaterThanOrEqual" allowBlank="1" showInputMessage="1" showErrorMessage="1" error="「Today関数」を使用せずに、手入力で申込記載日(YYYY年MM月DD日)を記載ください。" sqref="U12:AO12" xr:uid="{64A1F9E2-4A0B-48B7-A90A-E733D3483DF3}">
      <formula1>AND(NOT(_xlfn.ISFORMULA(U12)), ISNUMBER(U12), U12=DATE(YEAR(U12),MONTH(U12),DAY(U12)), U12 &gt;= TODAY())</formula1>
    </dataValidation>
    <dataValidation type="whole" operator="greaterThan" allowBlank="1" showInputMessage="1" showErrorMessage="1" error="0より大きい整数で入力ください" sqref="AP12:AR12" xr:uid="{467C6282-F26A-485F-8716-497496A72E75}">
      <formula1>0</formula1>
    </dataValidation>
  </dataValidations>
  <hyperlinks>
    <hyperlink ref="A1" location="はじめに!A1" display="＜はじめにへ" xr:uid="{447583A2-7973-44AF-A1EF-846212FC01DE}"/>
    <hyperlink ref="A1:E1" location="入力シート!Print_Area" display="＜入力シートへ" xr:uid="{73D69310-489D-4AA8-8B95-B98134AE98A5}"/>
    <hyperlink ref="AR1:AY1" location="おわりに!Print_Area" display="おわりにへ＞" xr:uid="{89BD24D9-283B-412E-81E2-A5BBC608B0DB}"/>
  </hyperlinks>
  <printOptions horizontalCentered="1" verticalCentered="1"/>
  <pageMargins left="0.39370078740157483" right="0.39370078740157483" top="0.39370078740157483" bottom="0.39370078740157483" header="0.39370078740157483" footer="0.39370078740157483"/>
  <pageSetup paperSize="9" scale="67" orientation="portrait" cellComments="asDisplayed"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129" id="{58DB0ED1-891F-460C-A9AC-3D213E933164}">
            <xm:f>入力シート!#REF!&lt;&gt;"増設"</xm:f>
            <x14:dxf>
              <fill>
                <patternFill>
                  <bgColor theme="0" tint="-0.24994659260841701"/>
                </patternFill>
              </fill>
            </x14:dxf>
          </x14:cfRule>
          <xm:sqref>O33:T33 V33 Y33:AB33 AD33 AG33:AI33 T38:AA38</xm:sqref>
        </x14:conditionalFormatting>
        <x14:conditionalFormatting xmlns:xm="http://schemas.microsoft.com/office/excel/2006/main">
          <x14:cfRule type="expression" priority="4" id="{13D779DB-CCED-4DFB-9F88-E128686F792C}">
            <xm:f>入力シート!$E$55="無"</xm:f>
            <x14:dxf>
              <fill>
                <patternFill>
                  <bgColor theme="0" tint="-0.24994659260841701"/>
                </patternFill>
              </fill>
            </x14:dxf>
          </x14:cfRule>
          <xm:sqref>R18 AP18:AT18 R19:AO19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625A6-C445-4D2B-8305-870C35EA1EB4}">
  <sheetPr codeName="Sheet8">
    <pageSetUpPr fitToPage="1"/>
  </sheetPr>
  <dimension ref="A1:BI52"/>
  <sheetViews>
    <sheetView showGridLines="0" view="pageBreakPreview" zoomScale="80" zoomScaleNormal="100" zoomScaleSheetLayoutView="80" workbookViewId="0">
      <pane ySplit="1" topLeftCell="A2" activePane="bottomLeft" state="frozen"/>
      <selection pane="bottomLeft" sqref="A1:E1"/>
    </sheetView>
  </sheetViews>
  <sheetFormatPr defaultRowHeight="13" x14ac:dyDescent="0.2"/>
  <cols>
    <col min="1" max="46" width="2.90625" style="554" customWidth="1"/>
    <col min="48" max="50" width="8.7265625" hidden="1" customWidth="1"/>
    <col min="59" max="61" width="8.81640625" hidden="1" customWidth="1"/>
  </cols>
  <sheetData>
    <row r="1" spans="1:61" ht="20.149999999999999" customHeight="1" x14ac:dyDescent="0.2">
      <c r="A1" s="1171" t="s">
        <v>152</v>
      </c>
      <c r="B1" s="1171"/>
      <c r="C1" s="1171"/>
      <c r="D1" s="1171"/>
      <c r="E1" s="1171"/>
      <c r="F1" s="1172"/>
      <c r="G1" s="1172"/>
      <c r="H1" s="1172"/>
      <c r="I1" s="1172"/>
      <c r="J1" s="1172"/>
      <c r="K1" s="1172"/>
      <c r="L1" s="20"/>
      <c r="M1" s="447"/>
      <c r="P1" s="555"/>
      <c r="Q1" s="555"/>
      <c r="R1" s="555"/>
      <c r="S1" s="556"/>
      <c r="T1" s="787"/>
      <c r="U1" s="787"/>
      <c r="V1" s="787"/>
      <c r="W1" s="174"/>
      <c r="X1" s="788" t="s">
        <v>493</v>
      </c>
      <c r="Y1" s="1173">
        <f>IF('はじめに '!AV61="はい",SUM(AX19:AX25),0)</f>
        <v>0</v>
      </c>
      <c r="Z1" s="1173"/>
      <c r="AA1" s="789" t="s">
        <v>1</v>
      </c>
      <c r="AB1" s="790"/>
      <c r="AC1" s="558"/>
      <c r="AD1" s="558"/>
      <c r="AE1" s="558"/>
      <c r="AF1" s="559"/>
      <c r="AG1" s="559"/>
      <c r="AH1" s="559"/>
      <c r="AI1" s="557"/>
      <c r="AP1" s="1167" t="s">
        <v>154</v>
      </c>
      <c r="AQ1" s="1167"/>
      <c r="AR1" s="1167"/>
      <c r="AS1" s="1167"/>
      <c r="AT1" s="1167"/>
    </row>
    <row r="2" spans="1:61" x14ac:dyDescent="0.2">
      <c r="A2" s="517"/>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517"/>
      <c r="AL2" s="517"/>
      <c r="AM2" s="517"/>
      <c r="AN2" s="517"/>
      <c r="AO2" s="517"/>
      <c r="AP2" s="517"/>
      <c r="AQ2" s="517"/>
      <c r="AR2" s="1002" t="s">
        <v>233</v>
      </c>
      <c r="AS2" s="1002"/>
      <c r="AT2" s="1002"/>
    </row>
    <row r="3" spans="1:61" ht="13.5" thickBot="1" x14ac:dyDescent="0.25">
      <c r="A3" s="561"/>
      <c r="B3" s="561"/>
      <c r="C3" s="561"/>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561"/>
      <c r="AF3" s="561"/>
      <c r="AG3" s="561"/>
      <c r="AH3" s="561"/>
      <c r="AI3" s="561"/>
      <c r="AJ3" s="561"/>
      <c r="AK3" s="561"/>
      <c r="AL3" s="561"/>
      <c r="AM3" s="561"/>
      <c r="AN3" s="561"/>
      <c r="AO3" s="561"/>
      <c r="AP3" s="561"/>
      <c r="AQ3" s="561"/>
      <c r="AR3" s="561"/>
      <c r="AS3" s="561"/>
      <c r="AT3" s="561"/>
    </row>
    <row r="4" spans="1:61" x14ac:dyDescent="0.2">
      <c r="A4" s="708"/>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1168"/>
      <c r="AI4" s="1168"/>
      <c r="AJ4" s="693"/>
      <c r="AK4" s="563"/>
      <c r="AL4" s="1169" t="str">
        <f>IF(入力シート!E12="","",入力シート!E12)</f>
        <v/>
      </c>
      <c r="AM4" s="1169"/>
      <c r="AN4" s="1169"/>
      <c r="AO4" s="1169"/>
      <c r="AP4" s="1169"/>
      <c r="AQ4" s="1169"/>
      <c r="AR4" s="1169"/>
      <c r="AS4" s="1169"/>
      <c r="AT4" s="1170"/>
    </row>
    <row r="5" spans="1:61" x14ac:dyDescent="0.2">
      <c r="A5" s="1159" t="s">
        <v>234</v>
      </c>
      <c r="B5" s="1160"/>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c r="AE5" s="1160"/>
      <c r="AF5" s="1160"/>
      <c r="AG5" s="1160"/>
      <c r="AH5" s="1160"/>
      <c r="AI5" s="1160"/>
      <c r="AJ5" s="1160"/>
      <c r="AK5" s="1160"/>
      <c r="AL5" s="1160"/>
      <c r="AM5" s="1160"/>
      <c r="AN5" s="1160"/>
      <c r="AO5" s="1160"/>
      <c r="AP5" s="1160"/>
      <c r="AQ5" s="1160"/>
      <c r="AR5" s="1160"/>
      <c r="AS5" s="1160"/>
      <c r="AT5" s="1161"/>
    </row>
    <row r="6" spans="1:61" s="446" customFormat="1" ht="22.5" customHeight="1" x14ac:dyDescent="0.2">
      <c r="A6" s="564"/>
      <c r="B6" s="517"/>
      <c r="C6" s="517"/>
      <c r="D6" s="517"/>
      <c r="E6" s="517"/>
      <c r="F6" s="517"/>
      <c r="G6" s="517"/>
      <c r="H6" s="517"/>
      <c r="I6" s="517"/>
      <c r="J6" s="517"/>
      <c r="K6" s="517"/>
      <c r="L6" s="517"/>
      <c r="M6" s="517"/>
      <c r="N6" s="517"/>
      <c r="O6" s="517"/>
      <c r="P6" s="517"/>
      <c r="Q6" s="517"/>
      <c r="R6" s="517"/>
      <c r="S6" s="517"/>
      <c r="T6" s="517"/>
      <c r="U6" s="517"/>
      <c r="V6" s="517"/>
      <c r="W6" s="517"/>
      <c r="X6" s="517"/>
      <c r="Y6" s="517"/>
      <c r="Z6" s="709"/>
      <c r="AA6" s="459"/>
      <c r="AB6" s="459"/>
      <c r="AC6" s="459"/>
      <c r="AD6" s="459"/>
      <c r="AE6" s="459"/>
      <c r="AF6" s="459"/>
      <c r="AG6" s="1162" t="s">
        <v>235</v>
      </c>
      <c r="AH6" s="1162"/>
      <c r="AI6" s="1162"/>
      <c r="AJ6" s="1162"/>
      <c r="AK6" s="1162"/>
      <c r="AL6" s="1162"/>
      <c r="AM6" s="1163" t="str">
        <f>IF(入力シート!E20="","",入力シート!E20)</f>
        <v/>
      </c>
      <c r="AN6" s="1163"/>
      <c r="AO6" s="1163"/>
      <c r="AP6" s="1163"/>
      <c r="AQ6" s="1163"/>
      <c r="AR6" s="1163"/>
      <c r="AS6" s="1163"/>
      <c r="AT6" s="565"/>
      <c r="AU6" s="566"/>
      <c r="BG6" t="s">
        <v>187</v>
      </c>
      <c r="BH6" t="s">
        <v>236</v>
      </c>
      <c r="BI6" t="s">
        <v>237</v>
      </c>
    </row>
    <row r="7" spans="1:61" s="446" customFormat="1" ht="22.5" customHeight="1" x14ac:dyDescent="0.15">
      <c r="A7" s="564"/>
      <c r="B7" s="517"/>
      <c r="C7" s="517"/>
      <c r="D7" s="517"/>
      <c r="E7" s="517"/>
      <c r="F7" s="517"/>
      <c r="G7" s="517"/>
      <c r="H7" s="517"/>
      <c r="I7" s="517"/>
      <c r="J7" s="517"/>
      <c r="K7" s="517"/>
      <c r="L7" s="517"/>
      <c r="M7" s="517"/>
      <c r="N7" s="517"/>
      <c r="O7" s="517"/>
      <c r="P7" s="517"/>
      <c r="Q7" s="517"/>
      <c r="R7" s="517"/>
      <c r="S7" s="517"/>
      <c r="T7" s="517"/>
      <c r="U7" s="517"/>
      <c r="V7" s="517"/>
      <c r="W7" s="517"/>
      <c r="X7" s="517"/>
      <c r="Y7" s="517"/>
      <c r="Z7" s="517"/>
      <c r="AA7" s="459"/>
      <c r="AB7" s="459"/>
      <c r="AC7" s="459"/>
      <c r="AD7" s="459"/>
      <c r="AE7" s="459"/>
      <c r="AF7" s="1164"/>
      <c r="AG7" s="1165"/>
      <c r="AH7" s="476" t="s">
        <v>118</v>
      </c>
      <c r="AI7" s="1166"/>
      <c r="AJ7" s="1166"/>
      <c r="AK7" s="985" t="s">
        <v>238</v>
      </c>
      <c r="AL7" s="985"/>
      <c r="AM7" s="985"/>
      <c r="AN7" s="985"/>
      <c r="AO7" s="1056" t="str">
        <f>IF(入力シート!E69="","",IF(入力シート!E69="選択してください","",入力シート!E69))</f>
        <v/>
      </c>
      <c r="AP7" s="1056"/>
      <c r="AQ7" s="1056"/>
      <c r="AR7" s="1056"/>
      <c r="AS7" s="1056"/>
      <c r="AT7" s="568"/>
      <c r="AU7" s="566"/>
      <c r="BG7" s="446">
        <v>1</v>
      </c>
      <c r="BH7" s="569">
        <f>IF(OR(AO7="",AO7="選択してください"),0,1)</f>
        <v>0</v>
      </c>
      <c r="BI7" s="446">
        <f>BG7-BH7</f>
        <v>1</v>
      </c>
    </row>
    <row r="8" spans="1:61" ht="15" customHeight="1" x14ac:dyDescent="0.2">
      <c r="A8" s="570" t="s">
        <v>239</v>
      </c>
      <c r="B8" s="706"/>
      <c r="C8" s="706"/>
      <c r="D8" s="706"/>
      <c r="E8" s="706"/>
      <c r="F8" s="706"/>
      <c r="G8" s="706"/>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65"/>
    </row>
    <row r="9" spans="1:61" ht="18.75" customHeight="1" x14ac:dyDescent="0.2">
      <c r="A9" s="571"/>
      <c r="B9" s="1146" t="s">
        <v>240</v>
      </c>
      <c r="C9" s="1146"/>
      <c r="D9" s="1146"/>
      <c r="E9" s="1146"/>
      <c r="F9" s="1146"/>
      <c r="G9" s="1146"/>
      <c r="H9" s="1146"/>
      <c r="I9" s="1146"/>
      <c r="J9" s="1146"/>
      <c r="K9" s="1146"/>
      <c r="L9" s="1146"/>
      <c r="M9" s="1146"/>
      <c r="N9" s="1146"/>
      <c r="O9" s="1146"/>
      <c r="P9" s="1146"/>
      <c r="Q9" s="1146"/>
      <c r="R9" s="1146"/>
      <c r="S9" s="1146"/>
      <c r="T9" s="1146"/>
      <c r="U9" s="1146"/>
      <c r="V9" s="1146"/>
      <c r="W9" s="1146"/>
      <c r="X9" s="1146"/>
      <c r="Y9" s="1146"/>
      <c r="Z9" s="1146"/>
      <c r="AA9" s="1146"/>
      <c r="AB9" s="1146"/>
      <c r="AC9" s="1146"/>
      <c r="AD9" s="1146"/>
      <c r="AE9" s="1146"/>
      <c r="AF9" s="877" t="s">
        <v>505</v>
      </c>
      <c r="AG9" s="878"/>
      <c r="AH9" s="878"/>
      <c r="AI9" s="878"/>
      <c r="AJ9" s="878"/>
      <c r="AK9" s="878"/>
      <c r="AL9" s="878"/>
      <c r="AM9" s="878"/>
      <c r="AN9" s="878"/>
      <c r="AO9" s="878"/>
      <c r="AP9" s="878"/>
      <c r="AQ9" s="878"/>
      <c r="AR9" s="878"/>
      <c r="AS9" s="1116"/>
      <c r="AT9" s="565"/>
    </row>
    <row r="10" spans="1:61" ht="18.75" customHeight="1" x14ac:dyDescent="0.2">
      <c r="A10" s="571"/>
      <c r="B10" s="1146" t="s">
        <v>241</v>
      </c>
      <c r="C10" s="1146"/>
      <c r="D10" s="1146"/>
      <c r="E10" s="1146"/>
      <c r="F10" s="1146"/>
      <c r="G10" s="1146"/>
      <c r="H10" s="1146"/>
      <c r="I10" s="1146"/>
      <c r="J10" s="1146"/>
      <c r="K10" s="1146"/>
      <c r="L10" s="1146"/>
      <c r="M10" s="1146"/>
      <c r="N10" s="1146"/>
      <c r="O10" s="1146"/>
      <c r="P10" s="1146"/>
      <c r="Q10" s="1146"/>
      <c r="R10" s="1146"/>
      <c r="S10" s="1146"/>
      <c r="T10" s="1146"/>
      <c r="U10" s="1146"/>
      <c r="V10" s="1146"/>
      <c r="W10" s="1146"/>
      <c r="X10" s="1146"/>
      <c r="Y10" s="1146"/>
      <c r="Z10" s="1146"/>
      <c r="AA10" s="1146"/>
      <c r="AB10" s="1146"/>
      <c r="AC10" s="1146"/>
      <c r="AD10" s="1146"/>
      <c r="AE10" s="1146"/>
      <c r="AF10" s="1174">
        <f>IF(入力シート!E75="","",入力シート!E75)</f>
        <v>0</v>
      </c>
      <c r="AG10" s="1175"/>
      <c r="AH10" s="1175"/>
      <c r="AI10" s="1175"/>
      <c r="AJ10" s="1175"/>
      <c r="AK10" s="1175"/>
      <c r="AL10" s="1175"/>
      <c r="AM10" s="1175"/>
      <c r="AN10" s="1175"/>
      <c r="AO10" s="1175"/>
      <c r="AP10" s="1175"/>
      <c r="AQ10" s="1175"/>
      <c r="AR10" s="977" t="s">
        <v>109</v>
      </c>
      <c r="AS10" s="1089"/>
      <c r="AT10" s="565"/>
    </row>
    <row r="11" spans="1:61" ht="18.75" customHeight="1" x14ac:dyDescent="0.2">
      <c r="A11" s="571"/>
      <c r="B11" s="1146" t="s">
        <v>242</v>
      </c>
      <c r="C11" s="1146"/>
      <c r="D11" s="1146"/>
      <c r="E11" s="1146"/>
      <c r="F11" s="1146"/>
      <c r="G11" s="1146"/>
      <c r="H11" s="1146"/>
      <c r="I11" s="1146"/>
      <c r="J11" s="1146"/>
      <c r="K11" s="1146"/>
      <c r="L11" s="1146"/>
      <c r="M11" s="1146"/>
      <c r="N11" s="1146"/>
      <c r="O11" s="1146"/>
      <c r="P11" s="1146"/>
      <c r="Q11" s="1146"/>
      <c r="R11" s="1146"/>
      <c r="S11" s="1146"/>
      <c r="T11" s="1146"/>
      <c r="U11" s="1146"/>
      <c r="V11" s="1146"/>
      <c r="W11" s="1146"/>
      <c r="X11" s="1146"/>
      <c r="Y11" s="1146"/>
      <c r="Z11" s="1146"/>
      <c r="AA11" s="1146"/>
      <c r="AB11" s="1146"/>
      <c r="AC11" s="1146"/>
      <c r="AD11" s="1146"/>
      <c r="AE11" s="1146"/>
      <c r="AF11" s="1000" t="str">
        <f>IF(入力シート!E81="","",入力シート!E81)</f>
        <v/>
      </c>
      <c r="AG11" s="1151"/>
      <c r="AH11" s="1151"/>
      <c r="AI11" s="1151"/>
      <c r="AJ11" s="1151"/>
      <c r="AK11" s="985" t="s">
        <v>118</v>
      </c>
      <c r="AL11" s="985"/>
      <c r="AM11" s="1151" t="str">
        <f>IF(入力シート!H81="","",入力シート!H81)</f>
        <v/>
      </c>
      <c r="AN11" s="1151"/>
      <c r="AO11" s="1151"/>
      <c r="AP11" s="1151"/>
      <c r="AQ11" s="1151"/>
      <c r="AR11" s="977" t="s">
        <v>120</v>
      </c>
      <c r="AS11" s="1089"/>
      <c r="AT11" s="565"/>
    </row>
    <row r="12" spans="1:61" ht="18.75" customHeight="1" x14ac:dyDescent="0.2">
      <c r="A12" s="571"/>
      <c r="B12" s="1146" t="s">
        <v>243</v>
      </c>
      <c r="C12" s="1146"/>
      <c r="D12" s="1146"/>
      <c r="E12" s="1146"/>
      <c r="F12" s="1146"/>
      <c r="G12" s="1146"/>
      <c r="H12" s="1146"/>
      <c r="I12" s="1146"/>
      <c r="J12" s="1146"/>
      <c r="K12" s="1146"/>
      <c r="L12" s="1146"/>
      <c r="M12" s="1146"/>
      <c r="N12" s="1146"/>
      <c r="O12" s="1146"/>
      <c r="P12" s="1146"/>
      <c r="Q12" s="1146"/>
      <c r="R12" s="1146"/>
      <c r="S12" s="1146"/>
      <c r="T12" s="1146"/>
      <c r="U12" s="1146"/>
      <c r="V12" s="1146"/>
      <c r="W12" s="1146"/>
      <c r="X12" s="1146"/>
      <c r="Y12" s="1146"/>
      <c r="Z12" s="1146"/>
      <c r="AA12" s="1146"/>
      <c r="AB12" s="1146"/>
      <c r="AC12" s="1146"/>
      <c r="AD12" s="1146"/>
      <c r="AE12" s="1146"/>
      <c r="AF12" s="1000" t="str">
        <f>IF(入力シート!E82="","",入力シート!E82)</f>
        <v/>
      </c>
      <c r="AG12" s="1151"/>
      <c r="AH12" s="1151"/>
      <c r="AI12" s="1151"/>
      <c r="AJ12" s="1151"/>
      <c r="AK12" s="985" t="s">
        <v>118</v>
      </c>
      <c r="AL12" s="985"/>
      <c r="AM12" s="1151" t="str">
        <f>IF(入力シート!H82="","",入力シート!H82)</f>
        <v/>
      </c>
      <c r="AN12" s="1151"/>
      <c r="AO12" s="1151"/>
      <c r="AP12" s="1151"/>
      <c r="AQ12" s="1151"/>
      <c r="AR12" s="977" t="s">
        <v>120</v>
      </c>
      <c r="AS12" s="1089"/>
      <c r="AT12" s="565"/>
    </row>
    <row r="13" spans="1:61" ht="18.75" customHeight="1" x14ac:dyDescent="0.2">
      <c r="A13" s="571"/>
      <c r="B13" s="1127" t="s">
        <v>244</v>
      </c>
      <c r="C13" s="1128"/>
      <c r="D13" s="1128"/>
      <c r="E13" s="1128"/>
      <c r="F13" s="1128"/>
      <c r="G13" s="1128"/>
      <c r="H13" s="1128"/>
      <c r="I13" s="1128"/>
      <c r="J13" s="1128"/>
      <c r="K13" s="1128"/>
      <c r="L13" s="1128"/>
      <c r="M13" s="1129"/>
      <c r="N13" s="1176" t="s">
        <v>627</v>
      </c>
      <c r="O13" s="1176"/>
      <c r="P13" s="1176"/>
      <c r="Q13" s="1176"/>
      <c r="R13" s="1176"/>
      <c r="S13" s="1176"/>
      <c r="T13" s="1176"/>
      <c r="U13" s="1176"/>
      <c r="V13" s="1176"/>
      <c r="W13" s="1176"/>
      <c r="X13" s="1176"/>
      <c r="Y13" s="1176"/>
      <c r="Z13" s="1176"/>
      <c r="AA13" s="1176"/>
      <c r="AB13" s="1176"/>
      <c r="AC13" s="1176"/>
      <c r="AD13" s="1176"/>
      <c r="AE13" s="1176"/>
      <c r="AF13" s="1000" t="str">
        <f>IF(入力シート!E83="","",入力シート!E83)</f>
        <v/>
      </c>
      <c r="AG13" s="1151"/>
      <c r="AH13" s="1151"/>
      <c r="AI13" s="1151"/>
      <c r="AJ13" s="1151"/>
      <c r="AK13" s="1151"/>
      <c r="AL13" s="1151"/>
      <c r="AM13" s="1151"/>
      <c r="AN13" s="1151"/>
      <c r="AO13" s="1151"/>
      <c r="AP13" s="1151"/>
      <c r="AQ13" s="1151"/>
      <c r="AR13" s="977" t="s">
        <v>246</v>
      </c>
      <c r="AS13" s="1089"/>
      <c r="AT13" s="565"/>
    </row>
    <row r="14" spans="1:61" ht="18.75" customHeight="1" x14ac:dyDescent="0.2">
      <c r="A14" s="571"/>
      <c r="B14" s="1130"/>
      <c r="C14" s="1131"/>
      <c r="D14" s="1131"/>
      <c r="E14" s="1131"/>
      <c r="F14" s="1131"/>
      <c r="G14" s="1131"/>
      <c r="H14" s="1131"/>
      <c r="I14" s="1131"/>
      <c r="J14" s="1131"/>
      <c r="K14" s="1131"/>
      <c r="L14" s="1131"/>
      <c r="M14" s="1132"/>
      <c r="N14" s="1176" t="s">
        <v>628</v>
      </c>
      <c r="O14" s="1176"/>
      <c r="P14" s="1176"/>
      <c r="Q14" s="1176"/>
      <c r="R14" s="1176"/>
      <c r="S14" s="1176"/>
      <c r="T14" s="1176"/>
      <c r="U14" s="1176"/>
      <c r="V14" s="1176"/>
      <c r="W14" s="1176"/>
      <c r="X14" s="1176"/>
      <c r="Y14" s="1176"/>
      <c r="Z14" s="1176"/>
      <c r="AA14" s="1176"/>
      <c r="AB14" s="1176"/>
      <c r="AC14" s="1176"/>
      <c r="AD14" s="1176"/>
      <c r="AE14" s="1176"/>
      <c r="AF14" s="1000" t="str">
        <f>IF(入力シート!E84="","",入力シート!E84)</f>
        <v/>
      </c>
      <c r="AG14" s="1151"/>
      <c r="AH14" s="1151"/>
      <c r="AI14" s="1151"/>
      <c r="AJ14" s="1151"/>
      <c r="AK14" s="1151"/>
      <c r="AL14" s="1151"/>
      <c r="AM14" s="1151"/>
      <c r="AN14" s="1151"/>
      <c r="AO14" s="1151"/>
      <c r="AP14" s="1151"/>
      <c r="AQ14" s="1151"/>
      <c r="AR14" s="977" t="s">
        <v>246</v>
      </c>
      <c r="AS14" s="1089"/>
      <c r="AT14" s="565"/>
    </row>
    <row r="15" spans="1:61" ht="18.75" customHeight="1" x14ac:dyDescent="0.2">
      <c r="A15" s="571"/>
      <c r="B15" s="1146" t="s">
        <v>248</v>
      </c>
      <c r="C15" s="1146"/>
      <c r="D15" s="1146"/>
      <c r="E15" s="1146"/>
      <c r="F15" s="1146"/>
      <c r="G15" s="1146"/>
      <c r="H15" s="1146"/>
      <c r="I15" s="1146"/>
      <c r="J15" s="1146"/>
      <c r="K15" s="1146"/>
      <c r="L15" s="1146"/>
      <c r="M15" s="1146"/>
      <c r="N15" s="1146"/>
      <c r="O15" s="1146"/>
      <c r="P15" s="1146"/>
      <c r="Q15" s="1146"/>
      <c r="R15" s="1146"/>
      <c r="S15" s="1146"/>
      <c r="T15" s="1146"/>
      <c r="U15" s="1146"/>
      <c r="V15" s="1146"/>
      <c r="W15" s="1146"/>
      <c r="X15" s="1146"/>
      <c r="Y15" s="1146"/>
      <c r="Z15" s="1146"/>
      <c r="AA15" s="1146"/>
      <c r="AB15" s="1146"/>
      <c r="AC15" s="1146"/>
      <c r="AD15" s="1146"/>
      <c r="AE15" s="1146"/>
      <c r="AF15" s="1193" t="str">
        <f>IF(入力シート!E87="","",IF(入力シート!E87="選択してください","",入力シート!E87))</f>
        <v/>
      </c>
      <c r="AG15" s="1194"/>
      <c r="AH15" s="1194"/>
      <c r="AI15" s="1194"/>
      <c r="AJ15" s="1194"/>
      <c r="AK15" s="1194"/>
      <c r="AL15" s="1194"/>
      <c r="AM15" s="1194"/>
      <c r="AN15" s="1194"/>
      <c r="AO15" s="1194"/>
      <c r="AP15" s="1194"/>
      <c r="AQ15" s="1194"/>
      <c r="AR15" s="878"/>
      <c r="AS15" s="1116"/>
      <c r="AT15" s="565"/>
    </row>
    <row r="16" spans="1:61" ht="18.75" customHeight="1" x14ac:dyDescent="0.2">
      <c r="A16" s="571"/>
      <c r="B16" s="1146" t="s">
        <v>249</v>
      </c>
      <c r="C16" s="1146"/>
      <c r="D16" s="1146"/>
      <c r="E16" s="1146"/>
      <c r="F16" s="1146"/>
      <c r="G16" s="1146"/>
      <c r="H16" s="1146"/>
      <c r="I16" s="1146"/>
      <c r="J16" s="1146"/>
      <c r="K16" s="1146"/>
      <c r="L16" s="1146"/>
      <c r="M16" s="1146"/>
      <c r="N16" s="1146"/>
      <c r="O16" s="1146"/>
      <c r="P16" s="1146"/>
      <c r="Q16" s="1146"/>
      <c r="R16" s="1146"/>
      <c r="S16" s="1146"/>
      <c r="T16" s="1146"/>
      <c r="U16" s="1146"/>
      <c r="V16" s="1146"/>
      <c r="W16" s="1146"/>
      <c r="X16" s="1146"/>
      <c r="Y16" s="1146"/>
      <c r="Z16" s="1146"/>
      <c r="AA16" s="1146"/>
      <c r="AB16" s="1146"/>
      <c r="AC16" s="1146"/>
      <c r="AD16" s="1146"/>
      <c r="AE16" s="1146"/>
      <c r="AF16" s="1178" t="str">
        <f>IF(入力シート!E88="","",入力シート!E88)</f>
        <v/>
      </c>
      <c r="AG16" s="1179"/>
      <c r="AH16" s="1179"/>
      <c r="AI16" s="1179"/>
      <c r="AJ16" s="1179"/>
      <c r="AK16" s="1179"/>
      <c r="AL16" s="1179"/>
      <c r="AM16" s="1179"/>
      <c r="AN16" s="1179"/>
      <c r="AO16" s="1179"/>
      <c r="AP16" s="1179"/>
      <c r="AQ16" s="1179"/>
      <c r="AR16" s="1151"/>
      <c r="AS16" s="998"/>
      <c r="AT16" s="565"/>
    </row>
    <row r="17" spans="1:61" ht="13" customHeight="1" x14ac:dyDescent="0.2">
      <c r="A17" s="571"/>
      <c r="B17" s="1128" t="s">
        <v>250</v>
      </c>
      <c r="C17" s="1128"/>
      <c r="D17" s="1128"/>
      <c r="E17" s="1128"/>
      <c r="F17" s="1128"/>
      <c r="G17" s="1128"/>
      <c r="H17" s="1128"/>
      <c r="I17" s="1128"/>
      <c r="J17" s="1128"/>
      <c r="K17" s="1128"/>
      <c r="L17" s="1128"/>
      <c r="M17" s="1128"/>
      <c r="N17" s="1128"/>
      <c r="O17" s="1128"/>
      <c r="P17" s="1128"/>
      <c r="Q17" s="1128"/>
      <c r="R17" s="1128"/>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1128"/>
      <c r="AS17" s="1128"/>
      <c r="AT17" s="565"/>
    </row>
    <row r="18" spans="1:61" ht="15" customHeight="1" x14ac:dyDescent="0.2">
      <c r="A18" s="1142" t="s">
        <v>251</v>
      </c>
      <c r="B18" s="1142"/>
      <c r="C18" s="1142"/>
      <c r="D18" s="1142"/>
      <c r="E18" s="1142"/>
      <c r="F18" s="1142"/>
      <c r="G18" s="1142"/>
      <c r="H18" s="1142"/>
      <c r="I18" s="474"/>
      <c r="J18" s="474"/>
      <c r="K18" s="474"/>
      <c r="L18" s="474"/>
      <c r="M18" s="474"/>
      <c r="N18" s="474"/>
      <c r="O18" s="474"/>
      <c r="P18" s="474"/>
      <c r="Q18" s="474"/>
      <c r="R18" s="474"/>
      <c r="S18" s="474"/>
      <c r="T18" s="474"/>
      <c r="U18" s="474"/>
      <c r="V18" s="474"/>
      <c r="W18" s="474"/>
      <c r="X18" s="474"/>
      <c r="Y18" s="474"/>
      <c r="Z18" s="474"/>
      <c r="AA18" s="474"/>
      <c r="AB18" s="474"/>
      <c r="AC18" s="474"/>
      <c r="AD18" s="474"/>
      <c r="AE18" s="474"/>
      <c r="AF18" s="474"/>
      <c r="AG18" s="474"/>
      <c r="AH18" s="474"/>
      <c r="AI18" s="474"/>
      <c r="AJ18" s="474"/>
      <c r="AK18" s="474"/>
      <c r="AL18" s="474"/>
      <c r="AM18" s="474"/>
      <c r="AN18" s="474"/>
      <c r="AO18" s="474"/>
      <c r="AP18" s="474"/>
      <c r="AQ18" s="474"/>
      <c r="AR18" s="474"/>
      <c r="AS18" s="474"/>
      <c r="AT18" s="565"/>
    </row>
    <row r="19" spans="1:61" ht="18.75" customHeight="1" x14ac:dyDescent="0.2">
      <c r="A19" s="571" t="s">
        <v>163</v>
      </c>
      <c r="B19" s="1127" t="s">
        <v>252</v>
      </c>
      <c r="C19" s="1128"/>
      <c r="D19" s="1128"/>
      <c r="E19" s="1128"/>
      <c r="F19" s="1128"/>
      <c r="G19" s="1128"/>
      <c r="H19" s="1128"/>
      <c r="I19" s="1128"/>
      <c r="J19" s="1128"/>
      <c r="K19" s="1128"/>
      <c r="L19" s="1128"/>
      <c r="M19" s="1128"/>
      <c r="N19" s="1128"/>
      <c r="O19" s="1128"/>
      <c r="P19" s="1128"/>
      <c r="Q19" s="1128"/>
      <c r="R19" s="1128"/>
      <c r="S19" s="1128"/>
      <c r="T19" s="1128"/>
      <c r="U19" s="1128"/>
      <c r="V19" s="1128"/>
      <c r="W19" s="1128"/>
      <c r="X19" s="1128"/>
      <c r="Y19" s="1128"/>
      <c r="Z19" s="1128"/>
      <c r="AA19" s="1128"/>
      <c r="AB19" s="1128"/>
      <c r="AC19" s="1128"/>
      <c r="AD19" s="1128"/>
      <c r="AE19" s="1129"/>
      <c r="AF19" s="1114"/>
      <c r="AG19" s="1115"/>
      <c r="AH19" s="1115"/>
      <c r="AI19" s="1115"/>
      <c r="AJ19" s="1115"/>
      <c r="AK19" s="1115"/>
      <c r="AL19" s="1115"/>
      <c r="AM19" s="1115"/>
      <c r="AN19" s="1115"/>
      <c r="AO19" s="1115"/>
      <c r="AP19" s="1115"/>
      <c r="AQ19" s="1115"/>
      <c r="AR19" s="977" t="s">
        <v>113</v>
      </c>
      <c r="AS19" s="1089"/>
      <c r="AT19" s="565"/>
      <c r="AV19">
        <v>1</v>
      </c>
      <c r="AW19">
        <f>COUNTA(AF19)</f>
        <v>0</v>
      </c>
      <c r="AX19">
        <f>AV19-AW19</f>
        <v>1</v>
      </c>
      <c r="BG19">
        <v>1</v>
      </c>
      <c r="BH19">
        <f>COUNTA(AF19)</f>
        <v>0</v>
      </c>
      <c r="BI19">
        <f>BG19-BH19</f>
        <v>1</v>
      </c>
    </row>
    <row r="20" spans="1:61" ht="18.75" customHeight="1" x14ac:dyDescent="0.2">
      <c r="A20" s="571"/>
      <c r="B20" s="1146" t="s">
        <v>253</v>
      </c>
      <c r="C20" s="1146"/>
      <c r="D20" s="1146"/>
      <c r="E20" s="1146"/>
      <c r="F20" s="1146"/>
      <c r="G20" s="1146"/>
      <c r="H20" s="1146"/>
      <c r="I20" s="1146"/>
      <c r="J20" s="1146"/>
      <c r="K20" s="1146"/>
      <c r="L20" s="1146"/>
      <c r="M20" s="1146"/>
      <c r="N20" s="1146"/>
      <c r="O20" s="1146"/>
      <c r="P20" s="1146"/>
      <c r="Q20" s="1127"/>
      <c r="R20" s="1127"/>
      <c r="S20" s="1127"/>
      <c r="T20" s="1127"/>
      <c r="U20" s="1127"/>
      <c r="V20" s="1127"/>
      <c r="W20" s="1127"/>
      <c r="X20" s="1127"/>
      <c r="Y20" s="1127"/>
      <c r="Z20" s="1127"/>
      <c r="AA20" s="1127"/>
      <c r="AB20" s="1127"/>
      <c r="AC20" s="1127"/>
      <c r="AD20" s="1127"/>
      <c r="AE20" s="1204"/>
      <c r="AF20" s="1203"/>
      <c r="AG20" s="1203"/>
      <c r="AH20" s="1203"/>
      <c r="AI20" s="1203"/>
      <c r="AJ20" s="1203"/>
      <c r="AK20" s="457" t="s">
        <v>254</v>
      </c>
      <c r="AL20" s="572" t="s">
        <v>255</v>
      </c>
      <c r="AM20" s="1203"/>
      <c r="AN20" s="1203"/>
      <c r="AO20" s="1203"/>
      <c r="AP20" s="1203"/>
      <c r="AQ20" s="1203"/>
      <c r="AR20" s="1083" t="s">
        <v>102</v>
      </c>
      <c r="AS20" s="1084"/>
      <c r="AT20" s="565"/>
      <c r="AV20">
        <v>1</v>
      </c>
      <c r="AW20">
        <f>COUNTA(AF20)</f>
        <v>0</v>
      </c>
      <c r="AX20">
        <f t="shared" ref="AX20:AX25" si="0">AV20-AW20</f>
        <v>1</v>
      </c>
    </row>
    <row r="21" spans="1:61" ht="18.75" customHeight="1" x14ac:dyDescent="0.2">
      <c r="A21" s="571"/>
      <c r="B21" s="1182" t="s">
        <v>256</v>
      </c>
      <c r="C21" s="1183"/>
      <c r="D21" s="1183"/>
      <c r="E21" s="1183"/>
      <c r="F21" s="1183"/>
      <c r="G21" s="1183"/>
      <c r="H21" s="1183"/>
      <c r="I21" s="1183"/>
      <c r="J21" s="1128"/>
      <c r="K21" s="1128"/>
      <c r="L21" s="1128"/>
      <c r="M21" s="1128"/>
      <c r="N21" s="1128"/>
      <c r="O21" s="1128"/>
      <c r="P21" s="1128"/>
      <c r="Q21" s="572"/>
      <c r="R21" s="1184" t="s">
        <v>257</v>
      </c>
      <c r="S21" s="1185"/>
      <c r="T21" s="1185"/>
      <c r="U21" s="1185"/>
      <c r="V21" s="1185"/>
      <c r="W21" s="1185"/>
      <c r="X21" s="1185"/>
      <c r="Y21" s="1185"/>
      <c r="Z21" s="1185"/>
      <c r="AA21" s="1185"/>
      <c r="AB21" s="1185"/>
      <c r="AC21" s="1185"/>
      <c r="AD21" s="1185"/>
      <c r="AE21" s="1186"/>
      <c r="AF21" s="1187"/>
      <c r="AG21" s="1188"/>
      <c r="AH21" s="1188"/>
      <c r="AI21" s="1188"/>
      <c r="AJ21" s="1188"/>
      <c r="AK21" s="1188"/>
      <c r="AL21" s="1188"/>
      <c r="AM21" s="1188"/>
      <c r="AN21" s="1188"/>
      <c r="AO21" s="1188"/>
      <c r="AP21" s="1188"/>
      <c r="AQ21" s="1188"/>
      <c r="AR21" s="1188"/>
      <c r="AS21" s="1189"/>
      <c r="AT21" s="565"/>
      <c r="AV21">
        <v>1</v>
      </c>
      <c r="AW21">
        <f>COUNTA(AM20)</f>
        <v>0</v>
      </c>
      <c r="AX21">
        <f t="shared" si="0"/>
        <v>1</v>
      </c>
    </row>
    <row r="22" spans="1:61" ht="18.75" customHeight="1" x14ac:dyDescent="0.2">
      <c r="A22" s="571"/>
      <c r="B22" s="1182"/>
      <c r="C22" s="1183"/>
      <c r="D22" s="1183"/>
      <c r="E22" s="1183"/>
      <c r="F22" s="1183"/>
      <c r="G22" s="1183"/>
      <c r="H22" s="1183"/>
      <c r="I22" s="1183"/>
      <c r="J22" s="1183"/>
      <c r="K22" s="1183"/>
      <c r="L22" s="1183"/>
      <c r="M22" s="1183"/>
      <c r="N22" s="1183"/>
      <c r="O22" s="1183"/>
      <c r="P22" s="1183"/>
      <c r="Q22" s="474"/>
      <c r="R22" s="1190" t="s">
        <v>258</v>
      </c>
      <c r="S22" s="1191"/>
      <c r="T22" s="1191"/>
      <c r="U22" s="1191"/>
      <c r="V22" s="1191"/>
      <c r="W22" s="1191"/>
      <c r="X22" s="1191"/>
      <c r="Y22" s="1191"/>
      <c r="Z22" s="1191"/>
      <c r="AA22" s="1191"/>
      <c r="AB22" s="1191"/>
      <c r="AC22" s="1191"/>
      <c r="AD22" s="1191"/>
      <c r="AE22" s="1192"/>
      <c r="AF22" s="1133"/>
      <c r="AG22" s="1134"/>
      <c r="AH22" s="1134"/>
      <c r="AI22" s="1134"/>
      <c r="AJ22" s="1134"/>
      <c r="AK22" s="1134"/>
      <c r="AL22" s="1134"/>
      <c r="AM22" s="1134"/>
      <c r="AN22" s="1134"/>
      <c r="AO22" s="1134"/>
      <c r="AP22" s="1134"/>
      <c r="AQ22" s="1134"/>
      <c r="AR22" s="1134"/>
      <c r="AS22" s="1135"/>
      <c r="AT22" s="565"/>
      <c r="AV22">
        <v>1</v>
      </c>
      <c r="AW22">
        <f>COUNTA(AF21)</f>
        <v>0</v>
      </c>
      <c r="AX22">
        <f t="shared" si="0"/>
        <v>1</v>
      </c>
    </row>
    <row r="23" spans="1:61" ht="18.75" customHeight="1" x14ac:dyDescent="0.2">
      <c r="A23" s="571"/>
      <c r="B23" s="1130"/>
      <c r="C23" s="1131"/>
      <c r="D23" s="1131"/>
      <c r="E23" s="1131"/>
      <c r="F23" s="1131"/>
      <c r="G23" s="1131"/>
      <c r="H23" s="1131"/>
      <c r="I23" s="1131"/>
      <c r="J23" s="1131"/>
      <c r="K23" s="1131"/>
      <c r="L23" s="1131"/>
      <c r="M23" s="1131"/>
      <c r="N23" s="1131"/>
      <c r="O23" s="1131"/>
      <c r="P23" s="1131"/>
      <c r="Q23" s="573"/>
      <c r="R23" s="1136" t="s">
        <v>259</v>
      </c>
      <c r="S23" s="1137"/>
      <c r="T23" s="1137"/>
      <c r="U23" s="1137"/>
      <c r="V23" s="1137"/>
      <c r="W23" s="1137"/>
      <c r="X23" s="1137"/>
      <c r="Y23" s="1137"/>
      <c r="Z23" s="1137"/>
      <c r="AA23" s="1137"/>
      <c r="AB23" s="1137"/>
      <c r="AC23" s="1137"/>
      <c r="AD23" s="1137"/>
      <c r="AE23" s="1138"/>
      <c r="AF23" s="1139"/>
      <c r="AG23" s="1140"/>
      <c r="AH23" s="1140"/>
      <c r="AI23" s="1140"/>
      <c r="AJ23" s="1140"/>
      <c r="AK23" s="1140"/>
      <c r="AL23" s="1140"/>
      <c r="AM23" s="1140"/>
      <c r="AN23" s="1140"/>
      <c r="AO23" s="1140"/>
      <c r="AP23" s="1140"/>
      <c r="AQ23" s="1140"/>
      <c r="AR23" s="1140"/>
      <c r="AS23" s="1141"/>
      <c r="AT23" s="565"/>
      <c r="AV23">
        <v>1</v>
      </c>
      <c r="AW23">
        <f>IF(AF21="無",1,COUNTA(AF22))</f>
        <v>0</v>
      </c>
      <c r="AX23">
        <f t="shared" si="0"/>
        <v>1</v>
      </c>
    </row>
    <row r="24" spans="1:61" ht="18.75" customHeight="1" x14ac:dyDescent="0.2">
      <c r="A24" s="571"/>
      <c r="B24" s="1146" t="s">
        <v>260</v>
      </c>
      <c r="C24" s="1067"/>
      <c r="D24" s="1067"/>
      <c r="E24" s="1067"/>
      <c r="F24" s="1067"/>
      <c r="G24" s="1067"/>
      <c r="H24" s="1067"/>
      <c r="I24" s="1067"/>
      <c r="J24" s="1067"/>
      <c r="K24" s="1067"/>
      <c r="L24" s="1067"/>
      <c r="M24" s="1067"/>
      <c r="N24" s="1067"/>
      <c r="O24" s="1067"/>
      <c r="P24" s="1067"/>
      <c r="Q24" s="1131"/>
      <c r="R24" s="1131"/>
      <c r="S24" s="1131"/>
      <c r="T24" s="1131"/>
      <c r="U24" s="1131"/>
      <c r="V24" s="1131"/>
      <c r="W24" s="1131"/>
      <c r="X24" s="1131"/>
      <c r="Y24" s="1131"/>
      <c r="Z24" s="1131"/>
      <c r="AA24" s="1131"/>
      <c r="AB24" s="1131"/>
      <c r="AC24" s="1131"/>
      <c r="AD24" s="1131"/>
      <c r="AE24" s="1131"/>
      <c r="AF24" s="1147"/>
      <c r="AG24" s="1121"/>
      <c r="AH24" s="1121"/>
      <c r="AI24" s="1121"/>
      <c r="AJ24" s="1121"/>
      <c r="AK24" s="1121"/>
      <c r="AL24" s="1121"/>
      <c r="AM24" s="1121"/>
      <c r="AN24" s="1121"/>
      <c r="AO24" s="1121"/>
      <c r="AP24" s="1121"/>
      <c r="AQ24" s="1121"/>
      <c r="AR24" s="573" t="s">
        <v>115</v>
      </c>
      <c r="AS24" s="574"/>
      <c r="AT24" s="565"/>
      <c r="AV24">
        <v>1</v>
      </c>
      <c r="AW24">
        <f>IF(AF21="無",1,COUNTA(AF23))</f>
        <v>0</v>
      </c>
      <c r="AX24">
        <f t="shared" si="0"/>
        <v>1</v>
      </c>
    </row>
    <row r="25" spans="1:61" x14ac:dyDescent="0.2">
      <c r="A25" s="564"/>
      <c r="B25" s="517"/>
      <c r="C25" s="517"/>
      <c r="D25" s="517"/>
      <c r="E25" s="517"/>
      <c r="F25" s="517"/>
      <c r="G25" s="517"/>
      <c r="H25" s="517"/>
      <c r="I25" s="517"/>
      <c r="J25" s="517"/>
      <c r="K25" s="517"/>
      <c r="L25" s="517"/>
      <c r="M25" s="517"/>
      <c r="N25" s="517"/>
      <c r="O25" s="517"/>
      <c r="P25" s="517"/>
      <c r="Q25" s="517"/>
      <c r="R25" s="517"/>
      <c r="S25" s="517"/>
      <c r="T25" s="517"/>
      <c r="U25" s="517"/>
      <c r="V25" s="517"/>
      <c r="W25" s="517"/>
      <c r="X25" s="517"/>
      <c r="Y25" s="517"/>
      <c r="Z25" s="517"/>
      <c r="AA25" s="517"/>
      <c r="AB25" s="517"/>
      <c r="AC25" s="517"/>
      <c r="AD25" s="517"/>
      <c r="AE25" s="517"/>
      <c r="AF25" s="517"/>
      <c r="AG25" s="517"/>
      <c r="AH25" s="517"/>
      <c r="AI25" s="517"/>
      <c r="AJ25" s="517"/>
      <c r="AK25" s="517"/>
      <c r="AL25" s="517"/>
      <c r="AM25" s="517"/>
      <c r="AN25" s="517"/>
      <c r="AO25" s="517"/>
      <c r="AP25" s="517"/>
      <c r="AQ25" s="517"/>
      <c r="AR25" s="517"/>
      <c r="AS25" s="517"/>
      <c r="AT25" s="565"/>
      <c r="AV25">
        <v>1</v>
      </c>
      <c r="AW25">
        <f>COUNTA(AF24)</f>
        <v>0</v>
      </c>
      <c r="AX25">
        <f t="shared" si="0"/>
        <v>1</v>
      </c>
    </row>
    <row r="26" spans="1:61" ht="15" customHeight="1" x14ac:dyDescent="0.2">
      <c r="A26" s="570" t="s">
        <v>261</v>
      </c>
      <c r="B26" s="472"/>
      <c r="C26" s="472"/>
      <c r="D26" s="472"/>
      <c r="E26" s="706"/>
      <c r="F26" s="706"/>
      <c r="G26" s="706"/>
      <c r="H26" s="517"/>
      <c r="I26" s="517"/>
      <c r="J26" s="517"/>
      <c r="K26" s="517"/>
      <c r="L26" s="517"/>
      <c r="M26" s="517"/>
      <c r="N26" s="517"/>
      <c r="O26" s="517"/>
      <c r="P26" s="517"/>
      <c r="Q26" s="517"/>
      <c r="R26" s="517"/>
      <c r="S26" s="517"/>
      <c r="T26" s="517"/>
      <c r="U26" s="517"/>
      <c r="V26" s="517"/>
      <c r="W26" s="517"/>
      <c r="X26" s="517"/>
      <c r="Y26" s="517"/>
      <c r="Z26" s="517"/>
      <c r="AA26" s="517"/>
      <c r="AB26" s="575"/>
      <c r="AC26" s="517"/>
      <c r="AD26" s="517"/>
      <c r="AE26" s="517"/>
      <c r="AF26" s="517"/>
      <c r="AG26" s="517"/>
      <c r="AH26" s="517"/>
      <c r="AI26" s="517"/>
      <c r="AJ26" s="517"/>
      <c r="AK26" s="517"/>
      <c r="AL26" s="517"/>
      <c r="AM26" s="517"/>
      <c r="AN26" s="517"/>
      <c r="AO26" s="517"/>
      <c r="AP26" s="517"/>
      <c r="AQ26" s="517"/>
      <c r="AR26" s="517"/>
      <c r="AS26" s="517"/>
      <c r="AT26" s="565"/>
    </row>
    <row r="27" spans="1:61" ht="18.75" customHeight="1" thickBot="1" x14ac:dyDescent="0.25">
      <c r="A27" s="564"/>
      <c r="B27" s="1090" t="s">
        <v>262</v>
      </c>
      <c r="C27" s="1091"/>
      <c r="D27" s="1091"/>
      <c r="E27" s="1091"/>
      <c r="F27" s="1091"/>
      <c r="G27" s="1091"/>
      <c r="H27" s="1091"/>
      <c r="I27" s="1091"/>
      <c r="J27" s="1091"/>
      <c r="K27" s="1091"/>
      <c r="L27" s="1091"/>
      <c r="M27" s="1091"/>
      <c r="N27" s="1091"/>
      <c r="O27" s="1091"/>
      <c r="P27" s="1091"/>
      <c r="Q27" s="1091"/>
      <c r="R27" s="1091"/>
      <c r="S27" s="1091"/>
      <c r="T27" s="1091"/>
      <c r="U27" s="1091"/>
      <c r="V27" s="1091"/>
      <c r="W27" s="1091"/>
      <c r="X27" s="1091"/>
      <c r="Y27" s="1092"/>
      <c r="Z27" s="578"/>
      <c r="AA27" s="1091" t="s">
        <v>263</v>
      </c>
      <c r="AB27" s="1091"/>
      <c r="AC27" s="1091"/>
      <c r="AD27" s="1091"/>
      <c r="AE27" s="1091"/>
      <c r="AF27" s="1091"/>
      <c r="AG27" s="1091"/>
      <c r="AH27" s="1091"/>
      <c r="AI27" s="1091"/>
      <c r="AJ27" s="1091"/>
      <c r="AK27" s="1091"/>
      <c r="AL27" s="1091"/>
      <c r="AM27" s="1091"/>
      <c r="AN27" s="1091"/>
      <c r="AO27" s="1091"/>
      <c r="AP27" s="1091"/>
      <c r="AQ27" s="1091"/>
      <c r="AR27" s="1091"/>
      <c r="AS27" s="1092"/>
      <c r="AT27" s="565"/>
    </row>
    <row r="28" spans="1:61" ht="18.75" customHeight="1" thickTop="1" x14ac:dyDescent="0.2">
      <c r="A28" s="564"/>
      <c r="B28" s="1154" t="s">
        <v>264</v>
      </c>
      <c r="C28" s="1094"/>
      <c r="D28" s="1094"/>
      <c r="E28" s="1094"/>
      <c r="F28" s="1094"/>
      <c r="G28" s="1094"/>
      <c r="H28" s="1094"/>
      <c r="I28" s="1094"/>
      <c r="J28" s="1095"/>
      <c r="K28" s="1152"/>
      <c r="L28" s="1153"/>
      <c r="M28" s="1153"/>
      <c r="N28" s="1153"/>
      <c r="O28" s="1153"/>
      <c r="P28" s="1153"/>
      <c r="Q28" s="1153"/>
      <c r="R28" s="1153"/>
      <c r="S28" s="1153"/>
      <c r="T28" s="1153"/>
      <c r="U28" s="1153"/>
      <c r="V28" s="1153"/>
      <c r="W28" s="1153"/>
      <c r="X28" s="579" t="s">
        <v>104</v>
      </c>
      <c r="Y28" s="580"/>
      <c r="Z28" s="541"/>
      <c r="AA28" s="1094" t="s">
        <v>265</v>
      </c>
      <c r="AB28" s="1094"/>
      <c r="AC28" s="1094"/>
      <c r="AD28" s="1094"/>
      <c r="AE28" s="1094"/>
      <c r="AF28" s="1094"/>
      <c r="AG28" s="1095"/>
      <c r="AH28" s="1148" t="str">
        <f>IF(入力シート!E76="","",IF(入力シート!E76="選択してください","",入力シート!E76))</f>
        <v/>
      </c>
      <c r="AI28" s="1149"/>
      <c r="AJ28" s="1149"/>
      <c r="AK28" s="1149"/>
      <c r="AL28" s="1149"/>
      <c r="AM28" s="1149"/>
      <c r="AN28" s="1149"/>
      <c r="AO28" s="1149"/>
      <c r="AP28" s="1149"/>
      <c r="AQ28" s="1149"/>
      <c r="AR28" s="1149"/>
      <c r="AS28" s="1150"/>
      <c r="AT28" s="565"/>
    </row>
    <row r="29" spans="1:61" ht="18.75" customHeight="1" x14ac:dyDescent="0.2">
      <c r="A29" s="564"/>
      <c r="B29" s="976" t="s">
        <v>266</v>
      </c>
      <c r="C29" s="977"/>
      <c r="D29" s="977"/>
      <c r="E29" s="977"/>
      <c r="F29" s="977"/>
      <c r="G29" s="977"/>
      <c r="H29" s="977"/>
      <c r="I29" s="977"/>
      <c r="J29" s="1089"/>
      <c r="K29" s="1115"/>
      <c r="L29" s="1115"/>
      <c r="M29" s="1115"/>
      <c r="N29" s="1115"/>
      <c r="O29" s="1115"/>
      <c r="P29" s="1115"/>
      <c r="Q29" s="1115"/>
      <c r="R29" s="1115"/>
      <c r="S29" s="1115"/>
      <c r="T29" s="1115"/>
      <c r="U29" s="1115"/>
      <c r="V29" s="1115"/>
      <c r="W29" s="1115"/>
      <c r="X29" s="567" t="s">
        <v>102</v>
      </c>
      <c r="Y29" s="577"/>
      <c r="Z29" s="581"/>
      <c r="AA29" s="977" t="s">
        <v>267</v>
      </c>
      <c r="AB29" s="977"/>
      <c r="AC29" s="977"/>
      <c r="AD29" s="977"/>
      <c r="AE29" s="977"/>
      <c r="AF29" s="977"/>
      <c r="AG29" s="1089"/>
      <c r="AH29" s="1114"/>
      <c r="AI29" s="1115"/>
      <c r="AJ29" s="1115"/>
      <c r="AK29" s="1115"/>
      <c r="AL29" s="1115"/>
      <c r="AM29" s="1115"/>
      <c r="AN29" s="1115"/>
      <c r="AO29" s="1115"/>
      <c r="AP29" s="1115"/>
      <c r="AQ29" s="1115"/>
      <c r="AR29" s="514" t="s">
        <v>254</v>
      </c>
      <c r="AS29" s="515"/>
      <c r="AT29" s="565"/>
    </row>
    <row r="30" spans="1:61" ht="18.75" customHeight="1" x14ac:dyDescent="0.2">
      <c r="A30" s="564"/>
      <c r="B30" s="976" t="s">
        <v>268</v>
      </c>
      <c r="C30" s="977"/>
      <c r="D30" s="977"/>
      <c r="E30" s="977"/>
      <c r="F30" s="977"/>
      <c r="G30" s="977"/>
      <c r="H30" s="977"/>
      <c r="I30" s="977"/>
      <c r="J30" s="1089"/>
      <c r="K30" s="1115"/>
      <c r="L30" s="1115"/>
      <c r="M30" s="1115"/>
      <c r="N30" s="1115"/>
      <c r="O30" s="1115"/>
      <c r="P30" s="1115"/>
      <c r="Q30" s="1115"/>
      <c r="R30" s="1115"/>
      <c r="S30" s="1115"/>
      <c r="T30" s="1115"/>
      <c r="U30" s="1115"/>
      <c r="V30" s="1115"/>
      <c r="W30" s="1115"/>
      <c r="X30" s="717" t="s">
        <v>277</v>
      </c>
      <c r="Y30" s="577"/>
      <c r="Z30" s="541"/>
      <c r="AA30" s="977" t="s">
        <v>269</v>
      </c>
      <c r="AB30" s="977"/>
      <c r="AC30" s="977"/>
      <c r="AD30" s="977"/>
      <c r="AE30" s="977"/>
      <c r="AF30" s="977"/>
      <c r="AG30" s="1089"/>
      <c r="AH30" s="1000" t="str">
        <f>IF(入力シート!H73="","",入力シート!H73)</f>
        <v/>
      </c>
      <c r="AI30" s="1151"/>
      <c r="AJ30" s="1151"/>
      <c r="AK30" s="1151"/>
      <c r="AL30" s="1151"/>
      <c r="AM30" s="1151"/>
      <c r="AN30" s="1151"/>
      <c r="AO30" s="1151"/>
      <c r="AP30" s="1151"/>
      <c r="AQ30" s="1151"/>
      <c r="AR30" s="514" t="s">
        <v>104</v>
      </c>
      <c r="AS30" s="515"/>
      <c r="AT30" s="565"/>
    </row>
    <row r="31" spans="1:61" ht="18.75" customHeight="1" x14ac:dyDescent="0.2">
      <c r="A31" s="564"/>
      <c r="B31" s="988" t="s">
        <v>270</v>
      </c>
      <c r="C31" s="988"/>
      <c r="D31" s="988"/>
      <c r="E31" s="988"/>
      <c r="F31" s="988"/>
      <c r="G31" s="988"/>
      <c r="H31" s="988"/>
      <c r="I31" s="988"/>
      <c r="J31" s="988"/>
      <c r="K31" s="988"/>
      <c r="L31" s="988"/>
      <c r="M31" s="988"/>
      <c r="N31" s="988"/>
      <c r="O31" s="988"/>
      <c r="P31" s="988"/>
      <c r="Q31" s="988"/>
      <c r="R31" s="988"/>
      <c r="S31" s="988"/>
      <c r="T31" s="988"/>
      <c r="U31" s="988"/>
      <c r="V31" s="988"/>
      <c r="W31" s="988"/>
      <c r="X31" s="988"/>
      <c r="Y31" s="988"/>
      <c r="Z31" s="541"/>
      <c r="AA31" s="977" t="s">
        <v>271</v>
      </c>
      <c r="AB31" s="977"/>
      <c r="AC31" s="977"/>
      <c r="AD31" s="977"/>
      <c r="AE31" s="977"/>
      <c r="AF31" s="977"/>
      <c r="AG31" s="1089"/>
      <c r="AH31" s="1000" t="str">
        <f>IF(入力シート!E79="","",入力シート!E79)</f>
        <v/>
      </c>
      <c r="AI31" s="1151"/>
      <c r="AJ31" s="1151"/>
      <c r="AK31" s="1151"/>
      <c r="AL31" s="1151"/>
      <c r="AM31" s="1151"/>
      <c r="AN31" s="1151"/>
      <c r="AO31" s="1151"/>
      <c r="AP31" s="1151"/>
      <c r="AQ31" s="1151"/>
      <c r="AR31" s="514" t="s">
        <v>115</v>
      </c>
      <c r="AS31" s="515"/>
      <c r="AT31" s="565"/>
    </row>
    <row r="32" spans="1:61" ht="18.75" customHeight="1" x14ac:dyDescent="0.2">
      <c r="A32" s="564"/>
      <c r="B32" s="582"/>
      <c r="C32" s="583"/>
      <c r="D32" s="1097" t="s">
        <v>504</v>
      </c>
      <c r="E32" s="1097"/>
      <c r="F32" s="1097"/>
      <c r="G32" s="1097"/>
      <c r="H32" s="1097"/>
      <c r="I32" s="1097"/>
      <c r="J32" s="1097"/>
      <c r="K32" s="1097"/>
      <c r="L32" s="1098"/>
      <c r="M32" s="1099" t="s">
        <v>140</v>
      </c>
      <c r="N32" s="1100"/>
      <c r="O32" s="1100"/>
      <c r="P32" s="1100"/>
      <c r="Q32" s="1101"/>
      <c r="R32" s="1096" t="s">
        <v>502</v>
      </c>
      <c r="S32" s="1097"/>
      <c r="T32" s="1097"/>
      <c r="U32" s="1097"/>
      <c r="V32" s="1097"/>
      <c r="W32" s="1097"/>
      <c r="X32" s="1097"/>
      <c r="Y32" s="1098"/>
      <c r="Z32" s="541"/>
      <c r="AA32" s="1093" t="s">
        <v>272</v>
      </c>
      <c r="AB32" s="977"/>
      <c r="AC32" s="977"/>
      <c r="AD32" s="977"/>
      <c r="AE32" s="977"/>
      <c r="AF32" s="977"/>
      <c r="AG32" s="1089"/>
      <c r="AH32" s="1206" t="str">
        <f>IF(入力シート!E80="","",入力シート!E80)</f>
        <v/>
      </c>
      <c r="AI32" s="1207"/>
      <c r="AJ32" s="1207"/>
      <c r="AK32" s="1207"/>
      <c r="AL32" s="1112" t="s">
        <v>513</v>
      </c>
      <c r="AM32" s="1112"/>
      <c r="AN32" s="1113" t="str">
        <f>IF(入力シート!H80="","",入力シート!H80)</f>
        <v/>
      </c>
      <c r="AO32" s="1113"/>
      <c r="AP32" s="1113"/>
      <c r="AQ32" s="1113"/>
      <c r="AR32" s="567" t="s">
        <v>115</v>
      </c>
      <c r="AS32" s="577"/>
      <c r="AT32" s="565"/>
    </row>
    <row r="33" spans="1:46" ht="18.75" customHeight="1" x14ac:dyDescent="0.2">
      <c r="A33" s="564"/>
      <c r="B33" s="1102">
        <v>1</v>
      </c>
      <c r="C33" s="1103"/>
      <c r="D33" s="1110" t="str">
        <f>IF(入力シート!E91="","",入力シート!E91)</f>
        <v/>
      </c>
      <c r="E33" s="1111"/>
      <c r="F33" s="1111"/>
      <c r="G33" s="1111"/>
      <c r="H33" s="1111"/>
      <c r="I33" s="1111"/>
      <c r="J33" s="1111"/>
      <c r="K33" s="1111"/>
      <c r="L33" s="584" t="s">
        <v>499</v>
      </c>
      <c r="M33" s="1110" t="str">
        <f>IF(入力シート!H91="","",入力シート!H91)</f>
        <v/>
      </c>
      <c r="N33" s="1111"/>
      <c r="O33" s="1111"/>
      <c r="P33" s="1111"/>
      <c r="Q33" s="585" t="s">
        <v>109</v>
      </c>
      <c r="R33" s="1110" t="str">
        <f>IF(OR(D33="",M33=""),"",D33*M33)</f>
        <v/>
      </c>
      <c r="S33" s="1111"/>
      <c r="T33" s="1111"/>
      <c r="U33" s="1111"/>
      <c r="V33" s="1111"/>
      <c r="W33" s="1111"/>
      <c r="X33" s="1111"/>
      <c r="Y33" s="586" t="s">
        <v>498</v>
      </c>
      <c r="Z33" s="541"/>
      <c r="AA33" s="977" t="s">
        <v>273</v>
      </c>
      <c r="AB33" s="977"/>
      <c r="AC33" s="977"/>
      <c r="AD33" s="977"/>
      <c r="AE33" s="977"/>
      <c r="AF33" s="977"/>
      <c r="AG33" s="1089"/>
      <c r="AH33" s="877" t="str">
        <f>IF(入力シート!E85="","",IF(入力シート!E85="選択してください","",入力シート!E85))</f>
        <v/>
      </c>
      <c r="AI33" s="878"/>
      <c r="AJ33" s="878"/>
      <c r="AK33" s="878"/>
      <c r="AL33" s="878"/>
      <c r="AM33" s="878"/>
      <c r="AN33" s="878"/>
      <c r="AO33" s="878"/>
      <c r="AP33" s="878"/>
      <c r="AQ33" s="878"/>
      <c r="AR33" s="878"/>
      <c r="AS33" s="1116"/>
      <c r="AT33" s="565"/>
    </row>
    <row r="34" spans="1:46" ht="18.75" customHeight="1" x14ac:dyDescent="0.2">
      <c r="A34" s="564"/>
      <c r="B34" s="1104">
        <v>2</v>
      </c>
      <c r="C34" s="1105"/>
      <c r="D34" s="1195" t="str">
        <f>IF(OR(入力シート!E89&lt;2,入力シート!E92=""),"",入力シート!E92)</f>
        <v/>
      </c>
      <c r="E34" s="1196"/>
      <c r="F34" s="1196"/>
      <c r="G34" s="1196"/>
      <c r="H34" s="1196"/>
      <c r="I34" s="1196"/>
      <c r="J34" s="1196"/>
      <c r="K34" s="1196"/>
      <c r="L34" s="587" t="s">
        <v>499</v>
      </c>
      <c r="M34" s="1195" t="str">
        <f>IF(OR(入力シート!E89&lt;2,入力シート!H92=""),"",入力シート!H92)</f>
        <v/>
      </c>
      <c r="N34" s="1196"/>
      <c r="O34" s="1196"/>
      <c r="P34" s="1196"/>
      <c r="Q34" s="588" t="s">
        <v>109</v>
      </c>
      <c r="R34" s="1108" t="str">
        <f>IF(OR(D34="",M34=""),"",D34*M34)</f>
        <v/>
      </c>
      <c r="S34" s="1109"/>
      <c r="T34" s="1109"/>
      <c r="U34" s="1109"/>
      <c r="V34" s="1109"/>
      <c r="W34" s="1109"/>
      <c r="X34" s="1109"/>
      <c r="Y34" s="589" t="s">
        <v>498</v>
      </c>
      <c r="Z34" s="541"/>
      <c r="AA34" s="1083" t="s">
        <v>274</v>
      </c>
      <c r="AB34" s="1083"/>
      <c r="AC34" s="1083"/>
      <c r="AD34" s="1083"/>
      <c r="AE34" s="1083"/>
      <c r="AF34" s="1083"/>
      <c r="AG34" s="1084"/>
      <c r="AH34" s="1117"/>
      <c r="AI34" s="1118"/>
      <c r="AJ34" s="1118"/>
      <c r="AK34" s="1118"/>
      <c r="AL34" s="1118"/>
      <c r="AM34" s="1118"/>
      <c r="AN34" s="1118"/>
      <c r="AO34" s="1118"/>
      <c r="AP34" s="1118"/>
      <c r="AQ34" s="1118"/>
      <c r="AR34" s="1118"/>
      <c r="AS34" s="1119"/>
      <c r="AT34" s="565"/>
    </row>
    <row r="35" spans="1:46" ht="18.75" customHeight="1" x14ac:dyDescent="0.2">
      <c r="A35" s="564"/>
      <c r="B35" s="1104">
        <v>3</v>
      </c>
      <c r="C35" s="1105"/>
      <c r="D35" s="1195" t="str">
        <f>IF(OR(入力シート!E89&lt;3,入力シート!E93=""),"",入力シート!E93)</f>
        <v/>
      </c>
      <c r="E35" s="1196"/>
      <c r="F35" s="1196"/>
      <c r="G35" s="1196"/>
      <c r="H35" s="1196"/>
      <c r="I35" s="1196"/>
      <c r="J35" s="1196"/>
      <c r="K35" s="1196"/>
      <c r="L35" s="587" t="s">
        <v>499</v>
      </c>
      <c r="M35" s="1195" t="str">
        <f>IF(OR(入力シート!E89&lt;3,入力シート!H93=""),"",入力シート!H93)</f>
        <v/>
      </c>
      <c r="N35" s="1196"/>
      <c r="O35" s="1196"/>
      <c r="P35" s="1196"/>
      <c r="Q35" s="588" t="s">
        <v>109</v>
      </c>
      <c r="R35" s="1195" t="str">
        <f>IF(OR(D35="",M35=""),"",D35*M35)</f>
        <v/>
      </c>
      <c r="S35" s="1196"/>
      <c r="T35" s="1196"/>
      <c r="U35" s="1196"/>
      <c r="V35" s="1196"/>
      <c r="W35" s="1196"/>
      <c r="X35" s="1196"/>
      <c r="Y35" s="589" t="s">
        <v>498</v>
      </c>
      <c r="Z35" s="541"/>
      <c r="AA35" s="1086"/>
      <c r="AB35" s="1086"/>
      <c r="AC35" s="1086"/>
      <c r="AD35" s="1086"/>
      <c r="AE35" s="1086"/>
      <c r="AF35" s="1086"/>
      <c r="AG35" s="1087"/>
      <c r="AH35" s="1117"/>
      <c r="AI35" s="1118"/>
      <c r="AJ35" s="1118"/>
      <c r="AK35" s="1118"/>
      <c r="AL35" s="1118"/>
      <c r="AM35" s="1118"/>
      <c r="AN35" s="1118"/>
      <c r="AO35" s="1118"/>
      <c r="AP35" s="1118"/>
      <c r="AQ35" s="1118"/>
      <c r="AR35" s="1118"/>
      <c r="AS35" s="1119"/>
      <c r="AT35" s="565"/>
    </row>
    <row r="36" spans="1:46" ht="18.75" customHeight="1" x14ac:dyDescent="0.2">
      <c r="A36" s="564"/>
      <c r="B36" s="1104">
        <v>4</v>
      </c>
      <c r="C36" s="1105"/>
      <c r="D36" s="1195" t="str">
        <f>IF(OR(入力シート!E89&lt;4,入力シート!E94=""),"",入力シート!E94)</f>
        <v/>
      </c>
      <c r="E36" s="1196"/>
      <c r="F36" s="1196"/>
      <c r="G36" s="1196"/>
      <c r="H36" s="1196"/>
      <c r="I36" s="1196"/>
      <c r="J36" s="1196"/>
      <c r="K36" s="1196"/>
      <c r="L36" s="587" t="s">
        <v>499</v>
      </c>
      <c r="M36" s="1195" t="str">
        <f>IF(OR(入力シート!E89&lt;4,入力シート!H94=""),"",入力シート!H94)</f>
        <v/>
      </c>
      <c r="N36" s="1196"/>
      <c r="O36" s="1196"/>
      <c r="P36" s="1196"/>
      <c r="Q36" s="588" t="s">
        <v>109</v>
      </c>
      <c r="R36" s="1157" t="str">
        <f>IF(OR(D36="",M36=""),"",D36*M36)</f>
        <v/>
      </c>
      <c r="S36" s="1158"/>
      <c r="T36" s="1158"/>
      <c r="U36" s="1158"/>
      <c r="V36" s="1158"/>
      <c r="W36" s="1158"/>
      <c r="X36" s="1158"/>
      <c r="Y36" s="589" t="s">
        <v>498</v>
      </c>
      <c r="Z36" s="541"/>
      <c r="AA36" s="1083" t="s">
        <v>275</v>
      </c>
      <c r="AB36" s="1083"/>
      <c r="AC36" s="1083"/>
      <c r="AD36" s="1083"/>
      <c r="AE36" s="1083"/>
      <c r="AF36" s="1083"/>
      <c r="AG36" s="1084"/>
      <c r="AH36" s="1122"/>
      <c r="AI36" s="1123"/>
      <c r="AJ36" s="1123"/>
      <c r="AK36" s="1123"/>
      <c r="AL36" s="1123"/>
      <c r="AM36" s="1123"/>
      <c r="AN36" s="1123"/>
      <c r="AO36" s="1123"/>
      <c r="AP36" s="1123"/>
      <c r="AQ36" s="1123"/>
      <c r="AR36" s="1123"/>
      <c r="AS36" s="1124"/>
      <c r="AT36" s="565"/>
    </row>
    <row r="37" spans="1:46" ht="18.75" customHeight="1" x14ac:dyDescent="0.2">
      <c r="A37" s="564"/>
      <c r="B37" s="1106">
        <v>5</v>
      </c>
      <c r="C37" s="1107"/>
      <c r="D37" s="1108" t="str">
        <f>IF(OR(入力シート!E89&lt;5,入力シート!E95=""),"",入力シート!E95)</f>
        <v/>
      </c>
      <c r="E37" s="1109"/>
      <c r="F37" s="1109"/>
      <c r="G37" s="1109"/>
      <c r="H37" s="1109"/>
      <c r="I37" s="1109"/>
      <c r="J37" s="1109"/>
      <c r="K37" s="1109"/>
      <c r="L37" s="591" t="s">
        <v>499</v>
      </c>
      <c r="M37" s="1108" t="str">
        <f>IF(OR(入力シート!E89&lt;5,入力シート!H95=""),"",入力シート!H95)</f>
        <v/>
      </c>
      <c r="N37" s="1109"/>
      <c r="O37" s="1109"/>
      <c r="P37" s="1109"/>
      <c r="Q37" s="592" t="s">
        <v>109</v>
      </c>
      <c r="R37" s="1155" t="str">
        <f>IF(OR(D37="",M37=""),"",D37*M37)</f>
        <v/>
      </c>
      <c r="S37" s="1156"/>
      <c r="T37" s="1156"/>
      <c r="U37" s="1156"/>
      <c r="V37" s="1156"/>
      <c r="W37" s="1156"/>
      <c r="X37" s="1156"/>
      <c r="Y37" s="593" t="s">
        <v>498</v>
      </c>
      <c r="Z37" s="541"/>
      <c r="AA37" s="1086"/>
      <c r="AB37" s="1086"/>
      <c r="AC37" s="1086"/>
      <c r="AD37" s="1086"/>
      <c r="AE37" s="1086"/>
      <c r="AF37" s="1086"/>
      <c r="AG37" s="1087"/>
      <c r="AH37" s="1125" t="s">
        <v>276</v>
      </c>
      <c r="AI37" s="1126"/>
      <c r="AJ37" s="1126"/>
      <c r="AK37" s="1126"/>
      <c r="AL37" s="1126"/>
      <c r="AM37" s="1121"/>
      <c r="AN37" s="1121"/>
      <c r="AO37" s="1121"/>
      <c r="AP37" s="1121"/>
      <c r="AQ37" s="1121"/>
      <c r="AR37" s="24" t="s">
        <v>277</v>
      </c>
      <c r="AS37" s="25"/>
      <c r="AT37" s="565"/>
    </row>
    <row r="38" spans="1:46" ht="18.75" customHeight="1" x14ac:dyDescent="0.2">
      <c r="A38" s="564"/>
      <c r="B38" s="984" t="s">
        <v>503</v>
      </c>
      <c r="C38" s="985"/>
      <c r="D38" s="985"/>
      <c r="E38" s="985"/>
      <c r="F38" s="985"/>
      <c r="G38" s="985"/>
      <c r="H38" s="985"/>
      <c r="I38" s="985"/>
      <c r="J38" s="985"/>
      <c r="K38" s="985"/>
      <c r="L38" s="985"/>
      <c r="M38" s="1180"/>
      <c r="N38" s="1180"/>
      <c r="O38" s="1180"/>
      <c r="P38" s="1180"/>
      <c r="Q38" s="1181"/>
      <c r="R38" s="1178" t="str">
        <f>IF(SUM(R33:X37)=0,"",SUM(R33:X37))</f>
        <v/>
      </c>
      <c r="S38" s="1179"/>
      <c r="T38" s="1179"/>
      <c r="U38" s="1179"/>
      <c r="V38" s="1179"/>
      <c r="W38" s="1179"/>
      <c r="X38" s="1179"/>
      <c r="Y38" s="594" t="s">
        <v>498</v>
      </c>
      <c r="Z38" s="541"/>
      <c r="AA38" s="977" t="s">
        <v>278</v>
      </c>
      <c r="AB38" s="977"/>
      <c r="AC38" s="977"/>
      <c r="AD38" s="977"/>
      <c r="AE38" s="977"/>
      <c r="AF38" s="977"/>
      <c r="AG38" s="1089"/>
      <c r="AH38" s="1114"/>
      <c r="AI38" s="1115"/>
      <c r="AJ38" s="1115"/>
      <c r="AK38" s="1115"/>
      <c r="AL38" s="514" t="s">
        <v>277</v>
      </c>
      <c r="AM38" s="1120"/>
      <c r="AN38" s="1120"/>
      <c r="AO38" s="1120"/>
      <c r="AP38" s="1120"/>
      <c r="AQ38" s="1120"/>
      <c r="AR38" s="977" t="s">
        <v>608</v>
      </c>
      <c r="AS38" s="1089"/>
      <c r="AT38" s="565"/>
    </row>
    <row r="39" spans="1:46" ht="18.75" customHeight="1" x14ac:dyDescent="0.2">
      <c r="A39" s="564"/>
      <c r="B39" s="988" t="s">
        <v>283</v>
      </c>
      <c r="C39" s="988"/>
      <c r="D39" s="988"/>
      <c r="E39" s="988"/>
      <c r="F39" s="988"/>
      <c r="G39" s="988"/>
      <c r="H39" s="988"/>
      <c r="I39" s="988"/>
      <c r="J39" s="988"/>
      <c r="K39" s="988"/>
      <c r="L39" s="988"/>
      <c r="M39" s="988"/>
      <c r="N39" s="988"/>
      <c r="O39" s="988"/>
      <c r="P39" s="988"/>
      <c r="Q39" s="988"/>
      <c r="R39" s="988"/>
      <c r="S39" s="988"/>
      <c r="T39" s="988"/>
      <c r="U39" s="988"/>
      <c r="V39" s="988"/>
      <c r="W39" s="988"/>
      <c r="X39" s="988"/>
      <c r="Y39" s="988"/>
      <c r="Z39" s="541"/>
      <c r="AA39" s="976" t="s">
        <v>279</v>
      </c>
      <c r="AB39" s="977"/>
      <c r="AC39" s="977"/>
      <c r="AD39" s="977"/>
      <c r="AE39" s="977"/>
      <c r="AF39" s="977"/>
      <c r="AG39" s="1089"/>
      <c r="AH39" s="877" t="str">
        <f>IF(入力シート!E86="","",IF(入力シート!E86="選択してください","",入力シート!E86))</f>
        <v/>
      </c>
      <c r="AI39" s="878"/>
      <c r="AJ39" s="878"/>
      <c r="AK39" s="878"/>
      <c r="AL39" s="878"/>
      <c r="AM39" s="878"/>
      <c r="AN39" s="878"/>
      <c r="AO39" s="878"/>
      <c r="AP39" s="878"/>
      <c r="AQ39" s="878"/>
      <c r="AR39" s="878"/>
      <c r="AS39" s="1116"/>
      <c r="AT39" s="565"/>
    </row>
    <row r="40" spans="1:46" ht="18.75" customHeight="1" x14ac:dyDescent="0.2">
      <c r="A40" s="564"/>
      <c r="B40" s="1177" t="str">
        <f>IF(入力シート!$E$168="有","・EMSにて","")</f>
        <v/>
      </c>
      <c r="C40" s="1079"/>
      <c r="D40" s="1079"/>
      <c r="E40" s="1035" t="str">
        <f>IF(入力シート!$E$168="有","放電側","")</f>
        <v/>
      </c>
      <c r="F40" s="1035"/>
      <c r="G40" s="1079" t="str">
        <f>IF(入力シート!$E$168="有",入力シート!H169,"")</f>
        <v/>
      </c>
      <c r="H40" s="1079"/>
      <c r="I40" s="1080" t="str">
        <f>IF(入力シート!$E$168="有","kwへ出力制御","")</f>
        <v/>
      </c>
      <c r="J40" s="1080"/>
      <c r="K40" s="1080"/>
      <c r="L40" s="1080"/>
      <c r="M40" s="1080"/>
      <c r="N40" s="819"/>
      <c r="O40" s="819"/>
      <c r="P40" s="819"/>
      <c r="Q40" s="819"/>
      <c r="R40" s="819"/>
      <c r="S40" s="819"/>
      <c r="T40" s="819"/>
      <c r="U40" s="819"/>
      <c r="V40" s="819"/>
      <c r="W40" s="819"/>
      <c r="X40" s="819"/>
      <c r="Y40" s="820"/>
      <c r="Z40" s="541"/>
      <c r="AA40" s="1082" t="s">
        <v>280</v>
      </c>
      <c r="AB40" s="1083"/>
      <c r="AC40" s="1083"/>
      <c r="AD40" s="1083"/>
      <c r="AE40" s="1083"/>
      <c r="AF40" s="1083"/>
      <c r="AG40" s="1084"/>
      <c r="AH40" s="1082" t="s">
        <v>281</v>
      </c>
      <c r="AI40" s="1083"/>
      <c r="AJ40" s="1083"/>
      <c r="AK40" s="1083"/>
      <c r="AL40" s="1083"/>
      <c r="AM40" s="1083"/>
      <c r="AN40" s="1083"/>
      <c r="AO40" s="1083"/>
      <c r="AP40" s="1083"/>
      <c r="AQ40" s="1083"/>
      <c r="AR40" s="1083"/>
      <c r="AS40" s="1084"/>
      <c r="AT40" s="565"/>
    </row>
    <row r="41" spans="1:46" ht="18.75" customHeight="1" x14ac:dyDescent="0.2">
      <c r="A41" s="564"/>
      <c r="B41" s="1076" t="str">
        <f>IF(入力シート!$E$168="有","・EMSにて","")</f>
        <v/>
      </c>
      <c r="C41" s="1077"/>
      <c r="D41" s="1077"/>
      <c r="E41" s="1078" t="str">
        <f>IF(入力シート!$E$168="有","充電側","")</f>
        <v/>
      </c>
      <c r="F41" s="1078"/>
      <c r="G41" s="1077" t="str">
        <f>IF(入力シート!$E$168="有",-入力シート!H170,"")</f>
        <v/>
      </c>
      <c r="H41" s="1077"/>
      <c r="I41" s="1081" t="str">
        <f>IF(入力シート!$E$168="有","kwへ出力制御","")</f>
        <v/>
      </c>
      <c r="J41" s="1081"/>
      <c r="K41" s="1081"/>
      <c r="L41" s="1081"/>
      <c r="M41" s="1081"/>
      <c r="N41" s="819"/>
      <c r="O41" s="819"/>
      <c r="P41" s="819"/>
      <c r="Q41" s="819"/>
      <c r="R41" s="819"/>
      <c r="S41" s="819"/>
      <c r="T41" s="819"/>
      <c r="U41" s="819"/>
      <c r="V41" s="819"/>
      <c r="W41" s="819"/>
      <c r="X41" s="819"/>
      <c r="Y41" s="820"/>
      <c r="Z41" s="541"/>
      <c r="AA41" s="1043"/>
      <c r="AB41" s="1044"/>
      <c r="AC41" s="1044"/>
      <c r="AD41" s="1044"/>
      <c r="AE41" s="1044"/>
      <c r="AF41" s="1044"/>
      <c r="AG41" s="1045"/>
      <c r="AH41" s="1043" t="s">
        <v>282</v>
      </c>
      <c r="AI41" s="1044"/>
      <c r="AJ41" s="1044"/>
      <c r="AK41" s="1044"/>
      <c r="AL41" s="1044"/>
      <c r="AM41" s="1044"/>
      <c r="AN41" s="1044"/>
      <c r="AO41" s="1044"/>
      <c r="AP41" s="1044"/>
      <c r="AQ41" s="1044"/>
      <c r="AR41" s="1044"/>
      <c r="AS41" s="1045"/>
      <c r="AT41" s="565"/>
    </row>
    <row r="42" spans="1:46" ht="18.75" customHeight="1" x14ac:dyDescent="0.2">
      <c r="A42" s="564"/>
      <c r="B42" s="1075" t="str">
        <f>IF(入力シート!E72="有"," ・出力制限有","")</f>
        <v/>
      </c>
      <c r="C42" s="876"/>
      <c r="D42" s="876"/>
      <c r="E42" s="876"/>
      <c r="F42" s="821"/>
      <c r="G42" s="821"/>
      <c r="H42" s="821"/>
      <c r="I42" s="821"/>
      <c r="J42" s="821"/>
      <c r="K42" s="819"/>
      <c r="L42" s="819"/>
      <c r="M42" s="819"/>
      <c r="N42" s="819"/>
      <c r="O42" s="819"/>
      <c r="P42" s="819"/>
      <c r="Q42" s="819"/>
      <c r="R42" s="819"/>
      <c r="S42" s="819"/>
      <c r="T42" s="819"/>
      <c r="U42" s="819"/>
      <c r="V42" s="819"/>
      <c r="W42" s="819"/>
      <c r="X42" s="819"/>
      <c r="Y42" s="820"/>
      <c r="Z42" s="541"/>
      <c r="AA42" s="1043"/>
      <c r="AB42" s="1044"/>
      <c r="AC42" s="1044"/>
      <c r="AD42" s="1044"/>
      <c r="AE42" s="1044"/>
      <c r="AF42" s="1044"/>
      <c r="AG42" s="1045"/>
      <c r="AH42" s="1143"/>
      <c r="AI42" s="1144"/>
      <c r="AJ42" s="1144"/>
      <c r="AK42" s="1144"/>
      <c r="AL42" s="1144"/>
      <c r="AM42" s="1144"/>
      <c r="AN42" s="1144"/>
      <c r="AO42" s="1144"/>
      <c r="AP42" s="1144"/>
      <c r="AQ42" s="1144"/>
      <c r="AR42" s="1144"/>
      <c r="AS42" s="1145"/>
      <c r="AT42" s="565"/>
    </row>
    <row r="43" spans="1:46" ht="18.649999999999999" customHeight="1" x14ac:dyDescent="0.2">
      <c r="A43" s="564"/>
      <c r="B43" s="924" t="str">
        <f>IF(入力シート!E70&lt;&gt;""," ・蓄電池のメーカ：","")</f>
        <v/>
      </c>
      <c r="C43" s="925"/>
      <c r="D43" s="925"/>
      <c r="E43" s="925"/>
      <c r="F43" s="925"/>
      <c r="G43" s="925" t="str">
        <f>IF(入力シート!E70&lt;&gt;"",入力シート!E70,"")</f>
        <v/>
      </c>
      <c r="H43" s="925"/>
      <c r="I43" s="925"/>
      <c r="J43" s="925"/>
      <c r="K43" s="925"/>
      <c r="L43" s="925"/>
      <c r="M43" s="925"/>
      <c r="N43" s="925"/>
      <c r="O43" s="925"/>
      <c r="P43" s="925"/>
      <c r="Q43" s="925"/>
      <c r="R43" s="925"/>
      <c r="S43" s="925"/>
      <c r="T43" s="925"/>
      <c r="U43" s="925"/>
      <c r="V43" s="925"/>
      <c r="W43" s="925"/>
      <c r="X43" s="925"/>
      <c r="Y43" s="1088"/>
      <c r="Z43" s="541"/>
      <c r="AA43" s="1043"/>
      <c r="AB43" s="1044"/>
      <c r="AC43" s="1044"/>
      <c r="AD43" s="1044"/>
      <c r="AE43" s="1044"/>
      <c r="AF43" s="1044"/>
      <c r="AG43" s="1045"/>
      <c r="AH43" s="1143"/>
      <c r="AI43" s="1144"/>
      <c r="AJ43" s="1144"/>
      <c r="AK43" s="1144"/>
      <c r="AL43" s="1144"/>
      <c r="AM43" s="1144"/>
      <c r="AN43" s="1144"/>
      <c r="AO43" s="1144"/>
      <c r="AP43" s="1144"/>
      <c r="AQ43" s="1144"/>
      <c r="AR43" s="1144"/>
      <c r="AS43" s="1145"/>
      <c r="AT43" s="565"/>
    </row>
    <row r="44" spans="1:46" ht="18.649999999999999" customHeight="1" x14ac:dyDescent="0.2">
      <c r="A44" s="564"/>
      <c r="B44" s="924" t="str">
        <f>IF(入力シート!E71&lt;&gt;""," ・蓄電池の型式：","")</f>
        <v/>
      </c>
      <c r="C44" s="925"/>
      <c r="D44" s="925"/>
      <c r="E44" s="925"/>
      <c r="F44" s="925"/>
      <c r="G44" s="925" t="str">
        <f>IF(入力シート!E71&lt;&gt;"",入力シート!E71,"")</f>
        <v/>
      </c>
      <c r="H44" s="925"/>
      <c r="I44" s="925"/>
      <c r="J44" s="925"/>
      <c r="K44" s="925"/>
      <c r="L44" s="925"/>
      <c r="M44" s="925"/>
      <c r="N44" s="925"/>
      <c r="O44" s="925"/>
      <c r="P44" s="925"/>
      <c r="Q44" s="925"/>
      <c r="R44" s="925"/>
      <c r="S44" s="925"/>
      <c r="T44" s="925"/>
      <c r="U44" s="925"/>
      <c r="V44" s="925"/>
      <c r="W44" s="925"/>
      <c r="X44" s="925"/>
      <c r="Y44" s="1088"/>
      <c r="Z44" s="541"/>
      <c r="AA44" s="1043"/>
      <c r="AB44" s="1044"/>
      <c r="AC44" s="1044"/>
      <c r="AD44" s="1044"/>
      <c r="AE44" s="1044"/>
      <c r="AF44" s="1044"/>
      <c r="AG44" s="1045"/>
      <c r="AH44" s="1043" t="s">
        <v>284</v>
      </c>
      <c r="AI44" s="1044"/>
      <c r="AJ44" s="1044"/>
      <c r="AK44" s="1044"/>
      <c r="AL44" s="1044"/>
      <c r="AM44" s="1044"/>
      <c r="AN44" s="1044"/>
      <c r="AO44" s="1044"/>
      <c r="AP44" s="1044"/>
      <c r="AQ44" s="1044"/>
      <c r="AR44" s="1044"/>
      <c r="AS44" s="1045"/>
      <c r="AT44" s="565"/>
    </row>
    <row r="45" spans="1:46" ht="18.649999999999999" customHeight="1" x14ac:dyDescent="0.2">
      <c r="A45" s="564"/>
      <c r="B45" s="822"/>
      <c r="C45" s="823"/>
      <c r="D45" s="823"/>
      <c r="E45" s="823"/>
      <c r="F45" s="823"/>
      <c r="G45" s="823"/>
      <c r="H45" s="823"/>
      <c r="I45" s="823"/>
      <c r="J45" s="823"/>
      <c r="K45" s="823"/>
      <c r="L45" s="823"/>
      <c r="M45" s="823"/>
      <c r="N45" s="823"/>
      <c r="O45" s="823"/>
      <c r="P45" s="823"/>
      <c r="Q45" s="823"/>
      <c r="R45" s="823"/>
      <c r="S45" s="823"/>
      <c r="T45" s="823"/>
      <c r="U45" s="823"/>
      <c r="V45" s="823"/>
      <c r="W45" s="823"/>
      <c r="X45" s="823"/>
      <c r="Y45" s="824"/>
      <c r="Z45" s="541"/>
      <c r="AA45" s="1043"/>
      <c r="AB45" s="1044"/>
      <c r="AC45" s="1044"/>
      <c r="AD45" s="1044"/>
      <c r="AE45" s="1044"/>
      <c r="AF45" s="1044"/>
      <c r="AG45" s="1045"/>
      <c r="AH45" s="1043" t="s">
        <v>285</v>
      </c>
      <c r="AI45" s="1044"/>
      <c r="AJ45" s="1044"/>
      <c r="AK45" s="1044"/>
      <c r="AL45" s="1044"/>
      <c r="AM45" s="1044"/>
      <c r="AN45" s="1044"/>
      <c r="AO45" s="1044"/>
      <c r="AP45" s="1205"/>
      <c r="AQ45" s="1205"/>
      <c r="AR45" s="474" t="s">
        <v>286</v>
      </c>
      <c r="AS45" s="596" t="s">
        <v>287</v>
      </c>
      <c r="AT45" s="565"/>
    </row>
    <row r="46" spans="1:46" ht="18.649999999999999" customHeight="1" x14ac:dyDescent="0.2">
      <c r="A46" s="710"/>
      <c r="B46" s="822"/>
      <c r="C46" s="823"/>
      <c r="D46" s="823"/>
      <c r="E46" s="823"/>
      <c r="F46" s="823"/>
      <c r="G46" s="823"/>
      <c r="H46" s="823"/>
      <c r="I46" s="823"/>
      <c r="J46" s="823"/>
      <c r="K46" s="823"/>
      <c r="L46" s="823"/>
      <c r="M46" s="823"/>
      <c r="N46" s="823"/>
      <c r="O46" s="823"/>
      <c r="P46" s="823"/>
      <c r="Q46" s="823"/>
      <c r="R46" s="823"/>
      <c r="S46" s="823"/>
      <c r="T46" s="823"/>
      <c r="U46" s="823"/>
      <c r="V46" s="823"/>
      <c r="W46" s="823"/>
      <c r="X46" s="823"/>
      <c r="Y46" s="824"/>
      <c r="Z46" s="541"/>
      <c r="AA46" s="1043"/>
      <c r="AB46" s="1044"/>
      <c r="AC46" s="1044"/>
      <c r="AD46" s="1044"/>
      <c r="AE46" s="1044"/>
      <c r="AF46" s="1044"/>
      <c r="AG46" s="1045"/>
      <c r="AH46" s="546" t="s">
        <v>288</v>
      </c>
      <c r="AI46" s="472"/>
      <c r="AJ46" s="472"/>
      <c r="AK46" s="472"/>
      <c r="AL46" s="706" t="s">
        <v>289</v>
      </c>
      <c r="AM46" s="1205"/>
      <c r="AN46" s="1205"/>
      <c r="AO46" s="706" t="s">
        <v>290</v>
      </c>
      <c r="AP46" s="1205"/>
      <c r="AQ46" s="1205"/>
      <c r="AR46" s="474" t="s">
        <v>286</v>
      </c>
      <c r="AS46" s="596" t="s">
        <v>287</v>
      </c>
      <c r="AT46" s="565"/>
    </row>
    <row r="47" spans="1:46" ht="18.649999999999999" customHeight="1" x14ac:dyDescent="0.2">
      <c r="A47" s="710"/>
      <c r="B47" s="825"/>
      <c r="C47" s="819"/>
      <c r="D47" s="819"/>
      <c r="E47" s="819"/>
      <c r="F47" s="819"/>
      <c r="G47" s="819"/>
      <c r="H47" s="819"/>
      <c r="I47" s="819"/>
      <c r="J47" s="819"/>
      <c r="K47" s="819"/>
      <c r="L47" s="819"/>
      <c r="M47" s="819"/>
      <c r="N47" s="819"/>
      <c r="O47" s="819"/>
      <c r="P47" s="819"/>
      <c r="Q47" s="819"/>
      <c r="R47" s="819"/>
      <c r="S47" s="819"/>
      <c r="T47" s="819"/>
      <c r="U47" s="819"/>
      <c r="V47" s="819"/>
      <c r="W47" s="819"/>
      <c r="X47" s="823"/>
      <c r="Y47" s="824"/>
      <c r="Z47" s="541"/>
      <c r="AA47" s="1085"/>
      <c r="AB47" s="1086"/>
      <c r="AC47" s="1086"/>
      <c r="AD47" s="1086"/>
      <c r="AE47" s="1086"/>
      <c r="AF47" s="1086"/>
      <c r="AG47" s="1087"/>
      <c r="AH47" s="597"/>
      <c r="AI47" s="598"/>
      <c r="AJ47" s="598"/>
      <c r="AK47" s="598"/>
      <c r="AL47" s="590"/>
      <c r="AM47" s="576"/>
      <c r="AN47" s="576"/>
      <c r="AO47" s="590"/>
      <c r="AP47" s="576"/>
      <c r="AQ47" s="576"/>
      <c r="AR47" s="573"/>
      <c r="AS47" s="596"/>
      <c r="AT47" s="565"/>
    </row>
    <row r="48" spans="1:46" ht="18.649999999999999" customHeight="1" x14ac:dyDescent="0.2">
      <c r="A48" s="710"/>
      <c r="B48" s="825"/>
      <c r="C48" s="819"/>
      <c r="D48" s="819"/>
      <c r="E48" s="819"/>
      <c r="F48" s="819"/>
      <c r="G48" s="819"/>
      <c r="H48" s="819"/>
      <c r="I48" s="819"/>
      <c r="J48" s="819"/>
      <c r="K48" s="819"/>
      <c r="L48" s="819"/>
      <c r="M48" s="819"/>
      <c r="N48" s="819"/>
      <c r="O48" s="819"/>
      <c r="P48" s="819"/>
      <c r="Q48" s="819"/>
      <c r="R48" s="819"/>
      <c r="S48" s="819"/>
      <c r="T48" s="819"/>
      <c r="U48" s="819"/>
      <c r="V48" s="819"/>
      <c r="W48" s="819"/>
      <c r="X48" s="819"/>
      <c r="Y48" s="820"/>
      <c r="Z48" s="541"/>
      <c r="AA48" s="1082" t="s">
        <v>291</v>
      </c>
      <c r="AB48" s="1083"/>
      <c r="AC48" s="1083"/>
      <c r="AD48" s="1083"/>
      <c r="AE48" s="1083"/>
      <c r="AF48" s="1083"/>
      <c r="AG48" s="1084"/>
      <c r="AH48" s="1122"/>
      <c r="AI48" s="1123"/>
      <c r="AJ48" s="1123"/>
      <c r="AK48" s="1123"/>
      <c r="AL48" s="1123"/>
      <c r="AM48" s="1123"/>
      <c r="AN48" s="1123"/>
      <c r="AO48" s="1123"/>
      <c r="AP48" s="1123"/>
      <c r="AQ48" s="1123"/>
      <c r="AR48" s="1123"/>
      <c r="AS48" s="1124"/>
      <c r="AT48" s="565"/>
    </row>
    <row r="49" spans="1:46" ht="18.649999999999999" customHeight="1" x14ac:dyDescent="0.2">
      <c r="A49" s="710"/>
      <c r="B49" s="825"/>
      <c r="C49" s="819"/>
      <c r="D49" s="819"/>
      <c r="E49" s="819"/>
      <c r="F49" s="819"/>
      <c r="G49" s="819"/>
      <c r="H49" s="819"/>
      <c r="I49" s="819"/>
      <c r="J49" s="819"/>
      <c r="K49" s="819"/>
      <c r="L49" s="819"/>
      <c r="M49" s="819"/>
      <c r="N49" s="819"/>
      <c r="O49" s="819"/>
      <c r="P49" s="819"/>
      <c r="Q49" s="819"/>
      <c r="R49" s="819"/>
      <c r="S49" s="819"/>
      <c r="T49" s="819"/>
      <c r="U49" s="819"/>
      <c r="V49" s="819"/>
      <c r="W49" s="819"/>
      <c r="X49" s="819"/>
      <c r="Y49" s="820"/>
      <c r="Z49" s="599"/>
      <c r="AA49" s="1043"/>
      <c r="AB49" s="1044"/>
      <c r="AC49" s="1044"/>
      <c r="AD49" s="1044"/>
      <c r="AE49" s="1044"/>
      <c r="AF49" s="1044"/>
      <c r="AG49" s="1045"/>
      <c r="AH49" s="1197"/>
      <c r="AI49" s="1198"/>
      <c r="AJ49" s="1198"/>
      <c r="AK49" s="1198"/>
      <c r="AL49" s="1198"/>
      <c r="AM49" s="1198"/>
      <c r="AN49" s="1198"/>
      <c r="AO49" s="1198"/>
      <c r="AP49" s="1198"/>
      <c r="AQ49" s="1198"/>
      <c r="AR49" s="1198"/>
      <c r="AS49" s="1199"/>
      <c r="AT49" s="565"/>
    </row>
    <row r="50" spans="1:46" ht="18.649999999999999" customHeight="1" x14ac:dyDescent="0.2">
      <c r="A50" s="710"/>
      <c r="B50" s="825"/>
      <c r="C50" s="819"/>
      <c r="D50" s="819"/>
      <c r="E50" s="819"/>
      <c r="F50" s="819"/>
      <c r="G50" s="819"/>
      <c r="H50" s="819"/>
      <c r="I50" s="819"/>
      <c r="J50" s="819"/>
      <c r="K50" s="819"/>
      <c r="L50" s="819"/>
      <c r="M50" s="819"/>
      <c r="N50" s="819"/>
      <c r="O50" s="819"/>
      <c r="P50" s="819"/>
      <c r="Q50" s="819"/>
      <c r="R50" s="819"/>
      <c r="S50" s="819"/>
      <c r="T50" s="819"/>
      <c r="U50" s="819"/>
      <c r="V50" s="819"/>
      <c r="W50" s="819"/>
      <c r="X50" s="819"/>
      <c r="Y50" s="820"/>
      <c r="Z50" s="541"/>
      <c r="AA50" s="1043"/>
      <c r="AB50" s="1044"/>
      <c r="AC50" s="1044"/>
      <c r="AD50" s="1044"/>
      <c r="AE50" s="1044"/>
      <c r="AF50" s="1044"/>
      <c r="AG50" s="1045"/>
      <c r="AH50" s="1197"/>
      <c r="AI50" s="1198"/>
      <c r="AJ50" s="1198"/>
      <c r="AK50" s="1198"/>
      <c r="AL50" s="1198"/>
      <c r="AM50" s="1198"/>
      <c r="AN50" s="1198"/>
      <c r="AO50" s="1198"/>
      <c r="AP50" s="1198"/>
      <c r="AQ50" s="1198"/>
      <c r="AR50" s="1198"/>
      <c r="AS50" s="1199"/>
      <c r="AT50" s="565"/>
    </row>
    <row r="51" spans="1:46" ht="18.649999999999999" customHeight="1" x14ac:dyDescent="0.2">
      <c r="A51" s="710"/>
      <c r="B51" s="826"/>
      <c r="C51" s="827"/>
      <c r="D51" s="827"/>
      <c r="E51" s="827"/>
      <c r="F51" s="827"/>
      <c r="G51" s="827"/>
      <c r="H51" s="827"/>
      <c r="I51" s="827"/>
      <c r="J51" s="827"/>
      <c r="K51" s="827"/>
      <c r="L51" s="827"/>
      <c r="M51" s="827"/>
      <c r="N51" s="827"/>
      <c r="O51" s="827"/>
      <c r="P51" s="827"/>
      <c r="Q51" s="827"/>
      <c r="R51" s="827"/>
      <c r="S51" s="827"/>
      <c r="T51" s="827"/>
      <c r="U51" s="827"/>
      <c r="V51" s="827"/>
      <c r="W51" s="827"/>
      <c r="X51" s="827"/>
      <c r="Y51" s="828"/>
      <c r="Z51" s="541"/>
      <c r="AA51" s="1085"/>
      <c r="AB51" s="1086"/>
      <c r="AC51" s="1086"/>
      <c r="AD51" s="1086"/>
      <c r="AE51" s="1086"/>
      <c r="AF51" s="1086"/>
      <c r="AG51" s="1087"/>
      <c r="AH51" s="1200"/>
      <c r="AI51" s="1201"/>
      <c r="AJ51" s="1201"/>
      <c r="AK51" s="1201"/>
      <c r="AL51" s="1201"/>
      <c r="AM51" s="1201"/>
      <c r="AN51" s="1201"/>
      <c r="AO51" s="1201"/>
      <c r="AP51" s="1201"/>
      <c r="AQ51" s="1201"/>
      <c r="AR51" s="1201"/>
      <c r="AS51" s="1202"/>
      <c r="AT51" s="565"/>
    </row>
    <row r="52" spans="1:46" ht="13.5" thickBot="1" x14ac:dyDescent="0.25">
      <c r="A52" s="560"/>
      <c r="B52" s="711"/>
      <c r="C52" s="711"/>
      <c r="D52" s="711"/>
      <c r="E52" s="711"/>
      <c r="F52" s="711"/>
      <c r="G52" s="711"/>
      <c r="H52" s="711"/>
      <c r="I52" s="711"/>
      <c r="J52" s="711"/>
      <c r="K52" s="711"/>
      <c r="L52" s="711"/>
      <c r="M52" s="711"/>
      <c r="N52" s="711"/>
      <c r="O52" s="711"/>
      <c r="P52" s="711"/>
      <c r="Q52" s="711"/>
      <c r="R52" s="711"/>
      <c r="S52" s="711"/>
      <c r="T52" s="711"/>
      <c r="U52" s="711"/>
      <c r="V52" s="711"/>
      <c r="W52" s="711"/>
      <c r="X52" s="711"/>
      <c r="Y52" s="711"/>
      <c r="Z52" s="561"/>
      <c r="AA52" s="561"/>
      <c r="AB52" s="561"/>
      <c r="AC52" s="561"/>
      <c r="AD52" s="561"/>
      <c r="AE52" s="561"/>
      <c r="AF52" s="561"/>
      <c r="AG52" s="561"/>
      <c r="AH52" s="561"/>
      <c r="AI52" s="561"/>
      <c r="AJ52" s="561"/>
      <c r="AK52" s="561"/>
      <c r="AL52" s="561"/>
      <c r="AM52" s="561"/>
      <c r="AN52" s="561"/>
      <c r="AO52" s="561"/>
      <c r="AP52" s="561"/>
      <c r="AQ52" s="561"/>
      <c r="AR52" s="561"/>
      <c r="AS52" s="561"/>
      <c r="AT52" s="562"/>
    </row>
  </sheetData>
  <sheetProtection algorithmName="SHA-512" hashValue="48M2XGNsA8eyZgSFM5SLe4/7suIcts9dHTlvqEWlP1HTWrHdl41v5dR8ErrGRWzf3AxViO4ch7eLHg0gFGay9Q==" saltValue="jyBQ3tGpGOV8yfiYL4qk2w==" spinCount="100000" sheet="1" objects="1" scenarios="1"/>
  <mergeCells count="144">
    <mergeCell ref="AH48:AS51"/>
    <mergeCell ref="M36:P36"/>
    <mergeCell ref="M35:P35"/>
    <mergeCell ref="M34:P34"/>
    <mergeCell ref="M33:P33"/>
    <mergeCell ref="AR19:AS19"/>
    <mergeCell ref="AM20:AQ20"/>
    <mergeCell ref="AR20:AS20"/>
    <mergeCell ref="B20:AE20"/>
    <mergeCell ref="AF20:AJ20"/>
    <mergeCell ref="R35:X35"/>
    <mergeCell ref="R34:X34"/>
    <mergeCell ref="R33:X33"/>
    <mergeCell ref="D36:K36"/>
    <mergeCell ref="D35:K35"/>
    <mergeCell ref="AH45:AO45"/>
    <mergeCell ref="AH41:AS41"/>
    <mergeCell ref="AH44:AS44"/>
    <mergeCell ref="AP45:AQ45"/>
    <mergeCell ref="AM46:AN46"/>
    <mergeCell ref="AP46:AQ46"/>
    <mergeCell ref="AH39:AS39"/>
    <mergeCell ref="AH40:AS40"/>
    <mergeCell ref="AH32:AK32"/>
    <mergeCell ref="B12:AE12"/>
    <mergeCell ref="AF12:AJ12"/>
    <mergeCell ref="AK12:AL12"/>
    <mergeCell ref="AM12:AQ12"/>
    <mergeCell ref="AR12:AS12"/>
    <mergeCell ref="N13:AE13"/>
    <mergeCell ref="B40:D40"/>
    <mergeCell ref="E40:F40"/>
    <mergeCell ref="AF13:AQ13"/>
    <mergeCell ref="AR13:AS13"/>
    <mergeCell ref="N14:AE14"/>
    <mergeCell ref="R38:X38"/>
    <mergeCell ref="B38:Q38"/>
    <mergeCell ref="B21:P23"/>
    <mergeCell ref="R21:AE21"/>
    <mergeCell ref="AF21:AS21"/>
    <mergeCell ref="R22:AE22"/>
    <mergeCell ref="AF14:AQ14"/>
    <mergeCell ref="AR14:AS14"/>
    <mergeCell ref="B15:AE15"/>
    <mergeCell ref="AF15:AS15"/>
    <mergeCell ref="B16:AE16"/>
    <mergeCell ref="AF16:AS16"/>
    <mergeCell ref="D34:K34"/>
    <mergeCell ref="B9:AE9"/>
    <mergeCell ref="AF9:AS9"/>
    <mergeCell ref="B10:AE10"/>
    <mergeCell ref="AF10:AQ10"/>
    <mergeCell ref="AR10:AS10"/>
    <mergeCell ref="B11:AE11"/>
    <mergeCell ref="AF11:AJ11"/>
    <mergeCell ref="AK11:AL11"/>
    <mergeCell ref="AM11:AQ11"/>
    <mergeCell ref="AR11:AS11"/>
    <mergeCell ref="A5:AT5"/>
    <mergeCell ref="AG6:AL6"/>
    <mergeCell ref="AM6:AS6"/>
    <mergeCell ref="AF7:AG7"/>
    <mergeCell ref="AI7:AJ7"/>
    <mergeCell ref="AK7:AN7"/>
    <mergeCell ref="AO7:AS7"/>
    <mergeCell ref="AP1:AT1"/>
    <mergeCell ref="AR2:AT2"/>
    <mergeCell ref="AH4:AI4"/>
    <mergeCell ref="AL4:AT4"/>
    <mergeCell ref="A1:E1"/>
    <mergeCell ref="F1:K1"/>
    <mergeCell ref="Y1:Z1"/>
    <mergeCell ref="B13:M14"/>
    <mergeCell ref="AF22:AS22"/>
    <mergeCell ref="R23:AE23"/>
    <mergeCell ref="AF23:AS23"/>
    <mergeCell ref="B17:AS17"/>
    <mergeCell ref="A18:H18"/>
    <mergeCell ref="B19:AE19"/>
    <mergeCell ref="AF19:AQ19"/>
    <mergeCell ref="AH42:AS43"/>
    <mergeCell ref="B24:AE24"/>
    <mergeCell ref="AA27:AS27"/>
    <mergeCell ref="AF24:AQ24"/>
    <mergeCell ref="AH28:AS28"/>
    <mergeCell ref="AH31:AQ31"/>
    <mergeCell ref="K28:W28"/>
    <mergeCell ref="K29:W29"/>
    <mergeCell ref="K30:W30"/>
    <mergeCell ref="B30:J30"/>
    <mergeCell ref="B29:J29"/>
    <mergeCell ref="B28:J28"/>
    <mergeCell ref="AH29:AQ29"/>
    <mergeCell ref="AH30:AQ30"/>
    <mergeCell ref="R37:X37"/>
    <mergeCell ref="R36:X36"/>
    <mergeCell ref="AL32:AM32"/>
    <mergeCell ref="AN32:AQ32"/>
    <mergeCell ref="AH38:AK38"/>
    <mergeCell ref="AH33:AS33"/>
    <mergeCell ref="AH34:AS34"/>
    <mergeCell ref="AH35:AS35"/>
    <mergeCell ref="AM38:AQ38"/>
    <mergeCell ref="AM37:AQ37"/>
    <mergeCell ref="AH36:AS36"/>
    <mergeCell ref="AH37:AL37"/>
    <mergeCell ref="AR38:AS38"/>
    <mergeCell ref="AA39:AG39"/>
    <mergeCell ref="B27:Y27"/>
    <mergeCell ref="B31:Y31"/>
    <mergeCell ref="AA33:AG33"/>
    <mergeCell ref="AA32:AG32"/>
    <mergeCell ref="AA31:AG31"/>
    <mergeCell ref="AA30:AG30"/>
    <mergeCell ref="AA29:AG29"/>
    <mergeCell ref="AA28:AG28"/>
    <mergeCell ref="AA38:AG38"/>
    <mergeCell ref="AA36:AG37"/>
    <mergeCell ref="AA34:AG35"/>
    <mergeCell ref="B39:Y39"/>
    <mergeCell ref="R32:Y32"/>
    <mergeCell ref="M32:Q32"/>
    <mergeCell ref="D32:L32"/>
    <mergeCell ref="B33:C33"/>
    <mergeCell ref="B34:C34"/>
    <mergeCell ref="B35:C35"/>
    <mergeCell ref="B36:C36"/>
    <mergeCell ref="B37:C37"/>
    <mergeCell ref="D37:K37"/>
    <mergeCell ref="D33:K33"/>
    <mergeCell ref="M37:P37"/>
    <mergeCell ref="B42:E42"/>
    <mergeCell ref="B41:D41"/>
    <mergeCell ref="E41:F41"/>
    <mergeCell ref="G40:H40"/>
    <mergeCell ref="I40:M40"/>
    <mergeCell ref="G41:H41"/>
    <mergeCell ref="I41:M41"/>
    <mergeCell ref="AA48:AG51"/>
    <mergeCell ref="AA40:AG47"/>
    <mergeCell ref="B43:F43"/>
    <mergeCell ref="B44:F44"/>
    <mergeCell ref="G43:Y43"/>
    <mergeCell ref="G44:Y44"/>
  </mergeCells>
  <phoneticPr fontId="2"/>
  <conditionalFormatting sqref="K28:W30">
    <cfRule type="containsBlanks" dxfId="124" priority="11">
      <formula>LEN(TRIM(K28))=0</formula>
    </cfRule>
  </conditionalFormatting>
  <conditionalFormatting sqref="AF7 AI7">
    <cfRule type="expression" dxfId="123" priority="12">
      <formula>AF7=""</formula>
    </cfRule>
  </conditionalFormatting>
  <conditionalFormatting sqref="AF19:AF24 AM20 AH29 AH34:AH36 AM37:AM38 AH38 AP45:AP46 AM46">
    <cfRule type="expression" dxfId="122" priority="14">
      <formula>AF19=""</formula>
    </cfRule>
  </conditionalFormatting>
  <conditionalFormatting sqref="AF22:AS23">
    <cfRule type="expression" dxfId="116" priority="2">
      <formula>$AF$21="無"</formula>
    </cfRule>
  </conditionalFormatting>
  <dataValidations count="4">
    <dataValidation type="list" allowBlank="1" showInputMessage="1" sqref="AH35:AS35" xr:uid="{5874D6A5-DB82-44F0-8452-45C254F8E994}">
      <formula1>"％抑制,その他(       )"</formula1>
    </dataValidation>
    <dataValidation type="list" allowBlank="1" showInputMessage="1" showErrorMessage="1" sqref="AH34:AS34" xr:uid="{218B298D-1846-4C45-B250-A9F60BF28BB6}">
      <formula1>"電圧制御方式,電流制御方式"</formula1>
    </dataValidation>
    <dataValidation type="list" allowBlank="1" showInputMessage="1" showErrorMessage="1" sqref="AF21:AS21 AH36:AS36" xr:uid="{085BE89A-D2E1-4F60-B944-F59D3DB5C96B}">
      <formula1>"有,無"</formula1>
    </dataValidation>
    <dataValidation type="whole" operator="greaterThan" allowBlank="1" showInputMessage="1" showErrorMessage="1" error="0より大きい数値で記載ください" sqref="AF7:AG7 AI7:AJ7" xr:uid="{ABC2AD14-7A3D-4AFB-96BD-58839F7B2DFF}">
      <formula1>0</formula1>
    </dataValidation>
  </dataValidations>
  <hyperlinks>
    <hyperlink ref="AP1:AT1" location="おわりに!A1" display="おわりに＞" xr:uid="{1F016A32-B08D-40BB-AE2D-D18BE9AB53B6}"/>
    <hyperlink ref="A1" location="はじめに!A1" display="＜はじめにへ" xr:uid="{E0E63559-703B-41B2-BBED-601E68E2EEF2}"/>
    <hyperlink ref="A1:E1" location="入力シート!Print_Area" display="＜入力シートへ" xr:uid="{F2E50336-5A72-4CDE-81A7-5399D675B7B1}"/>
  </hyperlinks>
  <pageMargins left="0.64" right="0.3" top="0.42" bottom="0.38" header="0.32" footer="0.28999999999999998"/>
  <pageSetup paperSize="9" scale="71" orientation="portrait" r:id="rId1"/>
  <headerFooter alignWithMargins="0"/>
  <rowBreaks count="1" manualBreakCount="1">
    <brk id="6" max="10" man="1"/>
  </rowBreaks>
  <colBreaks count="1" manualBreakCount="1">
    <brk id="31" min="1" max="46" man="1"/>
  </colBreaks>
  <extLst>
    <ext xmlns:x14="http://schemas.microsoft.com/office/spreadsheetml/2009/9/main" uri="{78C0D931-6437-407d-A8EE-F0AAD7539E65}">
      <x14:conditionalFormattings>
        <x14:conditionalFormatting xmlns:xm="http://schemas.microsoft.com/office/excel/2006/main">
          <x14:cfRule type="expression" priority="1" id="{1A472B85-5DED-404C-8D6B-E846DA4CD6BD}">
            <xm:f>AND('はじめに '!$AV$48&lt;&gt;"はい",'はじめに '!$AV$61&lt;&gt;"はい")</xm:f>
            <x14:dxf>
              <fill>
                <patternFill>
                  <bgColor theme="0" tint="-0.24994659260841701"/>
                </patternFill>
              </fill>
            </x14:dxf>
          </x14:cfRule>
          <xm:sqref>A2:AT42 Z40:AT47 A43:B44 G43:G44 A45:AT52</xm:sqref>
        </x14:conditionalFormatting>
        <x14:conditionalFormatting xmlns:xm="http://schemas.microsoft.com/office/excel/2006/main">
          <x14:cfRule type="expression" priority="8" id="{620DF389-FF07-4037-B7BD-B13FDB7D3673}">
            <xm:f>AND('はじめに '!$AV$61="はい",AF20="")</xm:f>
            <x14:dxf>
              <fill>
                <patternFill>
                  <bgColor rgb="FFFFFF00"/>
                </patternFill>
              </fill>
            </x14:dxf>
          </x14:cfRule>
          <xm:sqref>AF20:AJ20</xm:sqref>
        </x14:conditionalFormatting>
        <x14:conditionalFormatting xmlns:xm="http://schemas.microsoft.com/office/excel/2006/main">
          <x14:cfRule type="expression" priority="9" id="{FB3C3E5D-AF5B-4FA0-8DC8-91C2DCDB96FC}">
            <xm:f>AND('はじめに '!$AV$61="はい",AF19="")</xm:f>
            <x14:dxf>
              <fill>
                <patternFill>
                  <bgColor rgb="FFFFFF00"/>
                </patternFill>
              </fill>
            </x14:dxf>
          </x14:cfRule>
          <xm:sqref>AF19:AQ19</xm:sqref>
        </x14:conditionalFormatting>
        <x14:conditionalFormatting xmlns:xm="http://schemas.microsoft.com/office/excel/2006/main">
          <x14:cfRule type="expression" priority="3" id="{AE092D9F-41E8-4A48-9181-2BE10EE780E6}">
            <xm:f>AND('はじめに '!$AV$61="はい",AF24="")</xm:f>
            <x14:dxf>
              <fill>
                <patternFill>
                  <bgColor rgb="FFFFFF00"/>
                </patternFill>
              </fill>
            </x14:dxf>
          </x14:cfRule>
          <xm:sqref>AF24:AQ24</xm:sqref>
        </x14:conditionalFormatting>
        <x14:conditionalFormatting xmlns:xm="http://schemas.microsoft.com/office/excel/2006/main">
          <x14:cfRule type="expression" priority="10" id="{3AF3D1D4-F1E9-4DCB-9FE6-59A94687021E}">
            <xm:f>入力シート!$E$87="無"</xm:f>
            <x14:dxf>
              <fill>
                <patternFill>
                  <bgColor theme="0" tint="-0.24994659260841701"/>
                </patternFill>
              </fill>
            </x14:dxf>
          </x14:cfRule>
          <xm:sqref>AF16:AS16</xm:sqref>
        </x14:conditionalFormatting>
        <x14:conditionalFormatting xmlns:xm="http://schemas.microsoft.com/office/excel/2006/main">
          <x14:cfRule type="expression" priority="4" id="{73E65DAC-7D6A-48BD-A026-1AE9DB417179}">
            <xm:f>AND('はじめに '!$AV$61="はい",AF21="")</xm:f>
            <x14:dxf>
              <fill>
                <patternFill>
                  <bgColor rgb="FFFFFF00"/>
                </patternFill>
              </fill>
            </x14:dxf>
          </x14:cfRule>
          <xm:sqref>AF21:AS23</xm:sqref>
        </x14:conditionalFormatting>
        <x14:conditionalFormatting xmlns:xm="http://schemas.microsoft.com/office/excel/2006/main">
          <x14:cfRule type="expression" priority="7" id="{E0F4F237-5F42-4ADB-BC7D-07726872D539}">
            <xm:f>AND('はじめに '!$AV$61="はい",AM20="")</xm:f>
            <x14:dxf>
              <fill>
                <patternFill>
                  <bgColor rgb="FFFFFF00"/>
                </patternFill>
              </fill>
            </x14:dxf>
          </x14:cfRule>
          <xm:sqref>AM20:AQ20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BA0FE-982D-41F6-B1D4-D7C76C078ABA}">
  <sheetPr codeName="Sheet11">
    <pageSetUpPr fitToPage="1"/>
  </sheetPr>
  <dimension ref="A1:BI52"/>
  <sheetViews>
    <sheetView showGridLines="0" view="pageBreakPreview" zoomScale="80" zoomScaleNormal="100" zoomScaleSheetLayoutView="80" workbookViewId="0">
      <pane ySplit="1" topLeftCell="A2" activePane="bottomLeft" state="frozen"/>
      <selection pane="bottomLeft" sqref="A1:E1"/>
    </sheetView>
  </sheetViews>
  <sheetFormatPr defaultRowHeight="13" x14ac:dyDescent="0.2"/>
  <cols>
    <col min="1" max="46" width="2.90625" style="554" customWidth="1"/>
    <col min="48" max="48" width="10.54296875" hidden="1" customWidth="1"/>
    <col min="49" max="50" width="8.7265625" hidden="1" customWidth="1"/>
    <col min="59" max="61" width="8.81640625" hidden="1" customWidth="1"/>
  </cols>
  <sheetData>
    <row r="1" spans="1:61" ht="20.149999999999999" customHeight="1" x14ac:dyDescent="0.2">
      <c r="A1" s="1171" t="s">
        <v>152</v>
      </c>
      <c r="B1" s="1171"/>
      <c r="C1" s="1171"/>
      <c r="D1" s="1171"/>
      <c r="E1" s="1171"/>
      <c r="F1" s="1172"/>
      <c r="G1" s="1172"/>
      <c r="H1" s="1172"/>
      <c r="I1" s="1172"/>
      <c r="J1" s="1172"/>
      <c r="K1" s="1172"/>
      <c r="L1" s="20"/>
      <c r="M1" s="447"/>
      <c r="O1" s="20"/>
      <c r="Q1" s="555"/>
      <c r="R1" s="555"/>
      <c r="S1" s="556"/>
      <c r="T1" s="787"/>
      <c r="U1" s="787"/>
      <c r="V1" s="787"/>
      <c r="W1" s="174"/>
      <c r="X1" s="788" t="s">
        <v>493</v>
      </c>
      <c r="Y1" s="1173">
        <f>IF(AND('はじめに '!AV61="はい",OR(入力シート!E64=2,入力シート!E64=3)),SUM(AX19:AX25),0)</f>
        <v>0</v>
      </c>
      <c r="Z1" s="1173"/>
      <c r="AA1" s="789" t="s">
        <v>1</v>
      </c>
      <c r="AB1" s="790"/>
      <c r="AC1" s="558"/>
      <c r="AD1" s="558"/>
      <c r="AE1" s="558"/>
      <c r="AF1" s="559"/>
      <c r="AG1" s="559"/>
      <c r="AH1" s="559"/>
      <c r="AI1" s="557"/>
      <c r="AP1" s="1167" t="s">
        <v>154</v>
      </c>
      <c r="AQ1" s="1167"/>
      <c r="AR1" s="1167"/>
      <c r="AS1" s="1167"/>
      <c r="AT1" s="1167"/>
    </row>
    <row r="2" spans="1:61" x14ac:dyDescent="0.2">
      <c r="A2" s="517"/>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517"/>
      <c r="AL2" s="517"/>
      <c r="AM2" s="517"/>
      <c r="AN2" s="517"/>
      <c r="AO2" s="517"/>
      <c r="AP2" s="517"/>
      <c r="AQ2" s="517"/>
      <c r="AR2" s="1002" t="s">
        <v>233</v>
      </c>
      <c r="AS2" s="1002"/>
      <c r="AT2" s="1002"/>
    </row>
    <row r="3" spans="1:61" ht="13.5" thickBot="1" x14ac:dyDescent="0.25">
      <c r="A3" s="561"/>
      <c r="B3" s="561"/>
      <c r="C3" s="561"/>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561"/>
      <c r="AF3" s="561"/>
      <c r="AG3" s="561"/>
      <c r="AH3" s="561"/>
      <c r="AI3" s="561"/>
      <c r="AJ3" s="561"/>
      <c r="AK3" s="561"/>
      <c r="AL3" s="561"/>
      <c r="AM3" s="561"/>
      <c r="AN3" s="561"/>
      <c r="AO3" s="561"/>
      <c r="AP3" s="561"/>
      <c r="AQ3" s="561"/>
      <c r="AR3" s="561"/>
      <c r="AS3" s="561"/>
      <c r="AT3" s="561"/>
    </row>
    <row r="4" spans="1:61" x14ac:dyDescent="0.2">
      <c r="A4" s="708"/>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563"/>
      <c r="AI4" s="563"/>
      <c r="AJ4" s="563"/>
      <c r="AK4" s="563"/>
      <c r="AL4" s="1169" t="str">
        <f>IF(入力シート!E12="","",入力シート!E12)</f>
        <v/>
      </c>
      <c r="AM4" s="1169"/>
      <c r="AN4" s="1169"/>
      <c r="AO4" s="1169"/>
      <c r="AP4" s="1169"/>
      <c r="AQ4" s="1169"/>
      <c r="AR4" s="1169"/>
      <c r="AS4" s="1169"/>
      <c r="AT4" s="1170"/>
    </row>
    <row r="5" spans="1:61" x14ac:dyDescent="0.2">
      <c r="A5" s="1159" t="s">
        <v>234</v>
      </c>
      <c r="B5" s="1160"/>
      <c r="C5" s="1160"/>
      <c r="D5" s="1160"/>
      <c r="E5" s="1160"/>
      <c r="F5" s="1160"/>
      <c r="G5" s="1160"/>
      <c r="H5" s="1160"/>
      <c r="I5" s="1160"/>
      <c r="J5" s="1160"/>
      <c r="K5" s="1160"/>
      <c r="L5" s="1160"/>
      <c r="M5" s="1160"/>
      <c r="N5" s="1160"/>
      <c r="O5" s="1160"/>
      <c r="P5" s="1160"/>
      <c r="Q5" s="1160"/>
      <c r="R5" s="1160"/>
      <c r="S5" s="1160"/>
      <c r="T5" s="1160"/>
      <c r="U5" s="1160"/>
      <c r="V5" s="1160"/>
      <c r="W5" s="1160"/>
      <c r="X5" s="1160"/>
      <c r="Y5" s="1160"/>
      <c r="Z5" s="1160"/>
      <c r="AA5" s="1160"/>
      <c r="AB5" s="1160"/>
      <c r="AC5" s="1160"/>
      <c r="AD5" s="1160"/>
      <c r="AE5" s="1160"/>
      <c r="AF5" s="1160"/>
      <c r="AG5" s="1160"/>
      <c r="AH5" s="1160"/>
      <c r="AI5" s="1160"/>
      <c r="AJ5" s="1160"/>
      <c r="AK5" s="1160"/>
      <c r="AL5" s="1160"/>
      <c r="AM5" s="1160"/>
      <c r="AN5" s="1160"/>
      <c r="AO5" s="1160"/>
      <c r="AP5" s="1160"/>
      <c r="AQ5" s="1160"/>
      <c r="AR5" s="1160"/>
      <c r="AS5" s="1160"/>
      <c r="AT5" s="1161"/>
    </row>
    <row r="6" spans="1:61" s="446" customFormat="1" ht="22.5" customHeight="1" x14ac:dyDescent="0.2">
      <c r="A6" s="564"/>
      <c r="B6" s="517"/>
      <c r="C6" s="517"/>
      <c r="D6" s="517"/>
      <c r="E6" s="517"/>
      <c r="F6" s="517"/>
      <c r="G6" s="517"/>
      <c r="H6" s="517"/>
      <c r="I6" s="517"/>
      <c r="J6" s="517"/>
      <c r="K6" s="517"/>
      <c r="L6" s="517"/>
      <c r="M6" s="517"/>
      <c r="N6" s="517"/>
      <c r="O6" s="517"/>
      <c r="P6" s="517"/>
      <c r="Q6" s="517"/>
      <c r="R6" s="517"/>
      <c r="S6" s="517"/>
      <c r="T6" s="517"/>
      <c r="U6" s="517"/>
      <c r="V6" s="517"/>
      <c r="W6" s="517"/>
      <c r="X6" s="517"/>
      <c r="Y6" s="517"/>
      <c r="Z6" s="709"/>
      <c r="AA6" s="459"/>
      <c r="AB6" s="459"/>
      <c r="AC6" s="459"/>
      <c r="AD6" s="459"/>
      <c r="AE6" s="459"/>
      <c r="AF6" s="459"/>
      <c r="AG6" s="1162" t="s">
        <v>235</v>
      </c>
      <c r="AH6" s="1162"/>
      <c r="AI6" s="1162"/>
      <c r="AJ6" s="1162"/>
      <c r="AK6" s="1162"/>
      <c r="AL6" s="1162"/>
      <c r="AM6" s="1163" t="str">
        <f>IF(入力シート!E20="","",入力シート!E20)</f>
        <v/>
      </c>
      <c r="AN6" s="1163"/>
      <c r="AO6" s="1163"/>
      <c r="AP6" s="1163"/>
      <c r="AQ6" s="1163"/>
      <c r="AR6" s="1163"/>
      <c r="AS6" s="1163"/>
      <c r="AT6" s="565"/>
      <c r="AU6" s="566"/>
      <c r="BG6" t="s">
        <v>187</v>
      </c>
      <c r="BH6" t="s">
        <v>236</v>
      </c>
      <c r="BI6" t="s">
        <v>237</v>
      </c>
    </row>
    <row r="7" spans="1:61" s="446" customFormat="1" ht="22.5" customHeight="1" x14ac:dyDescent="0.15">
      <c r="A7" s="564"/>
      <c r="B7" s="517"/>
      <c r="C7" s="517"/>
      <c r="D7" s="517"/>
      <c r="E7" s="517"/>
      <c r="F7" s="517"/>
      <c r="G7" s="517"/>
      <c r="H7" s="517"/>
      <c r="I7" s="517"/>
      <c r="J7" s="517"/>
      <c r="K7" s="517"/>
      <c r="L7" s="517"/>
      <c r="M7" s="517"/>
      <c r="N7" s="517"/>
      <c r="O7" s="517"/>
      <c r="P7" s="517"/>
      <c r="Q7" s="517"/>
      <c r="R7" s="517"/>
      <c r="S7" s="517"/>
      <c r="T7" s="517"/>
      <c r="U7" s="517"/>
      <c r="V7" s="517"/>
      <c r="W7" s="517"/>
      <c r="X7" s="517"/>
      <c r="Y7" s="517"/>
      <c r="Z7" s="517"/>
      <c r="AA7" s="459"/>
      <c r="AB7" s="459"/>
      <c r="AC7" s="459"/>
      <c r="AD7" s="459"/>
      <c r="AE7" s="459"/>
      <c r="AF7" s="1164"/>
      <c r="AG7" s="1165"/>
      <c r="AH7" s="476" t="s">
        <v>118</v>
      </c>
      <c r="AI7" s="1115"/>
      <c r="AJ7" s="1115"/>
      <c r="AK7" s="985" t="s">
        <v>238</v>
      </c>
      <c r="AL7" s="985"/>
      <c r="AM7" s="985"/>
      <c r="AN7" s="985"/>
      <c r="AO7" s="1056" t="str">
        <f>IF(入力シート!E101="","",IF(入力シート!E101="選択してください","",入力シート!E101))</f>
        <v/>
      </c>
      <c r="AP7" s="1056"/>
      <c r="AQ7" s="1056"/>
      <c r="AR7" s="1056"/>
      <c r="AS7" s="1056"/>
      <c r="AT7" s="568"/>
      <c r="AU7" s="566"/>
      <c r="BG7" s="446">
        <v>1</v>
      </c>
      <c r="BH7" s="569">
        <f>IF(OR(AO7="",AO7="選択してください"),0,1)</f>
        <v>0</v>
      </c>
      <c r="BI7" s="446">
        <f>BG7-BH7</f>
        <v>1</v>
      </c>
    </row>
    <row r="8" spans="1:61" ht="15" customHeight="1" x14ac:dyDescent="0.2">
      <c r="A8" s="570" t="s">
        <v>239</v>
      </c>
      <c r="B8" s="706"/>
      <c r="C8" s="706"/>
      <c r="D8" s="706"/>
      <c r="E8" s="706"/>
      <c r="F8" s="706"/>
      <c r="G8" s="706"/>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65"/>
    </row>
    <row r="9" spans="1:61" ht="18.75" customHeight="1" x14ac:dyDescent="0.2">
      <c r="A9" s="571"/>
      <c r="B9" s="1146" t="s">
        <v>240</v>
      </c>
      <c r="C9" s="1146"/>
      <c r="D9" s="1146"/>
      <c r="E9" s="1146"/>
      <c r="F9" s="1146"/>
      <c r="G9" s="1146"/>
      <c r="H9" s="1146"/>
      <c r="I9" s="1146"/>
      <c r="J9" s="1146"/>
      <c r="K9" s="1146"/>
      <c r="L9" s="1146"/>
      <c r="M9" s="1146"/>
      <c r="N9" s="1146"/>
      <c r="O9" s="1146"/>
      <c r="P9" s="1146"/>
      <c r="Q9" s="1146"/>
      <c r="R9" s="1146"/>
      <c r="S9" s="1146"/>
      <c r="T9" s="1146"/>
      <c r="U9" s="1146"/>
      <c r="V9" s="1146"/>
      <c r="W9" s="1146"/>
      <c r="X9" s="1146"/>
      <c r="Y9" s="1146"/>
      <c r="Z9" s="1146"/>
      <c r="AA9" s="1146"/>
      <c r="AB9" s="1146"/>
      <c r="AC9" s="1146"/>
      <c r="AD9" s="1146"/>
      <c r="AE9" s="1146"/>
      <c r="AF9" s="877" t="s">
        <v>505</v>
      </c>
      <c r="AG9" s="878"/>
      <c r="AH9" s="878"/>
      <c r="AI9" s="878"/>
      <c r="AJ9" s="878"/>
      <c r="AK9" s="878"/>
      <c r="AL9" s="878"/>
      <c r="AM9" s="878"/>
      <c r="AN9" s="878"/>
      <c r="AO9" s="878"/>
      <c r="AP9" s="878"/>
      <c r="AQ9" s="878"/>
      <c r="AR9" s="878"/>
      <c r="AS9" s="1116"/>
      <c r="AT9" s="565"/>
    </row>
    <row r="10" spans="1:61" ht="18.75" customHeight="1" x14ac:dyDescent="0.2">
      <c r="A10" s="571"/>
      <c r="B10" s="1146" t="s">
        <v>241</v>
      </c>
      <c r="C10" s="1146"/>
      <c r="D10" s="1146"/>
      <c r="E10" s="1146"/>
      <c r="F10" s="1146"/>
      <c r="G10" s="1146"/>
      <c r="H10" s="1146"/>
      <c r="I10" s="1146"/>
      <c r="J10" s="1146"/>
      <c r="K10" s="1146"/>
      <c r="L10" s="1146"/>
      <c r="M10" s="1146"/>
      <c r="N10" s="1146"/>
      <c r="O10" s="1146"/>
      <c r="P10" s="1146"/>
      <c r="Q10" s="1146"/>
      <c r="R10" s="1146"/>
      <c r="S10" s="1146"/>
      <c r="T10" s="1146"/>
      <c r="U10" s="1146"/>
      <c r="V10" s="1146"/>
      <c r="W10" s="1146"/>
      <c r="X10" s="1146"/>
      <c r="Y10" s="1146"/>
      <c r="Z10" s="1146"/>
      <c r="AA10" s="1146"/>
      <c r="AB10" s="1146"/>
      <c r="AC10" s="1146"/>
      <c r="AD10" s="1146"/>
      <c r="AE10" s="1146"/>
      <c r="AF10" s="1174">
        <f>IF(入力シート!E107="","",入力シート!E107)</f>
        <v>0</v>
      </c>
      <c r="AG10" s="1175"/>
      <c r="AH10" s="1175"/>
      <c r="AI10" s="1175"/>
      <c r="AJ10" s="1175"/>
      <c r="AK10" s="1175"/>
      <c r="AL10" s="1175"/>
      <c r="AM10" s="1175"/>
      <c r="AN10" s="1175"/>
      <c r="AO10" s="1175"/>
      <c r="AP10" s="1175"/>
      <c r="AQ10" s="1175"/>
      <c r="AR10" s="977" t="s">
        <v>109</v>
      </c>
      <c r="AS10" s="1089"/>
      <c r="AT10" s="565"/>
    </row>
    <row r="11" spans="1:61" ht="18.75" customHeight="1" x14ac:dyDescent="0.2">
      <c r="A11" s="571"/>
      <c r="B11" s="1146" t="s">
        <v>242</v>
      </c>
      <c r="C11" s="1146"/>
      <c r="D11" s="1146"/>
      <c r="E11" s="1146"/>
      <c r="F11" s="1146"/>
      <c r="G11" s="1146"/>
      <c r="H11" s="1146"/>
      <c r="I11" s="1146"/>
      <c r="J11" s="1146"/>
      <c r="K11" s="1146"/>
      <c r="L11" s="1146"/>
      <c r="M11" s="1146"/>
      <c r="N11" s="1146"/>
      <c r="O11" s="1146"/>
      <c r="P11" s="1146"/>
      <c r="Q11" s="1146"/>
      <c r="R11" s="1146"/>
      <c r="S11" s="1146"/>
      <c r="T11" s="1146"/>
      <c r="U11" s="1146"/>
      <c r="V11" s="1146"/>
      <c r="W11" s="1146"/>
      <c r="X11" s="1146"/>
      <c r="Y11" s="1146"/>
      <c r="Z11" s="1146"/>
      <c r="AA11" s="1146"/>
      <c r="AB11" s="1146"/>
      <c r="AC11" s="1146"/>
      <c r="AD11" s="1146"/>
      <c r="AE11" s="1146"/>
      <c r="AF11" s="1000" t="str">
        <f>IF(入力シート!E113="","",入力シート!E113)</f>
        <v/>
      </c>
      <c r="AG11" s="1151"/>
      <c r="AH11" s="1151"/>
      <c r="AI11" s="1151"/>
      <c r="AJ11" s="1151"/>
      <c r="AK11" s="985" t="s">
        <v>118</v>
      </c>
      <c r="AL11" s="985"/>
      <c r="AM11" s="1151" t="str">
        <f>IF(入力シート!H113="","",入力シート!H113)</f>
        <v/>
      </c>
      <c r="AN11" s="1151"/>
      <c r="AO11" s="1151"/>
      <c r="AP11" s="1151"/>
      <c r="AQ11" s="1151"/>
      <c r="AR11" s="977" t="s">
        <v>120</v>
      </c>
      <c r="AS11" s="1089"/>
      <c r="AT11" s="565"/>
    </row>
    <row r="12" spans="1:61" ht="18.75" customHeight="1" x14ac:dyDescent="0.2">
      <c r="A12" s="571"/>
      <c r="B12" s="1146" t="s">
        <v>243</v>
      </c>
      <c r="C12" s="1146"/>
      <c r="D12" s="1146"/>
      <c r="E12" s="1146"/>
      <c r="F12" s="1146"/>
      <c r="G12" s="1146"/>
      <c r="H12" s="1146"/>
      <c r="I12" s="1146"/>
      <c r="J12" s="1146"/>
      <c r="K12" s="1146"/>
      <c r="L12" s="1146"/>
      <c r="M12" s="1146"/>
      <c r="N12" s="1146"/>
      <c r="O12" s="1146"/>
      <c r="P12" s="1146"/>
      <c r="Q12" s="1146"/>
      <c r="R12" s="1146"/>
      <c r="S12" s="1146"/>
      <c r="T12" s="1146"/>
      <c r="U12" s="1146"/>
      <c r="V12" s="1146"/>
      <c r="W12" s="1146"/>
      <c r="X12" s="1146"/>
      <c r="Y12" s="1146"/>
      <c r="Z12" s="1146"/>
      <c r="AA12" s="1146"/>
      <c r="AB12" s="1146"/>
      <c r="AC12" s="1146"/>
      <c r="AD12" s="1146"/>
      <c r="AE12" s="1146"/>
      <c r="AF12" s="1000" t="str">
        <f>IF(入力シート!E114="","",入力シート!E114)</f>
        <v/>
      </c>
      <c r="AG12" s="1151"/>
      <c r="AH12" s="1151"/>
      <c r="AI12" s="1151"/>
      <c r="AJ12" s="1151"/>
      <c r="AK12" s="985" t="s">
        <v>118</v>
      </c>
      <c r="AL12" s="985"/>
      <c r="AM12" s="1151" t="str">
        <f>IF(入力シート!H114="","",入力シート!H114)</f>
        <v/>
      </c>
      <c r="AN12" s="1151"/>
      <c r="AO12" s="1151"/>
      <c r="AP12" s="1151"/>
      <c r="AQ12" s="1151"/>
      <c r="AR12" s="977" t="s">
        <v>120</v>
      </c>
      <c r="AS12" s="1089"/>
      <c r="AT12" s="565"/>
    </row>
    <row r="13" spans="1:61" ht="18.75" customHeight="1" x14ac:dyDescent="0.2">
      <c r="A13" s="571"/>
      <c r="B13" s="1127" t="s">
        <v>244</v>
      </c>
      <c r="C13" s="1128"/>
      <c r="D13" s="1128"/>
      <c r="E13" s="1128"/>
      <c r="F13" s="1128"/>
      <c r="G13" s="1128"/>
      <c r="H13" s="1128"/>
      <c r="I13" s="1128"/>
      <c r="J13" s="1128"/>
      <c r="K13" s="1128"/>
      <c r="L13" s="1128"/>
      <c r="M13" s="1129"/>
      <c r="N13" s="1176" t="s">
        <v>245</v>
      </c>
      <c r="O13" s="1176"/>
      <c r="P13" s="1176"/>
      <c r="Q13" s="1176"/>
      <c r="R13" s="1176"/>
      <c r="S13" s="1176"/>
      <c r="T13" s="1176"/>
      <c r="U13" s="1176"/>
      <c r="V13" s="1176"/>
      <c r="W13" s="1176"/>
      <c r="X13" s="1176"/>
      <c r="Y13" s="1176"/>
      <c r="Z13" s="1176"/>
      <c r="AA13" s="1176"/>
      <c r="AB13" s="1176"/>
      <c r="AC13" s="1176"/>
      <c r="AD13" s="1176"/>
      <c r="AE13" s="1176"/>
      <c r="AF13" s="1000" t="str">
        <f>IF(入力シート!E115="","",入力シート!E115)</f>
        <v/>
      </c>
      <c r="AG13" s="1151"/>
      <c r="AH13" s="1151"/>
      <c r="AI13" s="1151"/>
      <c r="AJ13" s="1151"/>
      <c r="AK13" s="1151"/>
      <c r="AL13" s="1151"/>
      <c r="AM13" s="1151"/>
      <c r="AN13" s="1151"/>
      <c r="AO13" s="1151"/>
      <c r="AP13" s="1151"/>
      <c r="AQ13" s="1151"/>
      <c r="AR13" s="977" t="s">
        <v>246</v>
      </c>
      <c r="AS13" s="1089"/>
      <c r="AT13" s="565"/>
    </row>
    <row r="14" spans="1:61" ht="18.75" customHeight="1" x14ac:dyDescent="0.2">
      <c r="A14" s="571"/>
      <c r="B14" s="1130"/>
      <c r="C14" s="1131"/>
      <c r="D14" s="1131"/>
      <c r="E14" s="1131"/>
      <c r="F14" s="1131"/>
      <c r="G14" s="1131"/>
      <c r="H14" s="1131"/>
      <c r="I14" s="1131"/>
      <c r="J14" s="1131"/>
      <c r="K14" s="1131"/>
      <c r="L14" s="1131"/>
      <c r="M14" s="1132"/>
      <c r="N14" s="1176" t="s">
        <v>247</v>
      </c>
      <c r="O14" s="1176"/>
      <c r="P14" s="1176"/>
      <c r="Q14" s="1176"/>
      <c r="R14" s="1176"/>
      <c r="S14" s="1176"/>
      <c r="T14" s="1176"/>
      <c r="U14" s="1176"/>
      <c r="V14" s="1176"/>
      <c r="W14" s="1176"/>
      <c r="X14" s="1176"/>
      <c r="Y14" s="1176"/>
      <c r="Z14" s="1176"/>
      <c r="AA14" s="1176"/>
      <c r="AB14" s="1176"/>
      <c r="AC14" s="1176"/>
      <c r="AD14" s="1176"/>
      <c r="AE14" s="1176"/>
      <c r="AF14" s="1000" t="str">
        <f>IF(入力シート!E116="","",入力シート!E116)</f>
        <v/>
      </c>
      <c r="AG14" s="1151"/>
      <c r="AH14" s="1151"/>
      <c r="AI14" s="1151"/>
      <c r="AJ14" s="1151"/>
      <c r="AK14" s="1151"/>
      <c r="AL14" s="1151"/>
      <c r="AM14" s="1151"/>
      <c r="AN14" s="1151"/>
      <c r="AO14" s="1151"/>
      <c r="AP14" s="1151"/>
      <c r="AQ14" s="1151"/>
      <c r="AR14" s="977" t="s">
        <v>246</v>
      </c>
      <c r="AS14" s="1089"/>
      <c r="AT14" s="565"/>
    </row>
    <row r="15" spans="1:61" ht="18.75" customHeight="1" x14ac:dyDescent="0.2">
      <c r="A15" s="571"/>
      <c r="B15" s="1146" t="s">
        <v>248</v>
      </c>
      <c r="C15" s="1146"/>
      <c r="D15" s="1146"/>
      <c r="E15" s="1146"/>
      <c r="F15" s="1146"/>
      <c r="G15" s="1146"/>
      <c r="H15" s="1146"/>
      <c r="I15" s="1146"/>
      <c r="J15" s="1146"/>
      <c r="K15" s="1146"/>
      <c r="L15" s="1146"/>
      <c r="M15" s="1146"/>
      <c r="N15" s="1146"/>
      <c r="O15" s="1146"/>
      <c r="P15" s="1146"/>
      <c r="Q15" s="1146"/>
      <c r="R15" s="1146"/>
      <c r="S15" s="1146"/>
      <c r="T15" s="1146"/>
      <c r="U15" s="1146"/>
      <c r="V15" s="1146"/>
      <c r="W15" s="1146"/>
      <c r="X15" s="1146"/>
      <c r="Y15" s="1146"/>
      <c r="Z15" s="1146"/>
      <c r="AA15" s="1146"/>
      <c r="AB15" s="1146"/>
      <c r="AC15" s="1146"/>
      <c r="AD15" s="1146"/>
      <c r="AE15" s="1146"/>
      <c r="AF15" s="1193" t="str">
        <f>IF(入力シート!E119="","",IF(入力シート!E119="選択してください","",入力シート!E119))</f>
        <v/>
      </c>
      <c r="AG15" s="1194"/>
      <c r="AH15" s="1194"/>
      <c r="AI15" s="1194"/>
      <c r="AJ15" s="1194"/>
      <c r="AK15" s="1194"/>
      <c r="AL15" s="1194"/>
      <c r="AM15" s="1194"/>
      <c r="AN15" s="1194"/>
      <c r="AO15" s="1194"/>
      <c r="AP15" s="1194"/>
      <c r="AQ15" s="1194"/>
      <c r="AR15" s="878"/>
      <c r="AS15" s="1116"/>
      <c r="AT15" s="565"/>
    </row>
    <row r="16" spans="1:61" ht="18.75" customHeight="1" x14ac:dyDescent="0.2">
      <c r="A16" s="571"/>
      <c r="B16" s="1146" t="s">
        <v>249</v>
      </c>
      <c r="C16" s="1146"/>
      <c r="D16" s="1146"/>
      <c r="E16" s="1146"/>
      <c r="F16" s="1146"/>
      <c r="G16" s="1146"/>
      <c r="H16" s="1146"/>
      <c r="I16" s="1146"/>
      <c r="J16" s="1146"/>
      <c r="K16" s="1146"/>
      <c r="L16" s="1146"/>
      <c r="M16" s="1146"/>
      <c r="N16" s="1146"/>
      <c r="O16" s="1146"/>
      <c r="P16" s="1146"/>
      <c r="Q16" s="1146"/>
      <c r="R16" s="1146"/>
      <c r="S16" s="1146"/>
      <c r="T16" s="1146"/>
      <c r="U16" s="1146"/>
      <c r="V16" s="1146"/>
      <c r="W16" s="1146"/>
      <c r="X16" s="1146"/>
      <c r="Y16" s="1146"/>
      <c r="Z16" s="1146"/>
      <c r="AA16" s="1146"/>
      <c r="AB16" s="1146"/>
      <c r="AC16" s="1146"/>
      <c r="AD16" s="1146"/>
      <c r="AE16" s="1146"/>
      <c r="AF16" s="1178" t="str">
        <f>IF(入力シート!E120="","",入力シート!E120)</f>
        <v/>
      </c>
      <c r="AG16" s="1179"/>
      <c r="AH16" s="1179"/>
      <c r="AI16" s="1179"/>
      <c r="AJ16" s="1179"/>
      <c r="AK16" s="1179"/>
      <c r="AL16" s="1179"/>
      <c r="AM16" s="1179"/>
      <c r="AN16" s="1179"/>
      <c r="AO16" s="1179"/>
      <c r="AP16" s="1179"/>
      <c r="AQ16" s="1179"/>
      <c r="AR16" s="1151"/>
      <c r="AS16" s="998"/>
      <c r="AT16" s="565"/>
    </row>
    <row r="17" spans="1:61" ht="13" customHeight="1" x14ac:dyDescent="0.2">
      <c r="A17" s="571"/>
      <c r="B17" s="1128" t="s">
        <v>292</v>
      </c>
      <c r="C17" s="1128"/>
      <c r="D17" s="1128"/>
      <c r="E17" s="1128"/>
      <c r="F17" s="1128"/>
      <c r="G17" s="1128"/>
      <c r="H17" s="1128"/>
      <c r="I17" s="1128"/>
      <c r="J17" s="1128"/>
      <c r="K17" s="1128"/>
      <c r="L17" s="1128"/>
      <c r="M17" s="1128"/>
      <c r="N17" s="1128"/>
      <c r="O17" s="1128"/>
      <c r="P17" s="1128"/>
      <c r="Q17" s="1128"/>
      <c r="R17" s="1128"/>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1128"/>
      <c r="AS17" s="1128"/>
      <c r="AT17" s="565"/>
    </row>
    <row r="18" spans="1:61" ht="15" customHeight="1" x14ac:dyDescent="0.2">
      <c r="A18" s="1142" t="s">
        <v>251</v>
      </c>
      <c r="B18" s="1142"/>
      <c r="C18" s="1142"/>
      <c r="D18" s="1142"/>
      <c r="E18" s="1142"/>
      <c r="F18" s="1142"/>
      <c r="G18" s="1142"/>
      <c r="H18" s="1142"/>
      <c r="I18" s="474"/>
      <c r="J18" s="474"/>
      <c r="K18" s="474"/>
      <c r="L18" s="474"/>
      <c r="M18" s="474"/>
      <c r="N18" s="474"/>
      <c r="O18" s="474"/>
      <c r="P18" s="474"/>
      <c r="Q18" s="474"/>
      <c r="R18" s="474"/>
      <c r="S18" s="474"/>
      <c r="T18" s="474"/>
      <c r="U18" s="474"/>
      <c r="V18" s="474"/>
      <c r="W18" s="474"/>
      <c r="X18" s="474"/>
      <c r="Y18" s="474"/>
      <c r="Z18" s="474"/>
      <c r="AA18" s="474"/>
      <c r="AB18" s="474"/>
      <c r="AC18" s="474"/>
      <c r="AD18" s="474"/>
      <c r="AE18" s="474"/>
      <c r="AF18" s="474"/>
      <c r="AG18" s="474"/>
      <c r="AH18" s="474"/>
      <c r="AI18" s="474"/>
      <c r="AJ18" s="474"/>
      <c r="AK18" s="474"/>
      <c r="AL18" s="474"/>
      <c r="AM18" s="474"/>
      <c r="AN18" s="474"/>
      <c r="AO18" s="474"/>
      <c r="AP18" s="474"/>
      <c r="AQ18" s="474"/>
      <c r="AR18" s="474"/>
      <c r="AS18" s="474"/>
      <c r="AT18" s="565"/>
    </row>
    <row r="19" spans="1:61" ht="18.75" customHeight="1" x14ac:dyDescent="0.2">
      <c r="A19" s="571" t="s">
        <v>163</v>
      </c>
      <c r="B19" s="1127" t="s">
        <v>252</v>
      </c>
      <c r="C19" s="1128"/>
      <c r="D19" s="1128"/>
      <c r="E19" s="1128"/>
      <c r="F19" s="1128"/>
      <c r="G19" s="1128"/>
      <c r="H19" s="1128"/>
      <c r="I19" s="1128"/>
      <c r="J19" s="1128"/>
      <c r="K19" s="1128"/>
      <c r="L19" s="1128"/>
      <c r="M19" s="1128"/>
      <c r="N19" s="1128"/>
      <c r="O19" s="1128"/>
      <c r="P19" s="1128"/>
      <c r="Q19" s="1128"/>
      <c r="R19" s="1128"/>
      <c r="S19" s="1128"/>
      <c r="T19" s="1128"/>
      <c r="U19" s="1128"/>
      <c r="V19" s="1128"/>
      <c r="W19" s="1128"/>
      <c r="X19" s="1128"/>
      <c r="Y19" s="1128"/>
      <c r="Z19" s="1128"/>
      <c r="AA19" s="1128"/>
      <c r="AB19" s="1128"/>
      <c r="AC19" s="1128"/>
      <c r="AD19" s="1128"/>
      <c r="AE19" s="1129"/>
      <c r="AF19" s="1114"/>
      <c r="AG19" s="1115"/>
      <c r="AH19" s="1115"/>
      <c r="AI19" s="1115"/>
      <c r="AJ19" s="1115"/>
      <c r="AK19" s="1115"/>
      <c r="AL19" s="1115"/>
      <c r="AM19" s="1115"/>
      <c r="AN19" s="1115"/>
      <c r="AO19" s="1115"/>
      <c r="AP19" s="1115"/>
      <c r="AQ19" s="1115"/>
      <c r="AR19" s="977" t="s">
        <v>113</v>
      </c>
      <c r="AS19" s="1089"/>
      <c r="AT19" s="565"/>
      <c r="AV19">
        <v>1</v>
      </c>
      <c r="AW19">
        <f>COUNTA(AF19)</f>
        <v>0</v>
      </c>
      <c r="AX19">
        <f>AV19-AW19</f>
        <v>1</v>
      </c>
      <c r="BG19">
        <v>1</v>
      </c>
      <c r="BH19">
        <f>COUNTA(AF19)</f>
        <v>0</v>
      </c>
      <c r="BI19">
        <f>BG19-BH19</f>
        <v>1</v>
      </c>
    </row>
    <row r="20" spans="1:61" ht="18.75" customHeight="1" x14ac:dyDescent="0.2">
      <c r="A20" s="571"/>
      <c r="B20" s="1146" t="s">
        <v>253</v>
      </c>
      <c r="C20" s="1146"/>
      <c r="D20" s="1146"/>
      <c r="E20" s="1146"/>
      <c r="F20" s="1146"/>
      <c r="G20" s="1146"/>
      <c r="H20" s="1146"/>
      <c r="I20" s="1146"/>
      <c r="J20" s="1146"/>
      <c r="K20" s="1146"/>
      <c r="L20" s="1146"/>
      <c r="M20" s="1146"/>
      <c r="N20" s="1146"/>
      <c r="O20" s="1146"/>
      <c r="P20" s="1146"/>
      <c r="Q20" s="1127"/>
      <c r="R20" s="1127"/>
      <c r="S20" s="1127"/>
      <c r="T20" s="1127"/>
      <c r="U20" s="1127"/>
      <c r="V20" s="1127"/>
      <c r="W20" s="1127"/>
      <c r="X20" s="1127"/>
      <c r="Y20" s="1127"/>
      <c r="Z20" s="1127"/>
      <c r="AA20" s="1127"/>
      <c r="AB20" s="1127"/>
      <c r="AC20" s="1127"/>
      <c r="AD20" s="1127"/>
      <c r="AE20" s="1204"/>
      <c r="AF20" s="1203"/>
      <c r="AG20" s="1203"/>
      <c r="AH20" s="1203"/>
      <c r="AI20" s="1203"/>
      <c r="AJ20" s="1203"/>
      <c r="AK20" s="457" t="s">
        <v>254</v>
      </c>
      <c r="AL20" s="572" t="s">
        <v>255</v>
      </c>
      <c r="AM20" s="1203"/>
      <c r="AN20" s="1203"/>
      <c r="AO20" s="1203"/>
      <c r="AP20" s="1203"/>
      <c r="AQ20" s="1203"/>
      <c r="AR20" s="1083" t="s">
        <v>102</v>
      </c>
      <c r="AS20" s="1084"/>
      <c r="AT20" s="565"/>
      <c r="AV20">
        <v>1</v>
      </c>
      <c r="AW20">
        <f>COUNTA(AF20)</f>
        <v>0</v>
      </c>
      <c r="AX20">
        <f t="shared" ref="AX20:AX25" si="0">AV20-AW20</f>
        <v>1</v>
      </c>
    </row>
    <row r="21" spans="1:61" ht="18.75" customHeight="1" x14ac:dyDescent="0.2">
      <c r="A21" s="571"/>
      <c r="B21" s="1182" t="s">
        <v>256</v>
      </c>
      <c r="C21" s="1183"/>
      <c r="D21" s="1183"/>
      <c r="E21" s="1183"/>
      <c r="F21" s="1183"/>
      <c r="G21" s="1183"/>
      <c r="H21" s="1183"/>
      <c r="I21" s="1183"/>
      <c r="J21" s="1128"/>
      <c r="K21" s="1128"/>
      <c r="L21" s="1128"/>
      <c r="M21" s="1128"/>
      <c r="N21" s="1128"/>
      <c r="O21" s="1128"/>
      <c r="P21" s="1128"/>
      <c r="Q21" s="572"/>
      <c r="R21" s="1184" t="s">
        <v>257</v>
      </c>
      <c r="S21" s="1185"/>
      <c r="T21" s="1185"/>
      <c r="U21" s="1185"/>
      <c r="V21" s="1185"/>
      <c r="W21" s="1185"/>
      <c r="X21" s="1185"/>
      <c r="Y21" s="1185"/>
      <c r="Z21" s="1185"/>
      <c r="AA21" s="1185"/>
      <c r="AB21" s="1185"/>
      <c r="AC21" s="1185"/>
      <c r="AD21" s="1185"/>
      <c r="AE21" s="1186"/>
      <c r="AF21" s="1187"/>
      <c r="AG21" s="1188"/>
      <c r="AH21" s="1188"/>
      <c r="AI21" s="1188"/>
      <c r="AJ21" s="1188"/>
      <c r="AK21" s="1188"/>
      <c r="AL21" s="1188"/>
      <c r="AM21" s="1188"/>
      <c r="AN21" s="1188"/>
      <c r="AO21" s="1188"/>
      <c r="AP21" s="1188"/>
      <c r="AQ21" s="1188"/>
      <c r="AR21" s="1188"/>
      <c r="AS21" s="1189"/>
      <c r="AT21" s="565"/>
      <c r="AV21">
        <v>1</v>
      </c>
      <c r="AW21">
        <f>COUNTA(AM20)</f>
        <v>0</v>
      </c>
      <c r="AX21">
        <f t="shared" si="0"/>
        <v>1</v>
      </c>
    </row>
    <row r="22" spans="1:61" ht="18.75" customHeight="1" x14ac:dyDescent="0.2">
      <c r="A22" s="571"/>
      <c r="B22" s="1182"/>
      <c r="C22" s="1183"/>
      <c r="D22" s="1183"/>
      <c r="E22" s="1183"/>
      <c r="F22" s="1183"/>
      <c r="G22" s="1183"/>
      <c r="H22" s="1183"/>
      <c r="I22" s="1183"/>
      <c r="J22" s="1183"/>
      <c r="K22" s="1183"/>
      <c r="L22" s="1183"/>
      <c r="M22" s="1183"/>
      <c r="N22" s="1183"/>
      <c r="O22" s="1183"/>
      <c r="P22" s="1183"/>
      <c r="Q22" s="474"/>
      <c r="R22" s="1190" t="s">
        <v>258</v>
      </c>
      <c r="S22" s="1191"/>
      <c r="T22" s="1191"/>
      <c r="U22" s="1191"/>
      <c r="V22" s="1191"/>
      <c r="W22" s="1191"/>
      <c r="X22" s="1191"/>
      <c r="Y22" s="1191"/>
      <c r="Z22" s="1191"/>
      <c r="AA22" s="1191"/>
      <c r="AB22" s="1191"/>
      <c r="AC22" s="1191"/>
      <c r="AD22" s="1191"/>
      <c r="AE22" s="1192"/>
      <c r="AF22" s="1133"/>
      <c r="AG22" s="1134"/>
      <c r="AH22" s="1134"/>
      <c r="AI22" s="1134"/>
      <c r="AJ22" s="1134"/>
      <c r="AK22" s="1134"/>
      <c r="AL22" s="1134"/>
      <c r="AM22" s="1134"/>
      <c r="AN22" s="1134"/>
      <c r="AO22" s="1134"/>
      <c r="AP22" s="1134"/>
      <c r="AQ22" s="1134"/>
      <c r="AR22" s="1134"/>
      <c r="AS22" s="1135"/>
      <c r="AT22" s="565"/>
      <c r="AV22">
        <v>1</v>
      </c>
      <c r="AW22">
        <f>COUNTA(AF21)</f>
        <v>0</v>
      </c>
      <c r="AX22">
        <f t="shared" si="0"/>
        <v>1</v>
      </c>
    </row>
    <row r="23" spans="1:61" ht="18.75" customHeight="1" x14ac:dyDescent="0.2">
      <c r="A23" s="571"/>
      <c r="B23" s="1130"/>
      <c r="C23" s="1131"/>
      <c r="D23" s="1131"/>
      <c r="E23" s="1131"/>
      <c r="F23" s="1131"/>
      <c r="G23" s="1131"/>
      <c r="H23" s="1131"/>
      <c r="I23" s="1131"/>
      <c r="J23" s="1131"/>
      <c r="K23" s="1131"/>
      <c r="L23" s="1131"/>
      <c r="M23" s="1131"/>
      <c r="N23" s="1131"/>
      <c r="O23" s="1131"/>
      <c r="P23" s="1131"/>
      <c r="Q23" s="573"/>
      <c r="R23" s="1136" t="s">
        <v>259</v>
      </c>
      <c r="S23" s="1137"/>
      <c r="T23" s="1137"/>
      <c r="U23" s="1137"/>
      <c r="V23" s="1137"/>
      <c r="W23" s="1137"/>
      <c r="X23" s="1137"/>
      <c r="Y23" s="1137"/>
      <c r="Z23" s="1137"/>
      <c r="AA23" s="1137"/>
      <c r="AB23" s="1137"/>
      <c r="AC23" s="1137"/>
      <c r="AD23" s="1137"/>
      <c r="AE23" s="1138"/>
      <c r="AF23" s="1139"/>
      <c r="AG23" s="1140"/>
      <c r="AH23" s="1140"/>
      <c r="AI23" s="1140"/>
      <c r="AJ23" s="1140"/>
      <c r="AK23" s="1140"/>
      <c r="AL23" s="1140"/>
      <c r="AM23" s="1140"/>
      <c r="AN23" s="1140"/>
      <c r="AO23" s="1140"/>
      <c r="AP23" s="1140"/>
      <c r="AQ23" s="1140"/>
      <c r="AR23" s="1140"/>
      <c r="AS23" s="1141"/>
      <c r="AT23" s="565"/>
      <c r="AV23">
        <v>1</v>
      </c>
      <c r="AW23">
        <f>IF(AF21="無",1,COUNTA(AF22))</f>
        <v>0</v>
      </c>
      <c r="AX23">
        <f t="shared" si="0"/>
        <v>1</v>
      </c>
    </row>
    <row r="24" spans="1:61" ht="18.75" customHeight="1" x14ac:dyDescent="0.2">
      <c r="A24" s="571"/>
      <c r="B24" s="1146" t="s">
        <v>260</v>
      </c>
      <c r="C24" s="1067"/>
      <c r="D24" s="1067"/>
      <c r="E24" s="1067"/>
      <c r="F24" s="1067"/>
      <c r="G24" s="1067"/>
      <c r="H24" s="1067"/>
      <c r="I24" s="1067"/>
      <c r="J24" s="1067"/>
      <c r="K24" s="1067"/>
      <c r="L24" s="1067"/>
      <c r="M24" s="1067"/>
      <c r="N24" s="1067"/>
      <c r="O24" s="1067"/>
      <c r="P24" s="1067"/>
      <c r="Q24" s="1131"/>
      <c r="R24" s="1131"/>
      <c r="S24" s="1131"/>
      <c r="T24" s="1131"/>
      <c r="U24" s="1131"/>
      <c r="V24" s="1131"/>
      <c r="W24" s="1131"/>
      <c r="X24" s="1131"/>
      <c r="Y24" s="1131"/>
      <c r="Z24" s="1131"/>
      <c r="AA24" s="1131"/>
      <c r="AB24" s="1131"/>
      <c r="AC24" s="1131"/>
      <c r="AD24" s="1131"/>
      <c r="AE24" s="1131"/>
      <c r="AF24" s="1147"/>
      <c r="AG24" s="1121"/>
      <c r="AH24" s="1121"/>
      <c r="AI24" s="1121"/>
      <c r="AJ24" s="1121"/>
      <c r="AK24" s="1121"/>
      <c r="AL24" s="1121"/>
      <c r="AM24" s="1121"/>
      <c r="AN24" s="1121"/>
      <c r="AO24" s="1121"/>
      <c r="AP24" s="1121"/>
      <c r="AQ24" s="1121"/>
      <c r="AR24" s="573" t="s">
        <v>115</v>
      </c>
      <c r="AS24" s="574"/>
      <c r="AT24" s="565"/>
      <c r="AV24">
        <v>1</v>
      </c>
      <c r="AW24">
        <f>IF(AF21="無",1,COUNTA(AF23))</f>
        <v>0</v>
      </c>
      <c r="AX24">
        <f t="shared" si="0"/>
        <v>1</v>
      </c>
    </row>
    <row r="25" spans="1:61" x14ac:dyDescent="0.2">
      <c r="A25" s="564"/>
      <c r="B25" s="517"/>
      <c r="C25" s="517"/>
      <c r="D25" s="517"/>
      <c r="E25" s="517"/>
      <c r="F25" s="517"/>
      <c r="G25" s="517"/>
      <c r="H25" s="517"/>
      <c r="I25" s="517"/>
      <c r="J25" s="517"/>
      <c r="K25" s="517"/>
      <c r="L25" s="517"/>
      <c r="M25" s="517"/>
      <c r="N25" s="517"/>
      <c r="O25" s="517"/>
      <c r="P25" s="517"/>
      <c r="Q25" s="517"/>
      <c r="R25" s="517"/>
      <c r="S25" s="517"/>
      <c r="T25" s="517"/>
      <c r="U25" s="517"/>
      <c r="V25" s="517"/>
      <c r="W25" s="517"/>
      <c r="X25" s="517"/>
      <c r="Y25" s="517"/>
      <c r="Z25" s="517"/>
      <c r="AA25" s="517"/>
      <c r="AB25" s="517"/>
      <c r="AC25" s="517"/>
      <c r="AD25" s="517"/>
      <c r="AE25" s="517"/>
      <c r="AF25" s="517"/>
      <c r="AG25" s="517"/>
      <c r="AH25" s="517"/>
      <c r="AI25" s="517"/>
      <c r="AJ25" s="517"/>
      <c r="AK25" s="517"/>
      <c r="AL25" s="517"/>
      <c r="AM25" s="517"/>
      <c r="AN25" s="517"/>
      <c r="AO25" s="517"/>
      <c r="AP25" s="517"/>
      <c r="AQ25" s="517"/>
      <c r="AR25" s="517"/>
      <c r="AS25" s="517"/>
      <c r="AT25" s="565"/>
      <c r="AV25">
        <v>1</v>
      </c>
      <c r="AW25">
        <f>COUNTA(AF24)</f>
        <v>0</v>
      </c>
      <c r="AX25">
        <f t="shared" si="0"/>
        <v>1</v>
      </c>
    </row>
    <row r="26" spans="1:61" ht="15" customHeight="1" x14ac:dyDescent="0.2">
      <c r="A26" s="570" t="s">
        <v>261</v>
      </c>
      <c r="B26" s="472"/>
      <c r="C26" s="472"/>
      <c r="D26" s="472"/>
      <c r="E26" s="706"/>
      <c r="F26" s="706"/>
      <c r="G26" s="706"/>
      <c r="H26" s="517"/>
      <c r="I26" s="517"/>
      <c r="J26" s="517"/>
      <c r="K26" s="517"/>
      <c r="L26" s="517"/>
      <c r="M26" s="517"/>
      <c r="N26" s="517"/>
      <c r="O26" s="517"/>
      <c r="P26" s="517"/>
      <c r="Q26" s="517"/>
      <c r="R26" s="517"/>
      <c r="S26" s="517"/>
      <c r="T26" s="517"/>
      <c r="U26" s="517"/>
      <c r="V26" s="517"/>
      <c r="W26" s="517"/>
      <c r="X26" s="517"/>
      <c r="Y26" s="517"/>
      <c r="Z26" s="517"/>
      <c r="AA26" s="517"/>
      <c r="AB26" s="575"/>
      <c r="AC26" s="517"/>
      <c r="AD26" s="517"/>
      <c r="AE26" s="517"/>
      <c r="AF26" s="517"/>
      <c r="AG26" s="517"/>
      <c r="AH26" s="517"/>
      <c r="AI26" s="517"/>
      <c r="AJ26" s="517"/>
      <c r="AK26" s="517"/>
      <c r="AL26" s="517"/>
      <c r="AM26" s="517"/>
      <c r="AN26" s="517"/>
      <c r="AO26" s="517"/>
      <c r="AP26" s="517"/>
      <c r="AQ26" s="517"/>
      <c r="AR26" s="517"/>
      <c r="AS26" s="517"/>
      <c r="AT26" s="565"/>
    </row>
    <row r="27" spans="1:61" ht="18.75" customHeight="1" thickBot="1" x14ac:dyDescent="0.25">
      <c r="A27" s="564"/>
      <c r="B27" s="1090" t="s">
        <v>262</v>
      </c>
      <c r="C27" s="1091"/>
      <c r="D27" s="1091"/>
      <c r="E27" s="1091"/>
      <c r="F27" s="1091"/>
      <c r="G27" s="1091"/>
      <c r="H27" s="1091"/>
      <c r="I27" s="1091"/>
      <c r="J27" s="1091"/>
      <c r="K27" s="1091"/>
      <c r="L27" s="1091"/>
      <c r="M27" s="1091"/>
      <c r="N27" s="1091"/>
      <c r="O27" s="1091"/>
      <c r="P27" s="1091"/>
      <c r="Q27" s="1091"/>
      <c r="R27" s="1091"/>
      <c r="S27" s="1091"/>
      <c r="T27" s="1091"/>
      <c r="U27" s="1091"/>
      <c r="V27" s="1091"/>
      <c r="W27" s="1091"/>
      <c r="X27" s="1091"/>
      <c r="Y27" s="1092"/>
      <c r="Z27" s="578"/>
      <c r="AA27" s="1091" t="s">
        <v>263</v>
      </c>
      <c r="AB27" s="1091"/>
      <c r="AC27" s="1091"/>
      <c r="AD27" s="1091"/>
      <c r="AE27" s="1091"/>
      <c r="AF27" s="1091"/>
      <c r="AG27" s="1091"/>
      <c r="AH27" s="1091"/>
      <c r="AI27" s="1091"/>
      <c r="AJ27" s="1091"/>
      <c r="AK27" s="1091"/>
      <c r="AL27" s="1091"/>
      <c r="AM27" s="1091"/>
      <c r="AN27" s="1091"/>
      <c r="AO27" s="1091"/>
      <c r="AP27" s="1091"/>
      <c r="AQ27" s="1091"/>
      <c r="AR27" s="1091"/>
      <c r="AS27" s="1092"/>
      <c r="AT27" s="565"/>
    </row>
    <row r="28" spans="1:61" ht="18.75" customHeight="1" thickTop="1" x14ac:dyDescent="0.2">
      <c r="A28" s="564"/>
      <c r="B28" s="1154" t="s">
        <v>264</v>
      </c>
      <c r="C28" s="1094"/>
      <c r="D28" s="1094"/>
      <c r="E28" s="1094"/>
      <c r="F28" s="1094"/>
      <c r="G28" s="1094"/>
      <c r="H28" s="1094"/>
      <c r="I28" s="1094"/>
      <c r="J28" s="1095"/>
      <c r="K28" s="1211"/>
      <c r="L28" s="1212"/>
      <c r="M28" s="1212"/>
      <c r="N28" s="1212"/>
      <c r="O28" s="1212"/>
      <c r="P28" s="1212"/>
      <c r="Q28" s="1212"/>
      <c r="R28" s="1212"/>
      <c r="S28" s="1212"/>
      <c r="T28" s="1212"/>
      <c r="U28" s="1212"/>
      <c r="V28" s="1212"/>
      <c r="W28" s="1212"/>
      <c r="X28" s="579" t="s">
        <v>104</v>
      </c>
      <c r="Y28" s="580"/>
      <c r="Z28" s="541"/>
      <c r="AA28" s="1094" t="s">
        <v>265</v>
      </c>
      <c r="AB28" s="1094"/>
      <c r="AC28" s="1094"/>
      <c r="AD28" s="1094"/>
      <c r="AE28" s="1094"/>
      <c r="AF28" s="1094"/>
      <c r="AG28" s="1095"/>
      <c r="AH28" s="1148" t="str">
        <f>IF(入力シート!E108="","",IF(入力シート!E108="選択してください","",入力シート!E108))</f>
        <v/>
      </c>
      <c r="AI28" s="1149"/>
      <c r="AJ28" s="1149"/>
      <c r="AK28" s="1149"/>
      <c r="AL28" s="1149"/>
      <c r="AM28" s="1149"/>
      <c r="AN28" s="1149"/>
      <c r="AO28" s="1149"/>
      <c r="AP28" s="1149"/>
      <c r="AQ28" s="1149"/>
      <c r="AR28" s="1149"/>
      <c r="AS28" s="1150"/>
      <c r="AT28" s="565"/>
    </row>
    <row r="29" spans="1:61" ht="18.75" customHeight="1" x14ac:dyDescent="0.2">
      <c r="A29" s="564"/>
      <c r="B29" s="976" t="s">
        <v>266</v>
      </c>
      <c r="C29" s="977"/>
      <c r="D29" s="977"/>
      <c r="E29" s="977"/>
      <c r="F29" s="977"/>
      <c r="G29" s="977"/>
      <c r="H29" s="977"/>
      <c r="I29" s="977"/>
      <c r="J29" s="1089"/>
      <c r="K29" s="1115"/>
      <c r="L29" s="1115"/>
      <c r="M29" s="1115"/>
      <c r="N29" s="1115"/>
      <c r="O29" s="1115"/>
      <c r="P29" s="1115"/>
      <c r="Q29" s="1115"/>
      <c r="R29" s="1115"/>
      <c r="S29" s="1115"/>
      <c r="T29" s="1115"/>
      <c r="U29" s="1115"/>
      <c r="V29" s="1115"/>
      <c r="W29" s="1115"/>
      <c r="X29" s="567" t="s">
        <v>102</v>
      </c>
      <c r="Y29" s="577"/>
      <c r="Z29" s="581"/>
      <c r="AA29" s="977" t="s">
        <v>267</v>
      </c>
      <c r="AB29" s="977"/>
      <c r="AC29" s="977"/>
      <c r="AD29" s="977"/>
      <c r="AE29" s="977"/>
      <c r="AF29" s="977"/>
      <c r="AG29" s="1089"/>
      <c r="AH29" s="1114"/>
      <c r="AI29" s="1115"/>
      <c r="AJ29" s="1115"/>
      <c r="AK29" s="1115"/>
      <c r="AL29" s="1115"/>
      <c r="AM29" s="1115"/>
      <c r="AN29" s="1115"/>
      <c r="AO29" s="1115"/>
      <c r="AP29" s="1115"/>
      <c r="AQ29" s="1115"/>
      <c r="AR29" s="514" t="s">
        <v>254</v>
      </c>
      <c r="AS29" s="515"/>
      <c r="AT29" s="565"/>
    </row>
    <row r="30" spans="1:61" ht="18.75" customHeight="1" x14ac:dyDescent="0.2">
      <c r="A30" s="564"/>
      <c r="B30" s="976" t="s">
        <v>268</v>
      </c>
      <c r="C30" s="977"/>
      <c r="D30" s="977"/>
      <c r="E30" s="977"/>
      <c r="F30" s="977"/>
      <c r="G30" s="977"/>
      <c r="H30" s="977"/>
      <c r="I30" s="977"/>
      <c r="J30" s="1089"/>
      <c r="K30" s="1115"/>
      <c r="L30" s="1115"/>
      <c r="M30" s="1115"/>
      <c r="N30" s="1115"/>
      <c r="O30" s="1115"/>
      <c r="P30" s="1115"/>
      <c r="Q30" s="1115"/>
      <c r="R30" s="1115"/>
      <c r="S30" s="1115"/>
      <c r="T30" s="1115"/>
      <c r="U30" s="1115"/>
      <c r="V30" s="1115"/>
      <c r="W30" s="1115"/>
      <c r="X30" s="717" t="s">
        <v>277</v>
      </c>
      <c r="Y30" s="577"/>
      <c r="Z30" s="541"/>
      <c r="AA30" s="977" t="s">
        <v>269</v>
      </c>
      <c r="AB30" s="977"/>
      <c r="AC30" s="977"/>
      <c r="AD30" s="977"/>
      <c r="AE30" s="977"/>
      <c r="AF30" s="977"/>
      <c r="AG30" s="1089"/>
      <c r="AH30" s="1000" t="str">
        <f>IF(入力シート!H105="","",入力シート!H105)</f>
        <v/>
      </c>
      <c r="AI30" s="1151"/>
      <c r="AJ30" s="1151"/>
      <c r="AK30" s="1151"/>
      <c r="AL30" s="1151"/>
      <c r="AM30" s="1151"/>
      <c r="AN30" s="1151"/>
      <c r="AO30" s="1151"/>
      <c r="AP30" s="1151"/>
      <c r="AQ30" s="1151"/>
      <c r="AR30" s="514" t="s">
        <v>104</v>
      </c>
      <c r="AS30" s="515"/>
      <c r="AT30" s="565"/>
    </row>
    <row r="31" spans="1:61" ht="18.75" customHeight="1" x14ac:dyDescent="0.2">
      <c r="A31" s="564"/>
      <c r="B31" s="988" t="s">
        <v>270</v>
      </c>
      <c r="C31" s="988"/>
      <c r="D31" s="988"/>
      <c r="E31" s="988"/>
      <c r="F31" s="988"/>
      <c r="G31" s="988"/>
      <c r="H31" s="988"/>
      <c r="I31" s="988"/>
      <c r="J31" s="988"/>
      <c r="K31" s="988"/>
      <c r="L31" s="988"/>
      <c r="M31" s="988"/>
      <c r="N31" s="988"/>
      <c r="O31" s="988"/>
      <c r="P31" s="988"/>
      <c r="Q31" s="988"/>
      <c r="R31" s="988"/>
      <c r="S31" s="988"/>
      <c r="T31" s="988"/>
      <c r="U31" s="988"/>
      <c r="V31" s="988"/>
      <c r="W31" s="988"/>
      <c r="X31" s="988"/>
      <c r="Y31" s="988"/>
      <c r="Z31" s="541"/>
      <c r="AA31" s="977" t="s">
        <v>271</v>
      </c>
      <c r="AB31" s="977"/>
      <c r="AC31" s="977"/>
      <c r="AD31" s="977"/>
      <c r="AE31" s="977"/>
      <c r="AF31" s="977"/>
      <c r="AG31" s="1089"/>
      <c r="AH31" s="1000" t="str">
        <f>IF(入力シート!E111="","",入力シート!E111)</f>
        <v/>
      </c>
      <c r="AI31" s="1151"/>
      <c r="AJ31" s="1151"/>
      <c r="AK31" s="1151"/>
      <c r="AL31" s="1151"/>
      <c r="AM31" s="1151"/>
      <c r="AN31" s="1151"/>
      <c r="AO31" s="1151"/>
      <c r="AP31" s="1151"/>
      <c r="AQ31" s="1151"/>
      <c r="AR31" s="514" t="s">
        <v>115</v>
      </c>
      <c r="AS31" s="515"/>
      <c r="AT31" s="565"/>
    </row>
    <row r="32" spans="1:61" ht="18.75" customHeight="1" x14ac:dyDescent="0.2">
      <c r="A32" s="564"/>
      <c r="B32" s="582"/>
      <c r="C32" s="583"/>
      <c r="D32" s="1097" t="s">
        <v>504</v>
      </c>
      <c r="E32" s="1097"/>
      <c r="F32" s="1097"/>
      <c r="G32" s="1097"/>
      <c r="H32" s="1097"/>
      <c r="I32" s="1097"/>
      <c r="J32" s="1097"/>
      <c r="K32" s="1097"/>
      <c r="L32" s="1098"/>
      <c r="M32" s="1099" t="s">
        <v>140</v>
      </c>
      <c r="N32" s="1100"/>
      <c r="O32" s="1100"/>
      <c r="P32" s="1100"/>
      <c r="Q32" s="1101"/>
      <c r="R32" s="1096" t="s">
        <v>502</v>
      </c>
      <c r="S32" s="1097"/>
      <c r="T32" s="1097"/>
      <c r="U32" s="1097"/>
      <c r="V32" s="1097"/>
      <c r="W32" s="1097"/>
      <c r="X32" s="1097"/>
      <c r="Y32" s="1098"/>
      <c r="Z32" s="541"/>
      <c r="AA32" s="1093" t="s">
        <v>272</v>
      </c>
      <c r="AB32" s="977"/>
      <c r="AC32" s="977"/>
      <c r="AD32" s="977"/>
      <c r="AE32" s="977"/>
      <c r="AF32" s="977"/>
      <c r="AG32" s="1089"/>
      <c r="AH32" s="1206" t="str">
        <f>IF(入力シート!E112="","",入力シート!E112)</f>
        <v/>
      </c>
      <c r="AI32" s="1207"/>
      <c r="AJ32" s="1207"/>
      <c r="AK32" s="1207"/>
      <c r="AL32" s="1112" t="s">
        <v>513</v>
      </c>
      <c r="AM32" s="1112"/>
      <c r="AN32" s="1113" t="str">
        <f>IF(入力シート!H112="","",入力シート!H112)</f>
        <v/>
      </c>
      <c r="AO32" s="1113"/>
      <c r="AP32" s="1113"/>
      <c r="AQ32" s="1113"/>
      <c r="AR32" s="567" t="s">
        <v>115</v>
      </c>
      <c r="AS32" s="577"/>
      <c r="AT32" s="565"/>
    </row>
    <row r="33" spans="1:46" ht="18.75" customHeight="1" x14ac:dyDescent="0.2">
      <c r="A33" s="564"/>
      <c r="B33" s="1102">
        <v>1</v>
      </c>
      <c r="C33" s="1103"/>
      <c r="D33" s="1110" t="str">
        <f>IF(入力シート!E123="","",入力シート!E123)</f>
        <v/>
      </c>
      <c r="E33" s="1111"/>
      <c r="F33" s="1111"/>
      <c r="G33" s="1111"/>
      <c r="H33" s="1111"/>
      <c r="I33" s="1111"/>
      <c r="J33" s="1111"/>
      <c r="K33" s="1111"/>
      <c r="L33" s="584" t="s">
        <v>499</v>
      </c>
      <c r="M33" s="1110" t="str">
        <f>IF(入力シート!H123="","",入力シート!H123)</f>
        <v/>
      </c>
      <c r="N33" s="1111"/>
      <c r="O33" s="1111"/>
      <c r="P33" s="1111"/>
      <c r="Q33" s="585" t="s">
        <v>109</v>
      </c>
      <c r="R33" s="1110" t="str">
        <f>IF(OR(D33="",M33=""),"",D33*M33)</f>
        <v/>
      </c>
      <c r="S33" s="1111"/>
      <c r="T33" s="1111"/>
      <c r="U33" s="1111"/>
      <c r="V33" s="1111"/>
      <c r="W33" s="1111"/>
      <c r="X33" s="1111"/>
      <c r="Y33" s="586" t="s">
        <v>498</v>
      </c>
      <c r="Z33" s="541"/>
      <c r="AA33" s="977" t="s">
        <v>273</v>
      </c>
      <c r="AB33" s="977"/>
      <c r="AC33" s="977"/>
      <c r="AD33" s="977"/>
      <c r="AE33" s="977"/>
      <c r="AF33" s="977"/>
      <c r="AG33" s="1089"/>
      <c r="AH33" s="877" t="str">
        <f>IF(入力シート!E117="","",IF(入力シート!E117="選択してください","",入力シート!E117))</f>
        <v/>
      </c>
      <c r="AI33" s="878"/>
      <c r="AJ33" s="878"/>
      <c r="AK33" s="878"/>
      <c r="AL33" s="878"/>
      <c r="AM33" s="878"/>
      <c r="AN33" s="878"/>
      <c r="AO33" s="878"/>
      <c r="AP33" s="878"/>
      <c r="AQ33" s="878"/>
      <c r="AR33" s="878"/>
      <c r="AS33" s="1116"/>
      <c r="AT33" s="565"/>
    </row>
    <row r="34" spans="1:46" ht="18.75" customHeight="1" x14ac:dyDescent="0.2">
      <c r="A34" s="564"/>
      <c r="B34" s="1104">
        <v>2</v>
      </c>
      <c r="C34" s="1105"/>
      <c r="D34" s="1195" t="str">
        <f>IF(OR(入力シート!E121&lt;2,入力シート!E124=""),"",入力シート!E124)</f>
        <v/>
      </c>
      <c r="E34" s="1196"/>
      <c r="F34" s="1196"/>
      <c r="G34" s="1196"/>
      <c r="H34" s="1196"/>
      <c r="I34" s="1196"/>
      <c r="J34" s="1196"/>
      <c r="K34" s="1196"/>
      <c r="L34" s="587" t="s">
        <v>499</v>
      </c>
      <c r="M34" s="1195" t="str">
        <f>IF(OR(入力シート!E121&lt;2,入力シート!H124=""),"",入力シート!H124)</f>
        <v/>
      </c>
      <c r="N34" s="1196"/>
      <c r="O34" s="1196"/>
      <c r="P34" s="1196"/>
      <c r="Q34" s="588" t="s">
        <v>109</v>
      </c>
      <c r="R34" s="1195" t="str">
        <f>IF(OR(D34="",M34=""),"",D34*M34)</f>
        <v/>
      </c>
      <c r="S34" s="1196"/>
      <c r="T34" s="1196"/>
      <c r="U34" s="1196"/>
      <c r="V34" s="1196"/>
      <c r="W34" s="1196"/>
      <c r="X34" s="1196"/>
      <c r="Y34" s="589" t="s">
        <v>498</v>
      </c>
      <c r="Z34" s="541"/>
      <c r="AA34" s="1083" t="s">
        <v>274</v>
      </c>
      <c r="AB34" s="1083"/>
      <c r="AC34" s="1083"/>
      <c r="AD34" s="1083"/>
      <c r="AE34" s="1083"/>
      <c r="AF34" s="1083"/>
      <c r="AG34" s="1084"/>
      <c r="AH34" s="1117"/>
      <c r="AI34" s="1118"/>
      <c r="AJ34" s="1118"/>
      <c r="AK34" s="1118"/>
      <c r="AL34" s="1118"/>
      <c r="AM34" s="1118"/>
      <c r="AN34" s="1118"/>
      <c r="AO34" s="1118"/>
      <c r="AP34" s="1118"/>
      <c r="AQ34" s="1118"/>
      <c r="AR34" s="1118"/>
      <c r="AS34" s="1119"/>
      <c r="AT34" s="565"/>
    </row>
    <row r="35" spans="1:46" ht="18.75" customHeight="1" x14ac:dyDescent="0.2">
      <c r="A35" s="564"/>
      <c r="B35" s="1104">
        <v>3</v>
      </c>
      <c r="C35" s="1105"/>
      <c r="D35" s="1195" t="str">
        <f>IF(OR(入力シート!E121&lt;3,入力シート!E125=""),"",入力シート!E125)</f>
        <v/>
      </c>
      <c r="E35" s="1196"/>
      <c r="F35" s="1196"/>
      <c r="G35" s="1196"/>
      <c r="H35" s="1196"/>
      <c r="I35" s="1196"/>
      <c r="J35" s="1196"/>
      <c r="K35" s="1196"/>
      <c r="L35" s="587" t="s">
        <v>499</v>
      </c>
      <c r="M35" s="1195" t="str">
        <f>IF(OR(入力シート!E121&lt;3,入力シート!H125=""),"",入力シート!H125)</f>
        <v/>
      </c>
      <c r="N35" s="1196"/>
      <c r="O35" s="1196"/>
      <c r="P35" s="1196"/>
      <c r="Q35" s="588" t="s">
        <v>109</v>
      </c>
      <c r="R35" s="1195" t="str">
        <f>IF(OR(D35="",M35=""),"",D35*M35)</f>
        <v/>
      </c>
      <c r="S35" s="1196"/>
      <c r="T35" s="1196"/>
      <c r="U35" s="1196"/>
      <c r="V35" s="1196"/>
      <c r="W35" s="1196"/>
      <c r="X35" s="1196"/>
      <c r="Y35" s="589" t="s">
        <v>498</v>
      </c>
      <c r="Z35" s="541"/>
      <c r="AA35" s="1086"/>
      <c r="AB35" s="1086"/>
      <c r="AC35" s="1086"/>
      <c r="AD35" s="1086"/>
      <c r="AE35" s="1086"/>
      <c r="AF35" s="1086"/>
      <c r="AG35" s="1087"/>
      <c r="AH35" s="1117"/>
      <c r="AI35" s="1118"/>
      <c r="AJ35" s="1118"/>
      <c r="AK35" s="1118"/>
      <c r="AL35" s="1118"/>
      <c r="AM35" s="1118"/>
      <c r="AN35" s="1118"/>
      <c r="AO35" s="1118"/>
      <c r="AP35" s="1118"/>
      <c r="AQ35" s="1118"/>
      <c r="AR35" s="1118"/>
      <c r="AS35" s="1119"/>
      <c r="AT35" s="565"/>
    </row>
    <row r="36" spans="1:46" ht="18.75" customHeight="1" x14ac:dyDescent="0.2">
      <c r="A36" s="564"/>
      <c r="B36" s="1104">
        <v>4</v>
      </c>
      <c r="C36" s="1105"/>
      <c r="D36" s="1195" t="str">
        <f>IF(OR(入力シート!E121&lt;4,入力シート!E126=""),"",入力シート!E126)</f>
        <v/>
      </c>
      <c r="E36" s="1196"/>
      <c r="F36" s="1196"/>
      <c r="G36" s="1196"/>
      <c r="H36" s="1196"/>
      <c r="I36" s="1196"/>
      <c r="J36" s="1196"/>
      <c r="K36" s="1196"/>
      <c r="L36" s="587" t="s">
        <v>499</v>
      </c>
      <c r="M36" s="1195" t="str">
        <f>IF(OR(入力シート!E121&lt;4,入力シート!H126=""),"",入力シート!H126)</f>
        <v/>
      </c>
      <c r="N36" s="1196"/>
      <c r="O36" s="1196"/>
      <c r="P36" s="1196"/>
      <c r="Q36" s="588" t="s">
        <v>109</v>
      </c>
      <c r="R36" s="1157" t="str">
        <f>IF(OR(D36="",M36=""),"",D36*M36)</f>
        <v/>
      </c>
      <c r="S36" s="1158"/>
      <c r="T36" s="1158"/>
      <c r="U36" s="1158"/>
      <c r="V36" s="1158"/>
      <c r="W36" s="1158"/>
      <c r="X36" s="1158"/>
      <c r="Y36" s="589" t="s">
        <v>498</v>
      </c>
      <c r="Z36" s="541"/>
      <c r="AA36" s="1083" t="s">
        <v>275</v>
      </c>
      <c r="AB36" s="1083"/>
      <c r="AC36" s="1083"/>
      <c r="AD36" s="1083"/>
      <c r="AE36" s="1083"/>
      <c r="AF36" s="1083"/>
      <c r="AG36" s="1084"/>
      <c r="AH36" s="1122"/>
      <c r="AI36" s="1123"/>
      <c r="AJ36" s="1123"/>
      <c r="AK36" s="1123"/>
      <c r="AL36" s="1123"/>
      <c r="AM36" s="1123"/>
      <c r="AN36" s="1123"/>
      <c r="AO36" s="1123"/>
      <c r="AP36" s="1123"/>
      <c r="AQ36" s="1123"/>
      <c r="AR36" s="1123"/>
      <c r="AS36" s="1124"/>
      <c r="AT36" s="565"/>
    </row>
    <row r="37" spans="1:46" ht="18.75" customHeight="1" x14ac:dyDescent="0.2">
      <c r="A37" s="564"/>
      <c r="B37" s="1106">
        <v>5</v>
      </c>
      <c r="C37" s="1107"/>
      <c r="D37" s="1108" t="str">
        <f>IF(OR(入力シート!E121&lt;5,入力シート!E127=""),"",入力シート!E127)</f>
        <v/>
      </c>
      <c r="E37" s="1109"/>
      <c r="F37" s="1109"/>
      <c r="G37" s="1109"/>
      <c r="H37" s="1109"/>
      <c r="I37" s="1109"/>
      <c r="J37" s="1109"/>
      <c r="K37" s="1109"/>
      <c r="L37" s="600" t="s">
        <v>499</v>
      </c>
      <c r="M37" s="1108" t="str">
        <f>IF(OR(入力シート!E121&lt;5,入力シート!H127=""),"",入力シート!H127)</f>
        <v/>
      </c>
      <c r="N37" s="1109"/>
      <c r="O37" s="1109"/>
      <c r="P37" s="1109"/>
      <c r="Q37" s="592" t="s">
        <v>109</v>
      </c>
      <c r="R37" s="1155" t="str">
        <f>IF(OR(D37="",M37=""),"",D37*M37)</f>
        <v/>
      </c>
      <c r="S37" s="1156"/>
      <c r="T37" s="1156"/>
      <c r="U37" s="1156"/>
      <c r="V37" s="1156"/>
      <c r="W37" s="1156"/>
      <c r="X37" s="1156"/>
      <c r="Y37" s="593" t="s">
        <v>498</v>
      </c>
      <c r="Z37" s="541"/>
      <c r="AA37" s="1086"/>
      <c r="AB37" s="1086"/>
      <c r="AC37" s="1086"/>
      <c r="AD37" s="1086"/>
      <c r="AE37" s="1086"/>
      <c r="AF37" s="1086"/>
      <c r="AG37" s="1087"/>
      <c r="AH37" s="1125" t="s">
        <v>276</v>
      </c>
      <c r="AI37" s="1126"/>
      <c r="AJ37" s="1126"/>
      <c r="AK37" s="1126"/>
      <c r="AL37" s="1126"/>
      <c r="AM37" s="1208"/>
      <c r="AN37" s="1208"/>
      <c r="AO37" s="1208"/>
      <c r="AP37" s="1208"/>
      <c r="AQ37" s="1208"/>
      <c r="AR37" s="24" t="s">
        <v>277</v>
      </c>
      <c r="AS37" s="25"/>
      <c r="AT37" s="565"/>
    </row>
    <row r="38" spans="1:46" ht="18.75" customHeight="1" x14ac:dyDescent="0.2">
      <c r="A38" s="564"/>
      <c r="B38" s="984" t="s">
        <v>503</v>
      </c>
      <c r="C38" s="985"/>
      <c r="D38" s="985"/>
      <c r="E38" s="985"/>
      <c r="F38" s="985"/>
      <c r="G38" s="985"/>
      <c r="H38" s="985"/>
      <c r="I38" s="985"/>
      <c r="J38" s="985"/>
      <c r="K38" s="985"/>
      <c r="L38" s="985"/>
      <c r="M38" s="985"/>
      <c r="N38" s="985"/>
      <c r="O38" s="985"/>
      <c r="P38" s="985"/>
      <c r="Q38" s="1181"/>
      <c r="R38" s="1178" t="str">
        <f>IF(SUM(R33:X37)=0,"",SUM(R33:X37))</f>
        <v/>
      </c>
      <c r="S38" s="1179"/>
      <c r="T38" s="1179"/>
      <c r="U38" s="1179"/>
      <c r="V38" s="1179"/>
      <c r="W38" s="1179"/>
      <c r="X38" s="1179"/>
      <c r="Y38" s="594" t="s">
        <v>498</v>
      </c>
      <c r="Z38" s="541"/>
      <c r="AA38" s="977" t="s">
        <v>278</v>
      </c>
      <c r="AB38" s="977"/>
      <c r="AC38" s="977"/>
      <c r="AD38" s="977"/>
      <c r="AE38" s="977"/>
      <c r="AF38" s="977"/>
      <c r="AG38" s="1089"/>
      <c r="AH38" s="1114"/>
      <c r="AI38" s="1115"/>
      <c r="AJ38" s="1115"/>
      <c r="AK38" s="1115"/>
      <c r="AL38" s="514" t="s">
        <v>277</v>
      </c>
      <c r="AM38" s="1120"/>
      <c r="AN38" s="1120"/>
      <c r="AO38" s="1120"/>
      <c r="AP38" s="1120"/>
      <c r="AQ38" s="1120"/>
      <c r="AR38" s="977" t="s">
        <v>608</v>
      </c>
      <c r="AS38" s="1089"/>
      <c r="AT38" s="565"/>
    </row>
    <row r="39" spans="1:46" ht="18.75" customHeight="1" x14ac:dyDescent="0.2">
      <c r="A39" s="564"/>
      <c r="B39" s="988" t="s">
        <v>283</v>
      </c>
      <c r="C39" s="988"/>
      <c r="D39" s="988"/>
      <c r="E39" s="988"/>
      <c r="F39" s="988"/>
      <c r="G39" s="988"/>
      <c r="H39" s="988"/>
      <c r="I39" s="988"/>
      <c r="J39" s="988"/>
      <c r="K39" s="988"/>
      <c r="L39" s="988"/>
      <c r="M39" s="988"/>
      <c r="N39" s="988"/>
      <c r="O39" s="988"/>
      <c r="P39" s="988"/>
      <c r="Q39" s="988"/>
      <c r="R39" s="988"/>
      <c r="S39" s="988"/>
      <c r="T39" s="988"/>
      <c r="U39" s="988"/>
      <c r="V39" s="988"/>
      <c r="W39" s="988"/>
      <c r="X39" s="988"/>
      <c r="Y39" s="988"/>
      <c r="Z39" s="541"/>
      <c r="AA39" s="976" t="s">
        <v>279</v>
      </c>
      <c r="AB39" s="977"/>
      <c r="AC39" s="977"/>
      <c r="AD39" s="977"/>
      <c r="AE39" s="977"/>
      <c r="AF39" s="977"/>
      <c r="AG39" s="1089"/>
      <c r="AH39" s="877" t="str">
        <f>IF(入力シート!E118="","",IF(入力シート!E118="選択してください","",入力シート!E118))</f>
        <v/>
      </c>
      <c r="AI39" s="878"/>
      <c r="AJ39" s="878"/>
      <c r="AK39" s="878"/>
      <c r="AL39" s="878"/>
      <c r="AM39" s="878"/>
      <c r="AN39" s="878"/>
      <c r="AO39" s="878"/>
      <c r="AP39" s="878"/>
      <c r="AQ39" s="878"/>
      <c r="AR39" s="878"/>
      <c r="AS39" s="1116"/>
      <c r="AT39" s="565"/>
    </row>
    <row r="40" spans="1:46" ht="18.75" customHeight="1" x14ac:dyDescent="0.2">
      <c r="A40" s="564"/>
      <c r="B40" s="1177" t="str">
        <f>IF(入力シート!$E$168="有","・EMSにて","")</f>
        <v/>
      </c>
      <c r="C40" s="1079"/>
      <c r="D40" s="1079"/>
      <c r="E40" s="1035" t="str">
        <f>IF(入力シート!$E$168="有","放電側","")</f>
        <v/>
      </c>
      <c r="F40" s="1035"/>
      <c r="G40" s="1079" t="str">
        <f>IF(入力シート!$E$168="有",入力シート!H169,"")</f>
        <v/>
      </c>
      <c r="H40" s="1079"/>
      <c r="I40" s="1080" t="str">
        <f>IF(入力シート!$E$168="有","kwへ出力制御","")</f>
        <v/>
      </c>
      <c r="J40" s="1080"/>
      <c r="K40" s="1080"/>
      <c r="L40" s="1080"/>
      <c r="M40" s="1080"/>
      <c r="N40" s="819"/>
      <c r="O40" s="819"/>
      <c r="P40" s="819"/>
      <c r="Q40" s="819"/>
      <c r="R40" s="819"/>
      <c r="S40" s="819"/>
      <c r="T40" s="819"/>
      <c r="U40" s="819"/>
      <c r="V40" s="819"/>
      <c r="W40" s="819"/>
      <c r="X40" s="819"/>
      <c r="Y40" s="820"/>
      <c r="Z40" s="541"/>
      <c r="AA40" s="1082" t="s">
        <v>280</v>
      </c>
      <c r="AB40" s="1083"/>
      <c r="AC40" s="1083"/>
      <c r="AD40" s="1083"/>
      <c r="AE40" s="1083"/>
      <c r="AF40" s="1083"/>
      <c r="AG40" s="1084"/>
      <c r="AH40" s="1082" t="s">
        <v>281</v>
      </c>
      <c r="AI40" s="1083"/>
      <c r="AJ40" s="1083"/>
      <c r="AK40" s="1083"/>
      <c r="AL40" s="1083"/>
      <c r="AM40" s="1083"/>
      <c r="AN40" s="1083"/>
      <c r="AO40" s="1083"/>
      <c r="AP40" s="1083"/>
      <c r="AQ40" s="1083"/>
      <c r="AR40" s="1083"/>
      <c r="AS40" s="1084"/>
      <c r="AT40" s="565"/>
    </row>
    <row r="41" spans="1:46" ht="18.75" customHeight="1" x14ac:dyDescent="0.2">
      <c r="A41" s="564"/>
      <c r="B41" s="1076" t="str">
        <f>IF(入力シート!$E$168="有","・EMSにて","")</f>
        <v/>
      </c>
      <c r="C41" s="1077"/>
      <c r="D41" s="1077"/>
      <c r="E41" s="1078" t="str">
        <f>IF(入力シート!$E$168="有","充電側","")</f>
        <v/>
      </c>
      <c r="F41" s="1078"/>
      <c r="G41" s="1077" t="str">
        <f>IF(入力シート!$E$168="有",-入力シート!H170,"")</f>
        <v/>
      </c>
      <c r="H41" s="1077"/>
      <c r="I41" s="1081" t="str">
        <f>IF(入力シート!$E$168="有","kwへ出力制御","")</f>
        <v/>
      </c>
      <c r="J41" s="1081"/>
      <c r="K41" s="1081"/>
      <c r="L41" s="1081"/>
      <c r="M41" s="1081"/>
      <c r="N41" s="819"/>
      <c r="O41" s="819"/>
      <c r="P41" s="819"/>
      <c r="Q41" s="819"/>
      <c r="R41" s="819"/>
      <c r="S41" s="819"/>
      <c r="T41" s="819"/>
      <c r="U41" s="819"/>
      <c r="V41" s="819"/>
      <c r="W41" s="819"/>
      <c r="X41" s="819"/>
      <c r="Y41" s="820"/>
      <c r="Z41" s="541"/>
      <c r="AA41" s="1043"/>
      <c r="AB41" s="1044"/>
      <c r="AC41" s="1044"/>
      <c r="AD41" s="1044"/>
      <c r="AE41" s="1044"/>
      <c r="AF41" s="1044"/>
      <c r="AG41" s="1045"/>
      <c r="AH41" s="1043" t="s">
        <v>282</v>
      </c>
      <c r="AI41" s="1044"/>
      <c r="AJ41" s="1044"/>
      <c r="AK41" s="1044"/>
      <c r="AL41" s="1044"/>
      <c r="AM41" s="1044"/>
      <c r="AN41" s="1044"/>
      <c r="AO41" s="1044"/>
      <c r="AP41" s="1044"/>
      <c r="AQ41" s="1044"/>
      <c r="AR41" s="1044"/>
      <c r="AS41" s="1045"/>
      <c r="AT41" s="565"/>
    </row>
    <row r="42" spans="1:46" ht="18.75" customHeight="1" x14ac:dyDescent="0.2">
      <c r="A42" s="564"/>
      <c r="B42" s="1075" t="str">
        <f>IF(入力シート!E104="有"," ・出力制限有","")</f>
        <v/>
      </c>
      <c r="C42" s="876"/>
      <c r="D42" s="876"/>
      <c r="E42" s="876"/>
      <c r="F42" s="821"/>
      <c r="G42" s="821"/>
      <c r="H42" s="821"/>
      <c r="I42" s="821"/>
      <c r="J42" s="821"/>
      <c r="K42" s="819"/>
      <c r="L42" s="819"/>
      <c r="M42" s="819"/>
      <c r="N42" s="819"/>
      <c r="O42" s="819"/>
      <c r="P42" s="819"/>
      <c r="Q42" s="819"/>
      <c r="R42" s="819"/>
      <c r="S42" s="819"/>
      <c r="T42" s="819"/>
      <c r="U42" s="819"/>
      <c r="V42" s="819"/>
      <c r="W42" s="819"/>
      <c r="X42" s="819"/>
      <c r="Y42" s="820"/>
      <c r="Z42" s="541"/>
      <c r="AA42" s="1043"/>
      <c r="AB42" s="1044"/>
      <c r="AC42" s="1044"/>
      <c r="AD42" s="1044"/>
      <c r="AE42" s="1044"/>
      <c r="AF42" s="1044"/>
      <c r="AG42" s="1045"/>
      <c r="AH42" s="1143"/>
      <c r="AI42" s="1144"/>
      <c r="AJ42" s="1144"/>
      <c r="AK42" s="1144"/>
      <c r="AL42" s="1144"/>
      <c r="AM42" s="1144"/>
      <c r="AN42" s="1144"/>
      <c r="AO42" s="1144"/>
      <c r="AP42" s="1144"/>
      <c r="AQ42" s="1144"/>
      <c r="AR42" s="1144"/>
      <c r="AS42" s="1145"/>
      <c r="AT42" s="565"/>
    </row>
    <row r="43" spans="1:46" ht="18.649999999999999" customHeight="1" x14ac:dyDescent="0.2">
      <c r="A43" s="564"/>
      <c r="B43" s="1209" t="str">
        <f>IF(入力シート!E102&lt;&gt;""," ・蓄電池のメーカ：","")</f>
        <v/>
      </c>
      <c r="C43" s="1210"/>
      <c r="D43" s="1210"/>
      <c r="E43" s="1210"/>
      <c r="F43" s="1210"/>
      <c r="G43" s="925" t="str">
        <f>IF(入力シート!E102&lt;&gt;"",入力シート!E102,"")</f>
        <v/>
      </c>
      <c r="H43" s="925"/>
      <c r="I43" s="925"/>
      <c r="J43" s="925"/>
      <c r="K43" s="925"/>
      <c r="L43" s="925"/>
      <c r="M43" s="925"/>
      <c r="N43" s="925"/>
      <c r="O43" s="925"/>
      <c r="P43" s="925"/>
      <c r="Q43" s="925"/>
      <c r="R43" s="925"/>
      <c r="S43" s="925"/>
      <c r="T43" s="925"/>
      <c r="U43" s="925"/>
      <c r="V43" s="925"/>
      <c r="W43" s="925"/>
      <c r="X43" s="925"/>
      <c r="Y43" s="1088"/>
      <c r="Z43" s="541"/>
      <c r="AA43" s="1043"/>
      <c r="AB43" s="1044"/>
      <c r="AC43" s="1044"/>
      <c r="AD43" s="1044"/>
      <c r="AE43" s="1044"/>
      <c r="AF43" s="1044"/>
      <c r="AG43" s="1045"/>
      <c r="AH43" s="1143"/>
      <c r="AI43" s="1144"/>
      <c r="AJ43" s="1144"/>
      <c r="AK43" s="1144"/>
      <c r="AL43" s="1144"/>
      <c r="AM43" s="1144"/>
      <c r="AN43" s="1144"/>
      <c r="AO43" s="1144"/>
      <c r="AP43" s="1144"/>
      <c r="AQ43" s="1144"/>
      <c r="AR43" s="1144"/>
      <c r="AS43" s="1145"/>
      <c r="AT43" s="565"/>
    </row>
    <row r="44" spans="1:46" ht="18.649999999999999" customHeight="1" x14ac:dyDescent="0.2">
      <c r="A44" s="564"/>
      <c r="B44" s="1209" t="str">
        <f>IF(入力シート!E103&lt;&gt;""," ・蓄電池の型式：","")</f>
        <v/>
      </c>
      <c r="C44" s="1210"/>
      <c r="D44" s="1210"/>
      <c r="E44" s="1210"/>
      <c r="F44" s="1210"/>
      <c r="G44" s="925" t="str">
        <f>IF(入力シート!E103&lt;&gt;"",入力シート!E103,"")</f>
        <v/>
      </c>
      <c r="H44" s="925"/>
      <c r="I44" s="925"/>
      <c r="J44" s="925"/>
      <c r="K44" s="925"/>
      <c r="L44" s="925"/>
      <c r="M44" s="925"/>
      <c r="N44" s="925"/>
      <c r="O44" s="925"/>
      <c r="P44" s="925"/>
      <c r="Q44" s="925"/>
      <c r="R44" s="925"/>
      <c r="S44" s="925"/>
      <c r="T44" s="925"/>
      <c r="U44" s="925"/>
      <c r="V44" s="925"/>
      <c r="W44" s="925"/>
      <c r="X44" s="925"/>
      <c r="Y44" s="1088"/>
      <c r="Z44" s="541"/>
      <c r="AA44" s="1043"/>
      <c r="AB44" s="1044"/>
      <c r="AC44" s="1044"/>
      <c r="AD44" s="1044"/>
      <c r="AE44" s="1044"/>
      <c r="AF44" s="1044"/>
      <c r="AG44" s="1045"/>
      <c r="AH44" s="1043" t="s">
        <v>284</v>
      </c>
      <c r="AI44" s="1044"/>
      <c r="AJ44" s="1044"/>
      <c r="AK44" s="1044"/>
      <c r="AL44" s="1044"/>
      <c r="AM44" s="1044"/>
      <c r="AN44" s="1044"/>
      <c r="AO44" s="1044"/>
      <c r="AP44" s="1044"/>
      <c r="AQ44" s="1044"/>
      <c r="AR44" s="1044"/>
      <c r="AS44" s="1045"/>
      <c r="AT44" s="565"/>
    </row>
    <row r="45" spans="1:46" ht="18.649999999999999" customHeight="1" x14ac:dyDescent="0.2">
      <c r="A45" s="564"/>
      <c r="B45" s="822"/>
      <c r="C45" s="823"/>
      <c r="D45" s="823"/>
      <c r="E45" s="823"/>
      <c r="F45" s="823"/>
      <c r="G45" s="823"/>
      <c r="H45" s="823"/>
      <c r="I45" s="823"/>
      <c r="J45" s="823"/>
      <c r="K45" s="823"/>
      <c r="L45" s="823"/>
      <c r="M45" s="823"/>
      <c r="N45" s="823"/>
      <c r="O45" s="823"/>
      <c r="P45" s="823"/>
      <c r="Q45" s="823"/>
      <c r="R45" s="823"/>
      <c r="S45" s="823"/>
      <c r="T45" s="823"/>
      <c r="U45" s="823"/>
      <c r="V45" s="823"/>
      <c r="W45" s="823"/>
      <c r="X45" s="823"/>
      <c r="Y45" s="824"/>
      <c r="Z45" s="541"/>
      <c r="AA45" s="1043"/>
      <c r="AB45" s="1044"/>
      <c r="AC45" s="1044"/>
      <c r="AD45" s="1044"/>
      <c r="AE45" s="1044"/>
      <c r="AF45" s="1044"/>
      <c r="AG45" s="1045"/>
      <c r="AH45" s="1043" t="s">
        <v>285</v>
      </c>
      <c r="AI45" s="1044"/>
      <c r="AJ45" s="1044"/>
      <c r="AK45" s="1044"/>
      <c r="AL45" s="1044"/>
      <c r="AM45" s="1044"/>
      <c r="AN45" s="1044"/>
      <c r="AO45" s="1044"/>
      <c r="AP45" s="1205"/>
      <c r="AQ45" s="1205"/>
      <c r="AR45" s="474" t="s">
        <v>286</v>
      </c>
      <c r="AS45" s="596" t="s">
        <v>287</v>
      </c>
      <c r="AT45" s="565"/>
    </row>
    <row r="46" spans="1:46" ht="18.649999999999999" customHeight="1" x14ac:dyDescent="0.2">
      <c r="A46" s="710"/>
      <c r="B46" s="822"/>
      <c r="C46" s="823"/>
      <c r="D46" s="823"/>
      <c r="E46" s="823"/>
      <c r="F46" s="823"/>
      <c r="G46" s="823"/>
      <c r="H46" s="823"/>
      <c r="I46" s="823"/>
      <c r="J46" s="823"/>
      <c r="K46" s="823"/>
      <c r="L46" s="823"/>
      <c r="M46" s="823"/>
      <c r="N46" s="823"/>
      <c r="O46" s="823"/>
      <c r="P46" s="823"/>
      <c r="Q46" s="823"/>
      <c r="R46" s="823"/>
      <c r="S46" s="823"/>
      <c r="T46" s="823"/>
      <c r="U46" s="823"/>
      <c r="V46" s="823"/>
      <c r="W46" s="823"/>
      <c r="X46" s="823"/>
      <c r="Y46" s="824"/>
      <c r="Z46" s="541"/>
      <c r="AA46" s="1043"/>
      <c r="AB46" s="1044"/>
      <c r="AC46" s="1044"/>
      <c r="AD46" s="1044"/>
      <c r="AE46" s="1044"/>
      <c r="AF46" s="1044"/>
      <c r="AG46" s="1045"/>
      <c r="AH46" s="546" t="s">
        <v>288</v>
      </c>
      <c r="AI46" s="472"/>
      <c r="AJ46" s="472"/>
      <c r="AK46" s="472"/>
      <c r="AL46" s="706" t="s">
        <v>289</v>
      </c>
      <c r="AM46" s="1205"/>
      <c r="AN46" s="1205"/>
      <c r="AO46" s="706" t="s">
        <v>290</v>
      </c>
      <c r="AP46" s="1205"/>
      <c r="AQ46" s="1205"/>
      <c r="AR46" s="474" t="s">
        <v>286</v>
      </c>
      <c r="AS46" s="596" t="s">
        <v>287</v>
      </c>
      <c r="AT46" s="565"/>
    </row>
    <row r="47" spans="1:46" ht="18.649999999999999" customHeight="1" x14ac:dyDescent="0.2">
      <c r="A47" s="710"/>
      <c r="B47" s="825"/>
      <c r="C47" s="819"/>
      <c r="D47" s="819"/>
      <c r="E47" s="819"/>
      <c r="F47" s="819"/>
      <c r="G47" s="819"/>
      <c r="H47" s="819"/>
      <c r="I47" s="819"/>
      <c r="J47" s="819"/>
      <c r="K47" s="819"/>
      <c r="L47" s="819"/>
      <c r="M47" s="819"/>
      <c r="N47" s="819"/>
      <c r="O47" s="819"/>
      <c r="P47" s="819"/>
      <c r="Q47" s="819"/>
      <c r="R47" s="819"/>
      <c r="S47" s="819"/>
      <c r="T47" s="819"/>
      <c r="U47" s="819"/>
      <c r="V47" s="819"/>
      <c r="W47" s="819"/>
      <c r="X47" s="823"/>
      <c r="Y47" s="824"/>
      <c r="Z47" s="541"/>
      <c r="AA47" s="1085"/>
      <c r="AB47" s="1086"/>
      <c r="AC47" s="1086"/>
      <c r="AD47" s="1086"/>
      <c r="AE47" s="1086"/>
      <c r="AF47" s="1086"/>
      <c r="AG47" s="1087"/>
      <c r="AH47" s="597"/>
      <c r="AI47" s="598"/>
      <c r="AJ47" s="598"/>
      <c r="AK47" s="598"/>
      <c r="AL47" s="590"/>
      <c r="AM47" s="576"/>
      <c r="AN47" s="576"/>
      <c r="AO47" s="590"/>
      <c r="AP47" s="576"/>
      <c r="AQ47" s="576"/>
      <c r="AR47" s="573"/>
      <c r="AS47" s="596"/>
      <c r="AT47" s="565"/>
    </row>
    <row r="48" spans="1:46" ht="18.649999999999999" customHeight="1" x14ac:dyDescent="0.2">
      <c r="A48" s="710"/>
      <c r="B48" s="825"/>
      <c r="C48" s="819"/>
      <c r="D48" s="819"/>
      <c r="E48" s="819"/>
      <c r="F48" s="819"/>
      <c r="G48" s="819"/>
      <c r="H48" s="819"/>
      <c r="I48" s="819"/>
      <c r="J48" s="819"/>
      <c r="K48" s="819"/>
      <c r="L48" s="819"/>
      <c r="M48" s="819"/>
      <c r="N48" s="819"/>
      <c r="O48" s="819"/>
      <c r="P48" s="819"/>
      <c r="Q48" s="819"/>
      <c r="R48" s="819"/>
      <c r="S48" s="819"/>
      <c r="T48" s="819"/>
      <c r="U48" s="819"/>
      <c r="V48" s="819"/>
      <c r="W48" s="819"/>
      <c r="X48" s="819"/>
      <c r="Y48" s="820"/>
      <c r="Z48" s="541"/>
      <c r="AA48" s="1082" t="s">
        <v>291</v>
      </c>
      <c r="AB48" s="1083"/>
      <c r="AC48" s="1083"/>
      <c r="AD48" s="1083"/>
      <c r="AE48" s="1083"/>
      <c r="AF48" s="1083"/>
      <c r="AG48" s="1084"/>
      <c r="AH48" s="1122"/>
      <c r="AI48" s="1123"/>
      <c r="AJ48" s="1123"/>
      <c r="AK48" s="1123"/>
      <c r="AL48" s="1123"/>
      <c r="AM48" s="1123"/>
      <c r="AN48" s="1123"/>
      <c r="AO48" s="1123"/>
      <c r="AP48" s="1123"/>
      <c r="AQ48" s="1123"/>
      <c r="AR48" s="1123"/>
      <c r="AS48" s="1124"/>
      <c r="AT48" s="565"/>
    </row>
    <row r="49" spans="1:46" ht="18.649999999999999" customHeight="1" x14ac:dyDescent="0.2">
      <c r="A49" s="710"/>
      <c r="B49" s="825"/>
      <c r="C49" s="819"/>
      <c r="D49" s="819"/>
      <c r="E49" s="819"/>
      <c r="F49" s="819"/>
      <c r="G49" s="819"/>
      <c r="H49" s="819"/>
      <c r="I49" s="819"/>
      <c r="J49" s="819"/>
      <c r="K49" s="819"/>
      <c r="L49" s="819"/>
      <c r="M49" s="819"/>
      <c r="N49" s="819"/>
      <c r="O49" s="819"/>
      <c r="P49" s="819"/>
      <c r="Q49" s="819"/>
      <c r="R49" s="819"/>
      <c r="S49" s="819"/>
      <c r="T49" s="819"/>
      <c r="U49" s="819"/>
      <c r="V49" s="819"/>
      <c r="W49" s="819"/>
      <c r="X49" s="819"/>
      <c r="Y49" s="820"/>
      <c r="Z49" s="599"/>
      <c r="AA49" s="1043"/>
      <c r="AB49" s="1044"/>
      <c r="AC49" s="1044"/>
      <c r="AD49" s="1044"/>
      <c r="AE49" s="1044"/>
      <c r="AF49" s="1044"/>
      <c r="AG49" s="1045"/>
      <c r="AH49" s="1197"/>
      <c r="AI49" s="1198"/>
      <c r="AJ49" s="1198"/>
      <c r="AK49" s="1198"/>
      <c r="AL49" s="1198"/>
      <c r="AM49" s="1198"/>
      <c r="AN49" s="1198"/>
      <c r="AO49" s="1198"/>
      <c r="AP49" s="1198"/>
      <c r="AQ49" s="1198"/>
      <c r="AR49" s="1198"/>
      <c r="AS49" s="1199"/>
      <c r="AT49" s="565"/>
    </row>
    <row r="50" spans="1:46" ht="18.649999999999999" customHeight="1" x14ac:dyDescent="0.2">
      <c r="A50" s="710"/>
      <c r="B50" s="825"/>
      <c r="C50" s="819"/>
      <c r="D50" s="819"/>
      <c r="E50" s="819"/>
      <c r="F50" s="819"/>
      <c r="G50" s="819"/>
      <c r="H50" s="819"/>
      <c r="I50" s="819"/>
      <c r="J50" s="819"/>
      <c r="K50" s="819"/>
      <c r="L50" s="819"/>
      <c r="M50" s="819"/>
      <c r="N50" s="819"/>
      <c r="O50" s="819"/>
      <c r="P50" s="819"/>
      <c r="Q50" s="819"/>
      <c r="R50" s="819"/>
      <c r="S50" s="819"/>
      <c r="T50" s="819"/>
      <c r="U50" s="819"/>
      <c r="V50" s="819"/>
      <c r="W50" s="819"/>
      <c r="X50" s="819"/>
      <c r="Y50" s="820"/>
      <c r="Z50" s="541"/>
      <c r="AA50" s="1043"/>
      <c r="AB50" s="1044"/>
      <c r="AC50" s="1044"/>
      <c r="AD50" s="1044"/>
      <c r="AE50" s="1044"/>
      <c r="AF50" s="1044"/>
      <c r="AG50" s="1045"/>
      <c r="AH50" s="1197"/>
      <c r="AI50" s="1198"/>
      <c r="AJ50" s="1198"/>
      <c r="AK50" s="1198"/>
      <c r="AL50" s="1198"/>
      <c r="AM50" s="1198"/>
      <c r="AN50" s="1198"/>
      <c r="AO50" s="1198"/>
      <c r="AP50" s="1198"/>
      <c r="AQ50" s="1198"/>
      <c r="AR50" s="1198"/>
      <c r="AS50" s="1199"/>
      <c r="AT50" s="565"/>
    </row>
    <row r="51" spans="1:46" ht="18.649999999999999" customHeight="1" x14ac:dyDescent="0.2">
      <c r="A51" s="710"/>
      <c r="B51" s="826"/>
      <c r="C51" s="827"/>
      <c r="D51" s="827"/>
      <c r="E51" s="827"/>
      <c r="F51" s="827"/>
      <c r="G51" s="827"/>
      <c r="H51" s="827"/>
      <c r="I51" s="827"/>
      <c r="J51" s="827"/>
      <c r="K51" s="827"/>
      <c r="L51" s="827"/>
      <c r="M51" s="827"/>
      <c r="N51" s="827"/>
      <c r="O51" s="827"/>
      <c r="P51" s="827"/>
      <c r="Q51" s="827"/>
      <c r="R51" s="827"/>
      <c r="S51" s="827"/>
      <c r="T51" s="827"/>
      <c r="U51" s="827"/>
      <c r="V51" s="827"/>
      <c r="W51" s="827"/>
      <c r="X51" s="827"/>
      <c r="Y51" s="828"/>
      <c r="Z51" s="541"/>
      <c r="AA51" s="1085"/>
      <c r="AB51" s="1086"/>
      <c r="AC51" s="1086"/>
      <c r="AD51" s="1086"/>
      <c r="AE51" s="1086"/>
      <c r="AF51" s="1086"/>
      <c r="AG51" s="1087"/>
      <c r="AH51" s="1200"/>
      <c r="AI51" s="1201"/>
      <c r="AJ51" s="1201"/>
      <c r="AK51" s="1201"/>
      <c r="AL51" s="1201"/>
      <c r="AM51" s="1201"/>
      <c r="AN51" s="1201"/>
      <c r="AO51" s="1201"/>
      <c r="AP51" s="1201"/>
      <c r="AQ51" s="1201"/>
      <c r="AR51" s="1201"/>
      <c r="AS51" s="1202"/>
      <c r="AT51" s="565"/>
    </row>
    <row r="52" spans="1:46" ht="13.5" thickBot="1" x14ac:dyDescent="0.25">
      <c r="A52" s="560"/>
      <c r="B52" s="711"/>
      <c r="C52" s="711"/>
      <c r="D52" s="711"/>
      <c r="E52" s="711"/>
      <c r="F52" s="711"/>
      <c r="G52" s="711"/>
      <c r="H52" s="711"/>
      <c r="I52" s="711"/>
      <c r="J52" s="711"/>
      <c r="K52" s="711"/>
      <c r="L52" s="711"/>
      <c r="M52" s="711"/>
      <c r="N52" s="711"/>
      <c r="O52" s="711"/>
      <c r="P52" s="711"/>
      <c r="Q52" s="711"/>
      <c r="R52" s="711"/>
      <c r="S52" s="711"/>
      <c r="T52" s="711"/>
      <c r="U52" s="711"/>
      <c r="V52" s="711"/>
      <c r="W52" s="711"/>
      <c r="X52" s="711"/>
      <c r="Y52" s="711"/>
      <c r="Z52" s="561"/>
      <c r="AA52" s="561"/>
      <c r="AB52" s="561"/>
      <c r="AC52" s="561"/>
      <c r="AD52" s="561"/>
      <c r="AE52" s="561"/>
      <c r="AF52" s="561"/>
      <c r="AG52" s="561"/>
      <c r="AH52" s="561"/>
      <c r="AI52" s="561"/>
      <c r="AJ52" s="561"/>
      <c r="AK52" s="561"/>
      <c r="AL52" s="561"/>
      <c r="AM52" s="561"/>
      <c r="AN52" s="561"/>
      <c r="AO52" s="561"/>
      <c r="AP52" s="561"/>
      <c r="AQ52" s="561"/>
      <c r="AR52" s="561"/>
      <c r="AS52" s="561"/>
      <c r="AT52" s="562"/>
    </row>
  </sheetData>
  <sheetProtection algorithmName="SHA-512" hashValue="p5uMC9wJi/zSlv8eDvH3dchXnLWWjIu8Nys6a2QB2XoS9s8nN91WAlGpwtF1BbpU1XGHqvP8ww37GTACU8xnPg==" saltValue="bN7q5UiDDSL2/sPBzWfxlg==" spinCount="100000" sheet="1" objects="1" scenarios="1"/>
  <mergeCells count="143">
    <mergeCell ref="A5:AT5"/>
    <mergeCell ref="AG6:AL6"/>
    <mergeCell ref="AM6:AS6"/>
    <mergeCell ref="AP1:AT1"/>
    <mergeCell ref="AR2:AT2"/>
    <mergeCell ref="A1:E1"/>
    <mergeCell ref="AL4:AT4"/>
    <mergeCell ref="F1:K1"/>
    <mergeCell ref="B10:AE10"/>
    <mergeCell ref="AF10:AQ10"/>
    <mergeCell ref="AR10:AS10"/>
    <mergeCell ref="AF7:AG7"/>
    <mergeCell ref="AI7:AJ7"/>
    <mergeCell ref="AK7:AN7"/>
    <mergeCell ref="AO7:AS7"/>
    <mergeCell ref="B9:AE9"/>
    <mergeCell ref="AF9:AS9"/>
    <mergeCell ref="Y1:Z1"/>
    <mergeCell ref="AF15:AS15"/>
    <mergeCell ref="B16:AE16"/>
    <mergeCell ref="AF16:AS16"/>
    <mergeCell ref="B12:AE12"/>
    <mergeCell ref="AF12:AJ12"/>
    <mergeCell ref="AK12:AL12"/>
    <mergeCell ref="AM12:AQ12"/>
    <mergeCell ref="AR12:AS12"/>
    <mergeCell ref="B13:M14"/>
    <mergeCell ref="N13:AE13"/>
    <mergeCell ref="AF13:AQ13"/>
    <mergeCell ref="AR13:AS13"/>
    <mergeCell ref="N14:AE14"/>
    <mergeCell ref="B11:AE11"/>
    <mergeCell ref="AF11:AJ11"/>
    <mergeCell ref="AK11:AL11"/>
    <mergeCell ref="AM11:AQ11"/>
    <mergeCell ref="AR11:AS11"/>
    <mergeCell ref="B21:P23"/>
    <mergeCell ref="R21:AE21"/>
    <mergeCell ref="AF21:AS21"/>
    <mergeCell ref="R22:AE22"/>
    <mergeCell ref="AF22:AS22"/>
    <mergeCell ref="R23:AE23"/>
    <mergeCell ref="AF23:AS23"/>
    <mergeCell ref="B17:AS17"/>
    <mergeCell ref="A18:H18"/>
    <mergeCell ref="B19:AE19"/>
    <mergeCell ref="AF19:AQ19"/>
    <mergeCell ref="AR19:AS19"/>
    <mergeCell ref="B20:AE20"/>
    <mergeCell ref="AF20:AJ20"/>
    <mergeCell ref="AM20:AQ20"/>
    <mergeCell ref="AR20:AS20"/>
    <mergeCell ref="AF14:AQ14"/>
    <mergeCell ref="AR14:AS14"/>
    <mergeCell ref="B15:AE15"/>
    <mergeCell ref="B29:J29"/>
    <mergeCell ref="K29:W29"/>
    <mergeCell ref="AA29:AG29"/>
    <mergeCell ref="AH29:AQ29"/>
    <mergeCell ref="B30:J30"/>
    <mergeCell ref="K30:W30"/>
    <mergeCell ref="AA30:AG30"/>
    <mergeCell ref="AH30:AQ30"/>
    <mergeCell ref="B24:AE24"/>
    <mergeCell ref="AF24:AQ24"/>
    <mergeCell ref="B27:Y27"/>
    <mergeCell ref="AA27:AS27"/>
    <mergeCell ref="B28:J28"/>
    <mergeCell ref="K28:W28"/>
    <mergeCell ref="AA28:AG28"/>
    <mergeCell ref="AH28:AS28"/>
    <mergeCell ref="B31:Y31"/>
    <mergeCell ref="AA31:AG31"/>
    <mergeCell ref="AH31:AQ31"/>
    <mergeCell ref="AA32:AG32"/>
    <mergeCell ref="AA33:AG33"/>
    <mergeCell ref="AH33:AS33"/>
    <mergeCell ref="AA34:AG35"/>
    <mergeCell ref="AH34:AS34"/>
    <mergeCell ref="AH35:AS35"/>
    <mergeCell ref="D32:L32"/>
    <mergeCell ref="M32:Q32"/>
    <mergeCell ref="R32:Y32"/>
    <mergeCell ref="B33:C33"/>
    <mergeCell ref="D33:K33"/>
    <mergeCell ref="M33:P33"/>
    <mergeCell ref="R33:X33"/>
    <mergeCell ref="B34:C34"/>
    <mergeCell ref="D34:K34"/>
    <mergeCell ref="M34:P34"/>
    <mergeCell ref="R34:X34"/>
    <mergeCell ref="AH32:AK32"/>
    <mergeCell ref="AL32:AM32"/>
    <mergeCell ref="AN32:AQ32"/>
    <mergeCell ref="B35:C35"/>
    <mergeCell ref="D35:K35"/>
    <mergeCell ref="M35:P35"/>
    <mergeCell ref="R35:X35"/>
    <mergeCell ref="B36:C36"/>
    <mergeCell ref="D36:K36"/>
    <mergeCell ref="M36:P36"/>
    <mergeCell ref="R36:X36"/>
    <mergeCell ref="B37:C37"/>
    <mergeCell ref="D37:K37"/>
    <mergeCell ref="M37:P37"/>
    <mergeCell ref="R37:X37"/>
    <mergeCell ref="AH36:AS36"/>
    <mergeCell ref="AH37:AL37"/>
    <mergeCell ref="AM37:AQ37"/>
    <mergeCell ref="AA36:AG37"/>
    <mergeCell ref="AM46:AN46"/>
    <mergeCell ref="AP46:AQ46"/>
    <mergeCell ref="G40:H40"/>
    <mergeCell ref="I40:M40"/>
    <mergeCell ref="B41:D41"/>
    <mergeCell ref="E41:F41"/>
    <mergeCell ref="G41:H41"/>
    <mergeCell ref="I41:M41"/>
    <mergeCell ref="B42:E42"/>
    <mergeCell ref="B40:D40"/>
    <mergeCell ref="E40:F40"/>
    <mergeCell ref="AR38:AS38"/>
    <mergeCell ref="B43:F43"/>
    <mergeCell ref="B44:F44"/>
    <mergeCell ref="G43:Y43"/>
    <mergeCell ref="G44:Y44"/>
    <mergeCell ref="B38:Q38"/>
    <mergeCell ref="R38:X38"/>
    <mergeCell ref="B39:Y39"/>
    <mergeCell ref="AA48:AG51"/>
    <mergeCell ref="AH40:AS40"/>
    <mergeCell ref="AH41:AS41"/>
    <mergeCell ref="AH42:AS43"/>
    <mergeCell ref="AA40:AG47"/>
    <mergeCell ref="AM38:AQ38"/>
    <mergeCell ref="AA39:AG39"/>
    <mergeCell ref="AH39:AS39"/>
    <mergeCell ref="AA38:AG38"/>
    <mergeCell ref="AH38:AK38"/>
    <mergeCell ref="AH44:AS44"/>
    <mergeCell ref="AH45:AO45"/>
    <mergeCell ref="AP45:AQ45"/>
    <mergeCell ref="AH48:AS51"/>
  </mergeCells>
  <phoneticPr fontId="2"/>
  <conditionalFormatting sqref="K28:W30">
    <cfRule type="containsBlanks" dxfId="112" priority="15">
      <formula>LEN(TRIM(K28))=0</formula>
    </cfRule>
  </conditionalFormatting>
  <conditionalFormatting sqref="AF7 AI7 AH29 AH34:AH36 AM37:AM38 AH38 AP45:AP46 AM46">
    <cfRule type="expression" dxfId="110" priority="16">
      <formula>AF7=""</formula>
    </cfRule>
  </conditionalFormatting>
  <conditionalFormatting sqref="AF19:AF24 AM20">
    <cfRule type="expression" dxfId="109" priority="14">
      <formula>AF19=""</formula>
    </cfRule>
  </conditionalFormatting>
  <conditionalFormatting sqref="AF22:AS23">
    <cfRule type="expression" dxfId="103" priority="4">
      <formula>$AF$21="無"</formula>
    </cfRule>
  </conditionalFormatting>
  <dataValidations count="4">
    <dataValidation type="list" allowBlank="1" showInputMessage="1" showErrorMessage="1" sqref="AH34:AS34" xr:uid="{68072472-E3FC-4976-90A1-FC8AA6929382}">
      <formula1>"電圧制御方式,電流制御方式"</formula1>
    </dataValidation>
    <dataValidation type="list" allowBlank="1" showInputMessage="1" sqref="AH35:AS35" xr:uid="{9C3E0F49-8612-49A1-B482-B0E3714FB5AC}">
      <formula1>"％抑制,その他(       )"</formula1>
    </dataValidation>
    <dataValidation type="list" allowBlank="1" showInputMessage="1" showErrorMessage="1" sqref="AH36:AS36 AF21:AS21" xr:uid="{81368000-F9AC-4AF0-A9C5-0B81FF5B185B}">
      <formula1>"有,無"</formula1>
    </dataValidation>
    <dataValidation type="whole" operator="greaterThan" allowBlank="1" showInputMessage="1" showErrorMessage="1" error="0より大きい数値で記載ください" sqref="AF7:AG7 AI7:AJ7" xr:uid="{FD486425-F988-4503-93F8-2BFE4D326B30}">
      <formula1>0</formula1>
    </dataValidation>
  </dataValidations>
  <hyperlinks>
    <hyperlink ref="A1" location="はじめに!A1" display="＜はじめにへ" xr:uid="{9094899B-D2B9-48B0-A46D-7C660F4C0A79}"/>
    <hyperlink ref="A1:E1" location="入力シート!Print_Area" display="＜入力シートへ" xr:uid="{6342A151-78AA-4D62-B0D0-EF64F4B4B27E}"/>
    <hyperlink ref="AP1:AT1" location="おわりに!Print_Area" display="おわりに＞" xr:uid="{B8599511-FFA9-4177-A28E-6237A98A49AC}"/>
  </hyperlinks>
  <pageMargins left="0.64" right="0.3" top="0.42" bottom="0.38" header="0.32" footer="0.28999999999999998"/>
  <pageSetup paperSize="9" scale="71" orientation="portrait" r:id="rId1"/>
  <headerFooter alignWithMargins="0"/>
  <rowBreaks count="1" manualBreakCount="1">
    <brk id="6" max="10" man="1"/>
  </rowBreaks>
  <colBreaks count="1" manualBreakCount="1">
    <brk id="31" min="1" max="46" man="1"/>
  </colBreaks>
  <extLst>
    <ext xmlns:x14="http://schemas.microsoft.com/office/spreadsheetml/2009/9/main" uri="{78C0D931-6437-407d-A8EE-F0AAD7539E65}">
      <x14:conditionalFormattings>
        <x14:conditionalFormatting xmlns:xm="http://schemas.microsoft.com/office/excel/2006/main">
          <x14:cfRule type="expression" priority="1" id="{C14F04A6-ABA0-4802-8E81-6A8021DFD3EF}">
            <xm:f>AND('はじめに '!$AV$48&lt;&gt;"はい",'はじめに '!$AV$61&lt;&gt;"はい")</xm:f>
            <x14:dxf>
              <fill>
                <patternFill>
                  <bgColor theme="0" tint="-0.24994659260841701"/>
                </patternFill>
              </fill>
            </x14:dxf>
          </x14:cfRule>
          <xm:sqref>A2:AT42 A45:AT52</xm:sqref>
        </x14:conditionalFormatting>
        <x14:conditionalFormatting xmlns:xm="http://schemas.microsoft.com/office/excel/2006/main">
          <x14:cfRule type="expression" priority="3" id="{E5BED079-BA88-4EFC-BDAA-262826FADD91}">
            <xm:f>入力シート!$E$64&lt;2</xm:f>
            <x14:dxf>
              <fill>
                <patternFill>
                  <bgColor theme="0" tint="-0.24994659260841701"/>
                </patternFill>
              </fill>
            </x14:dxf>
          </x14:cfRule>
          <xm:sqref>A1:XFD18 A19:AU25 AY19:XFD25 A26:XFD42 A43:B44 G43:G44 Z43:XFD44 A45:XFD1048576</xm:sqref>
        </x14:conditionalFormatting>
        <x14:conditionalFormatting xmlns:xm="http://schemas.microsoft.com/office/excel/2006/main">
          <x14:cfRule type="expression" priority="2" id="{9275669E-0A5A-428D-9A61-308F9F63D180}">
            <xm:f>AND('はじめに '!$AV$48&lt;&gt;"はい",'はじめに '!$AV$61&lt;&gt;"はい")</xm:f>
            <x14:dxf>
              <fill>
                <patternFill>
                  <bgColor theme="0" tint="-0.24994659260841701"/>
                </patternFill>
              </fill>
            </x14:dxf>
          </x14:cfRule>
          <xm:sqref>Z40:AT47 A43:B44 G43:G44</xm:sqref>
        </x14:conditionalFormatting>
        <x14:conditionalFormatting xmlns:xm="http://schemas.microsoft.com/office/excel/2006/main">
          <x14:cfRule type="expression" priority="10" id="{7C3DC52C-8A75-4E72-94F5-7589B1C34FFB}">
            <xm:f>AND('はじめに '!$AV$61="はい",AF20="")</xm:f>
            <x14:dxf>
              <fill>
                <patternFill>
                  <bgColor rgb="FFFFFF00"/>
                </patternFill>
              </fill>
            </x14:dxf>
          </x14:cfRule>
          <xm:sqref>AF20:AJ20</xm:sqref>
        </x14:conditionalFormatting>
        <x14:conditionalFormatting xmlns:xm="http://schemas.microsoft.com/office/excel/2006/main">
          <x14:cfRule type="expression" priority="11" id="{0DB93F26-0C8B-46F2-B3D8-018517580B85}">
            <xm:f>AND('はじめに '!$AV$61="はい",AF19="")</xm:f>
            <x14:dxf>
              <fill>
                <patternFill>
                  <bgColor rgb="FFFFFF00"/>
                </patternFill>
              </fill>
            </x14:dxf>
          </x14:cfRule>
          <xm:sqref>AF19:AQ19</xm:sqref>
        </x14:conditionalFormatting>
        <x14:conditionalFormatting xmlns:xm="http://schemas.microsoft.com/office/excel/2006/main">
          <x14:cfRule type="expression" priority="5" id="{E559005A-E356-4A8C-A368-11826086A931}">
            <xm:f>AND('はじめに '!$AV$61="はい",AF24="")</xm:f>
            <x14:dxf>
              <fill>
                <patternFill>
                  <bgColor rgb="FFFFFF00"/>
                </patternFill>
              </fill>
            </x14:dxf>
          </x14:cfRule>
          <xm:sqref>AF24:AQ24</xm:sqref>
        </x14:conditionalFormatting>
        <x14:conditionalFormatting xmlns:xm="http://schemas.microsoft.com/office/excel/2006/main">
          <x14:cfRule type="expression" priority="13" id="{0CD6A8B8-DEDB-4AA8-AC51-603BCB58D703}">
            <xm:f>入力シート!$E$119="無"</xm:f>
            <x14:dxf>
              <fill>
                <patternFill>
                  <bgColor theme="0" tint="-0.24994659260841701"/>
                </patternFill>
              </fill>
            </x14:dxf>
          </x14:cfRule>
          <xm:sqref>AF16:AS16</xm:sqref>
        </x14:conditionalFormatting>
        <x14:conditionalFormatting xmlns:xm="http://schemas.microsoft.com/office/excel/2006/main">
          <x14:cfRule type="expression" priority="8" id="{B2631802-948D-4600-AC0B-86A1C86E7744}">
            <xm:f>AND('はじめに '!$AV$61="はい",AF21="")</xm:f>
            <x14:dxf>
              <fill>
                <patternFill>
                  <bgColor rgb="FFFFFF00"/>
                </patternFill>
              </fill>
            </x14:dxf>
          </x14:cfRule>
          <xm:sqref>AF21:AS23</xm:sqref>
        </x14:conditionalFormatting>
        <x14:conditionalFormatting xmlns:xm="http://schemas.microsoft.com/office/excel/2006/main">
          <x14:cfRule type="expression" priority="9" id="{671576BD-962E-47BE-BCFC-E115F0EA5D76}">
            <xm:f>AND('はじめに '!$AV$61="はい",AM20="")</xm:f>
            <x14:dxf>
              <fill>
                <patternFill>
                  <bgColor rgb="FFFFFF00"/>
                </patternFill>
              </fill>
            </x14:dxf>
          </x14:cfRule>
          <xm:sqref>AM20:AQ20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76969b4-fe7c-4f73-b1b9-4c04f70587c3" xsi:nil="true"/>
    <lcf76f155ced4ddcb4097134ff3c332f xmlns="9cf7b4e5-2fd5-4c11-b2f3-58a8627ea9a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A5255BABAC1294785528D22096851C4" ma:contentTypeVersion="15" ma:contentTypeDescription="新しいドキュメントを作成します。" ma:contentTypeScope="" ma:versionID="d3a102d4413d6346ff701197b511c258">
  <xsd:schema xmlns:xsd="http://www.w3.org/2001/XMLSchema" xmlns:xs="http://www.w3.org/2001/XMLSchema" xmlns:p="http://schemas.microsoft.com/office/2006/metadata/properties" xmlns:ns2="876969b4-fe7c-4f73-b1b9-4c04f70587c3" xmlns:ns3="9cf7b4e5-2fd5-4c11-b2f3-58a8627ea9ab" targetNamespace="http://schemas.microsoft.com/office/2006/metadata/properties" ma:root="true" ma:fieldsID="2222d475a53a44837c0a2a1d4ca8cf07" ns2:_="" ns3:_="">
    <xsd:import namespace="876969b4-fe7c-4f73-b1b9-4c04f70587c3"/>
    <xsd:import namespace="9cf7b4e5-2fd5-4c11-b2f3-58a8627ea9a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6969b4-fe7c-4f73-b1b9-4c04f70587c3"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15" nillable="true" ma:displayName="Taxonomy Catch All Column" ma:hidden="true" ma:list="{bffddb03-925c-4e2e-80ea-4a78fd7929c3}" ma:internalName="TaxCatchAll" ma:showField="CatchAllData" ma:web="876969b4-fe7c-4f73-b1b9-4c04f70587c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f7b4e5-2fd5-4c11-b2f3-58a8627ea9a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41ec372-7df7-4705-b422-e090bb581a7e"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B494AE2-C784-46F9-A1A1-7DD6B9155267}">
  <ds:schemaRefs>
    <ds:schemaRef ds:uri="http://schemas.microsoft.com/sharepoint/v3/contenttype/forms"/>
  </ds:schemaRefs>
</ds:datastoreItem>
</file>

<file path=customXml/itemProps2.xml><?xml version="1.0" encoding="utf-8"?>
<ds:datastoreItem xmlns:ds="http://schemas.openxmlformats.org/officeDocument/2006/customXml" ds:itemID="{0031ADCF-371E-40FC-A26F-4159B963F90F}">
  <ds:schemaRefs>
    <ds:schemaRef ds:uri="http://schemas.microsoft.com/office/2006/documentManagement/types"/>
    <ds:schemaRef ds:uri="http://schemas.microsoft.com/office/2006/metadata/properties"/>
    <ds:schemaRef ds:uri="http://schemas.microsoft.com/office/infopath/2007/PartnerControls"/>
    <ds:schemaRef ds:uri="http://www.w3.org/XML/1998/namespace"/>
    <ds:schemaRef ds:uri="9cf7b4e5-2fd5-4c11-b2f3-58a8627ea9ab"/>
    <ds:schemaRef ds:uri="876969b4-fe7c-4f73-b1b9-4c04f70587c3"/>
    <ds:schemaRef ds:uri="http://purl.org/dc/terms/"/>
    <ds:schemaRef ds:uri="http://purl.org/dc/elements/1.1/"/>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29FBA936-0FD0-4BBB-A840-EBAB32F9D5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6969b4-fe7c-4f73-b1b9-4c04f70587c3"/>
    <ds:schemaRef ds:uri="9cf7b4e5-2fd5-4c11-b2f3-58a8627ea9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19</vt:i4>
      </vt:variant>
    </vt:vector>
  </HeadingPairs>
  <TitlesOfParts>
    <vt:vector size="38" baseType="lpstr">
      <vt:lpstr>はじめに </vt:lpstr>
      <vt:lpstr>入力シート</vt:lpstr>
      <vt:lpstr>プルダウン用</vt:lpstr>
      <vt:lpstr>おわりに</vt:lpstr>
      <vt:lpstr>入力方法</vt:lpstr>
      <vt:lpstr>様式１</vt:lpstr>
      <vt:lpstr>様式２</vt:lpstr>
      <vt:lpstr>様式３（直流発電設備）① </vt:lpstr>
      <vt:lpstr>様式３（直流発電設備）② </vt:lpstr>
      <vt:lpstr>様式３（直流発電設備）③ </vt:lpstr>
      <vt:lpstr>様式３（逆変換装置）①</vt:lpstr>
      <vt:lpstr>様式３（逆変換装置）②</vt:lpstr>
      <vt:lpstr>様式３（逆変換装置）③</vt:lpstr>
      <vt:lpstr>様式３（系統連系保護リレー）①</vt:lpstr>
      <vt:lpstr>様式３（系統連系保護リレー）② </vt:lpstr>
      <vt:lpstr>様式５の４</vt:lpstr>
      <vt:lpstr>様式５の５</vt:lpstr>
      <vt:lpstr>様式５の６</vt:lpstr>
      <vt:lpstr>様式５の７</vt:lpstr>
      <vt:lpstr>おわりに!Print_Area</vt:lpstr>
      <vt:lpstr>'はじめに '!Print_Area</vt:lpstr>
      <vt:lpstr>プルダウン用!Print_Area</vt:lpstr>
      <vt:lpstr>入力シート!Print_Area</vt:lpstr>
      <vt:lpstr>入力方法!Print_Area</vt:lpstr>
      <vt:lpstr>様式１!Print_Area</vt:lpstr>
      <vt:lpstr>様式２!Print_Area</vt:lpstr>
      <vt:lpstr>'様式３（逆変換装置）①'!Print_Area</vt:lpstr>
      <vt:lpstr>'様式３（逆変換装置）②'!Print_Area</vt:lpstr>
      <vt:lpstr>'様式３（逆変換装置）③'!Print_Area</vt:lpstr>
      <vt:lpstr>'様式３（系統連系保護リレー）①'!Print_Area</vt:lpstr>
      <vt:lpstr>'様式３（系統連系保護リレー）② '!Print_Area</vt:lpstr>
      <vt:lpstr>'様式３（直流発電設備）① '!Print_Area</vt:lpstr>
      <vt:lpstr>'様式３（直流発電設備）② '!Print_Area</vt:lpstr>
      <vt:lpstr>'様式３（直流発電設備）③ '!Print_Area</vt:lpstr>
      <vt:lpstr>様式５の４!Print_Area</vt:lpstr>
      <vt:lpstr>様式５の５!Print_Area</vt:lpstr>
      <vt:lpstr>様式５の６!Print_Area</vt:lpstr>
      <vt:lpstr>様式５の７!Print_Area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2017-08-15T02:20:39Z</dcterms:created>
  <dcterms:modified xsi:type="dcterms:W3CDTF">2024-12-13T05:01:07Z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2024-05-08T05:54:59Z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9d974004-9a00-42fc-9589-3ba1aae291b6</vt:lpwstr>
  </property>
  <property fmtid="{D5CDD505-2E9C-101B-9397-08002B2CF9AE}" pid="7" name="MSIP_Label_defa4170-0d19-0005-0004-bc88714345d2_ActionId">
    <vt:lpwstr>29dd6edf-1888-4edb-a8ef-934e5ad702b7</vt:lpwstr>
  </property>
  <property fmtid="{D5CDD505-2E9C-101B-9397-08002B2CF9AE}" pid="8" name="MSIP_Label_defa4170-0d19-0005-0004-bc88714345d2_ContentBits">
    <vt:lpwstr>0</vt:lpwstr>
  </property>
  <property fmtid="{D5CDD505-2E9C-101B-9397-08002B2CF9AE}" pid="9" name="ContentTypeId">
    <vt:lpwstr>0x010100BA5255BABAC1294785528D22096851C4</vt:lpwstr>
  </property>
  <property fmtid="{D5CDD505-2E9C-101B-9397-08002B2CF9AE}" pid="10" name="MediaServiceImageTags">
    <vt:lpwstr/>
  </property>
  <property fmtid="{D5CDD505-2E9C-101B-9397-08002B2CF9AE}" pid="11" name="_NewReviewCycle">
    <vt:lpwstr/>
  </property>
  <property fmtid="{D5CDD505-2E9C-101B-9397-08002B2CF9AE}" pid="12" name="_AdHocReviewCycleID">
    <vt:i4>-2106999573</vt:i4>
  </property>
  <property fmtid="{D5CDD505-2E9C-101B-9397-08002B2CF9AE}" pid="13" name="_PreviousAdHocReviewCycleID">
    <vt:i4>944123980</vt:i4>
  </property>
</Properties>
</file>