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24226"/>
  <xr:revisionPtr revIDLastSave="2551" documentId="13_ncr:1_{04D8C7D3-5CA6-4D63-BCB9-88E8C49BFA0E}" xr6:coauthVersionLast="47" xr6:coauthVersionMax="47" xr10:uidLastSave="{05593F4C-4F55-43FB-ACCF-DE33D06FC95D}"/>
  <workbookProtection workbookAlgorithmName="SHA-512" workbookHashValue="s5loDGzsoETDmASewCIXnatKe0u8ESljZpcDQP4NybLvareXoapqGsWXKOE27X2enquLhH9EZQ2gNH11dtvEXA==" workbookSaltValue="mBimHzkgSco85i5BzNHD0w==" workbookSpinCount="100000" lockStructure="1"/>
  <bookViews>
    <workbookView xWindow="28635" yWindow="-165" windowWidth="29130" windowHeight="15810" tabRatio="862" xr2:uid="{00000000-000D-0000-FFFF-FFFF00000000}"/>
  </bookViews>
  <sheets>
    <sheet name="はじめに" sheetId="86" r:id="rId1"/>
    <sheet name="入力シート" sheetId="42" r:id="rId2"/>
    <sheet name="プルダウン用" sheetId="88" state="hidden" r:id="rId3"/>
    <sheet name="おわりに" sheetId="43" r:id="rId4"/>
    <sheet name="入力方法" sheetId="96" r:id="rId5"/>
    <sheet name="様式１" sheetId="28" r:id="rId6"/>
    <sheet name="様式２" sheetId="40" r:id="rId7"/>
    <sheet name="様式３（直流発電設備）① " sheetId="71" r:id="rId8"/>
    <sheet name="様式３（直流発電設備）② " sheetId="73" r:id="rId9"/>
    <sheet name="様式３（直流発電設備）③ " sheetId="74" r:id="rId10"/>
    <sheet name="様式３（逆変換装置）①" sheetId="20" r:id="rId11"/>
    <sheet name="様式３（逆変換装置）②" sheetId="63" r:id="rId12"/>
    <sheet name="様式３（逆変換装置）③" sheetId="64" r:id="rId13"/>
    <sheet name="様式３（系統連系保護リレー）①" sheetId="8" r:id="rId14"/>
    <sheet name="様式３（系統連系保護リレー）② " sheetId="83" r:id="rId15"/>
    <sheet name="様式５の４" sheetId="13" r:id="rId16"/>
    <sheet name="様式５の５" sheetId="14" r:id="rId17"/>
    <sheet name="様式５の６" sheetId="15" r:id="rId18"/>
    <sheet name="様式５の７" sheetId="18" r:id="rId19"/>
  </sheets>
  <externalReferences>
    <externalReference r:id="rId20"/>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おわりに!$A$2:$H$41</definedName>
    <definedName name="_xlnm.Print_Area" localSheetId="0">はじめに!$A$2:$BO$94</definedName>
    <definedName name="_xlnm.Print_Area" localSheetId="2">プルダウン用!$A$2:$F$73</definedName>
    <definedName name="_xlnm.Print_Area" localSheetId="1">入力シート!$A$2:$L$168</definedName>
    <definedName name="_xlnm.Print_Area" localSheetId="4">入力方法!$A$2:$AP$129</definedName>
    <definedName name="_xlnm.Print_Area" localSheetId="5">様式１!$A$2:$AL$53</definedName>
    <definedName name="_xlnm.Print_Area" localSheetId="6">様式２!$A$2:$AY$63</definedName>
    <definedName name="_xlnm.Print_Area" localSheetId="10">'様式３（逆変換装置）①'!$A$2:$AR$47</definedName>
    <definedName name="_xlnm.Print_Area" localSheetId="11">'様式３（逆変換装置）②'!$A$2:$AR$47</definedName>
    <definedName name="_xlnm.Print_Area" localSheetId="12">'様式３（逆変換装置）③'!$A$2:$AR$47</definedName>
    <definedName name="_xlnm.Print_Area" localSheetId="13">'様式３（系統連系保護リレー）①'!$A$2:$AS$68</definedName>
    <definedName name="_xlnm.Print_Area" localSheetId="14">'様式３（系統連系保護リレー）② '!$A$2:$AS$68</definedName>
    <definedName name="_xlnm.Print_Area" localSheetId="7">'様式３（直流発電設備）① '!$A$2:$AY$52</definedName>
    <definedName name="_xlnm.Print_Area" localSheetId="8">'様式３（直流発電設備）② '!$A$2:$AY$52</definedName>
    <definedName name="_xlnm.Print_Area" localSheetId="9">'様式３（直流発電設備）③ '!$A$2:$AY$52</definedName>
    <definedName name="_xlnm.Print_Area" localSheetId="15">様式５の４!$A$2:$T$59</definedName>
    <definedName name="_xlnm.Print_Area" localSheetId="16">様式５の５!$A$2:$T$55</definedName>
    <definedName name="_xlnm.Print_Area" localSheetId="17">様式５の６!$A$2:$BU$76</definedName>
    <definedName name="_xlnm.Print_Area" localSheetId="18">様式５の７!$A$2:$T$58</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2" i="42" l="1"/>
  <c r="P162" i="42" s="1"/>
  <c r="P163" i="42"/>
  <c r="P164" i="42"/>
  <c r="Q164" i="42"/>
  <c r="J164" i="42"/>
  <c r="P161" i="42"/>
  <c r="P160" i="42"/>
  <c r="P159" i="42"/>
  <c r="P158" i="42"/>
  <c r="P157" i="42"/>
  <c r="P156" i="42"/>
  <c r="P137" i="42"/>
  <c r="E166" i="42"/>
  <c r="J2" i="40"/>
  <c r="P57" i="42" l="1"/>
  <c r="P56" i="42"/>
  <c r="P55" i="42"/>
  <c r="P54" i="42"/>
  <c r="T1" i="83" l="1"/>
  <c r="BB22" i="71" l="1"/>
  <c r="BB21" i="71"/>
  <c r="BB20" i="71"/>
  <c r="BB19" i="71"/>
  <c r="BB23" i="71"/>
  <c r="BC76" i="83" l="1"/>
  <c r="BC75" i="83"/>
  <c r="BC69" i="83"/>
  <c r="BC78" i="83"/>
  <c r="BB78" i="83"/>
  <c r="BC77" i="83"/>
  <c r="BB77" i="83"/>
  <c r="BB76" i="83"/>
  <c r="BB75" i="83"/>
  <c r="BC74" i="83"/>
  <c r="BB74" i="83"/>
  <c r="BB73" i="83"/>
  <c r="BC73" i="83" s="1"/>
  <c r="BC72" i="83"/>
  <c r="BB72" i="83"/>
  <c r="BC71" i="83"/>
  <c r="BB71" i="83"/>
  <c r="BB70" i="83"/>
  <c r="BC70" i="83" s="1"/>
  <c r="BB69" i="83"/>
  <c r="BC68" i="83"/>
  <c r="BB68" i="83"/>
  <c r="BB67" i="83"/>
  <c r="BC67" i="83" s="1"/>
  <c r="BC66" i="83"/>
  <c r="BB66" i="83"/>
  <c r="BC65" i="83"/>
  <c r="BB65" i="83"/>
  <c r="BB64" i="83"/>
  <c r="BC64" i="83" s="1"/>
  <c r="BB63" i="83"/>
  <c r="BC63" i="83" s="1"/>
  <c r="BC62" i="83"/>
  <c r="BB62" i="83"/>
  <c r="BB61" i="83"/>
  <c r="BC61" i="83" s="1"/>
  <c r="BC60" i="83"/>
  <c r="BB60" i="83"/>
  <c r="BC59" i="83"/>
  <c r="BB59" i="83"/>
  <c r="BB58" i="83"/>
  <c r="BC58" i="83" s="1"/>
  <c r="BB57" i="83"/>
  <c r="BC57" i="83" s="1"/>
  <c r="BC56" i="83"/>
  <c r="BB56" i="83"/>
  <c r="BB55" i="83"/>
  <c r="BC55" i="83" s="1"/>
  <c r="BC54" i="83"/>
  <c r="BB54" i="83"/>
  <c r="BC53" i="83"/>
  <c r="BB53" i="83"/>
  <c r="BB52" i="83"/>
  <c r="BC52" i="83" s="1"/>
  <c r="BB51" i="83"/>
  <c r="BC51" i="83" s="1"/>
  <c r="BC50" i="83"/>
  <c r="BB50" i="83"/>
  <c r="BB49" i="83"/>
  <c r="BC49" i="83" s="1"/>
  <c r="BC48" i="83"/>
  <c r="BB48" i="83"/>
  <c r="BC47" i="83"/>
  <c r="BB47" i="83"/>
  <c r="BB46" i="83"/>
  <c r="BC46" i="83" s="1"/>
  <c r="BB45" i="83"/>
  <c r="BC45" i="83" s="1"/>
  <c r="BC44" i="83"/>
  <c r="BB44" i="83"/>
  <c r="BB43" i="83"/>
  <c r="BC43" i="83" s="1"/>
  <c r="BC42" i="83"/>
  <c r="BB42" i="83"/>
  <c r="BC41" i="83"/>
  <c r="BB41" i="83"/>
  <c r="BB40" i="83"/>
  <c r="BC40" i="83" s="1"/>
  <c r="BB39" i="83"/>
  <c r="BC39" i="83" s="1"/>
  <c r="BC38" i="83"/>
  <c r="BB38" i="83"/>
  <c r="BB37" i="83"/>
  <c r="BC37" i="83" s="1"/>
  <c r="BC36" i="83"/>
  <c r="BB36" i="83"/>
  <c r="BC35" i="83"/>
  <c r="BB35" i="83"/>
  <c r="BB34" i="83"/>
  <c r="BC34" i="83" s="1"/>
  <c r="BB33" i="83"/>
  <c r="BC33" i="83" s="1"/>
  <c r="BC32" i="83"/>
  <c r="BB32" i="83"/>
  <c r="BB31" i="83"/>
  <c r="BC31" i="83" s="1"/>
  <c r="BC30" i="83"/>
  <c r="BB30" i="83"/>
  <c r="BC29" i="83"/>
  <c r="BB29" i="83"/>
  <c r="AX29" i="83"/>
  <c r="AY29" i="83" s="1"/>
  <c r="BB28" i="83"/>
  <c r="BC28" i="83" s="1"/>
  <c r="AY28" i="83"/>
  <c r="AX28" i="83"/>
  <c r="BB27" i="83"/>
  <c r="BC27" i="83" s="1"/>
  <c r="AY27" i="83"/>
  <c r="AX27" i="83"/>
  <c r="BC26" i="83"/>
  <c r="BB26" i="83"/>
  <c r="AX26" i="83"/>
  <c r="AY26" i="83" s="1"/>
  <c r="BB25" i="83"/>
  <c r="BC25" i="83" s="1"/>
  <c r="AX25" i="83"/>
  <c r="AY25" i="83" s="1"/>
  <c r="BB24" i="83"/>
  <c r="BC24" i="83" s="1"/>
  <c r="AX24" i="83"/>
  <c r="AY24" i="83" s="1"/>
  <c r="BC23" i="83"/>
  <c r="BB23" i="83"/>
  <c r="AX23" i="83"/>
  <c r="AY23" i="83" s="1"/>
  <c r="BB22" i="83"/>
  <c r="BC22" i="83" s="1"/>
  <c r="AY22" i="83"/>
  <c r="AX22" i="83"/>
  <c r="BB21" i="83"/>
  <c r="BC21" i="83" s="1"/>
  <c r="AX21" i="83"/>
  <c r="AY21" i="83" s="1"/>
  <c r="BC20" i="83"/>
  <c r="BB20" i="83"/>
  <c r="AX20" i="83"/>
  <c r="AY20" i="83" s="1"/>
  <c r="BB19" i="83"/>
  <c r="BC19" i="83" s="1"/>
  <c r="AY19" i="83"/>
  <c r="AX19" i="83"/>
  <c r="BB18" i="83"/>
  <c r="BC18" i="83" s="1"/>
  <c r="AY18" i="83"/>
  <c r="AX18" i="83"/>
  <c r="BC17" i="83"/>
  <c r="BB17" i="83"/>
  <c r="AX17" i="83"/>
  <c r="AY17" i="83" s="1"/>
  <c r="BB16" i="83"/>
  <c r="BC16" i="83" s="1"/>
  <c r="AX16" i="83"/>
  <c r="AY16" i="83" s="1"/>
  <c r="BB15" i="83"/>
  <c r="BC15" i="83" s="1"/>
  <c r="AX15" i="83"/>
  <c r="AY15" i="83" s="1"/>
  <c r="BC14" i="83"/>
  <c r="BB14" i="83"/>
  <c r="AX14" i="83"/>
  <c r="AY14" i="83" s="1"/>
  <c r="BB13" i="83"/>
  <c r="BC13" i="83" s="1"/>
  <c r="AY13" i="83"/>
  <c r="AX13" i="83"/>
  <c r="BB12" i="83"/>
  <c r="BC12" i="83" s="1"/>
  <c r="AY12" i="83"/>
  <c r="AX12" i="83"/>
  <c r="BC11" i="83"/>
  <c r="BB11" i="83"/>
  <c r="AX11" i="83"/>
  <c r="AY11" i="83" s="1"/>
  <c r="BB10" i="83"/>
  <c r="BC10" i="83" s="1"/>
  <c r="AY10" i="83"/>
  <c r="AX10" i="83"/>
  <c r="AH7" i="83"/>
  <c r="AJ4" i="83"/>
  <c r="BC17" i="8"/>
  <c r="BC15" i="8"/>
  <c r="BC14" i="8"/>
  <c r="BC13" i="8"/>
  <c r="BC12" i="8"/>
  <c r="BC11" i="8"/>
  <c r="BC10" i="8"/>
  <c r="BC18" i="8"/>
  <c r="BC19" i="8"/>
  <c r="BC38" i="8"/>
  <c r="BC39" i="8"/>
  <c r="BC40" i="8"/>
  <c r="BC44" i="8"/>
  <c r="BC45" i="8"/>
  <c r="BC46" i="8"/>
  <c r="BC47" i="8"/>
  <c r="BC49" i="8"/>
  <c r="BC50" i="8"/>
  <c r="BC51" i="8"/>
  <c r="BC69" i="8"/>
  <c r="BC70" i="8"/>
  <c r="BC71" i="8"/>
  <c r="BC72" i="8"/>
  <c r="BC73" i="8"/>
  <c r="BC74" i="8"/>
  <c r="BC75" i="8"/>
  <c r="BC76" i="8"/>
  <c r="BC77" i="8"/>
  <c r="BC78" i="8"/>
  <c r="BB78" i="8"/>
  <c r="BB77" i="8"/>
  <c r="BB76" i="8"/>
  <c r="BB75" i="8"/>
  <c r="BB74" i="8"/>
  <c r="BB73" i="8"/>
  <c r="BB72" i="8"/>
  <c r="BB71" i="8"/>
  <c r="BB70" i="8"/>
  <c r="BB69" i="8"/>
  <c r="BB68" i="8"/>
  <c r="BC68" i="8" s="1"/>
  <c r="BB67" i="8"/>
  <c r="BC67" i="8" s="1"/>
  <c r="BB66" i="8"/>
  <c r="BC66" i="8" s="1"/>
  <c r="BB65" i="8"/>
  <c r="BC65" i="8" s="1"/>
  <c r="BB64" i="8"/>
  <c r="BC64" i="8" s="1"/>
  <c r="BB63" i="8"/>
  <c r="BC63" i="8" s="1"/>
  <c r="BB62" i="8"/>
  <c r="BC62" i="8" s="1"/>
  <c r="BB61" i="8"/>
  <c r="BC61" i="8" s="1"/>
  <c r="BB60" i="8"/>
  <c r="BC60" i="8" s="1"/>
  <c r="BB59" i="8"/>
  <c r="BC59" i="8" s="1"/>
  <c r="BB58" i="8"/>
  <c r="BC58" i="8" s="1"/>
  <c r="BB57" i="8"/>
  <c r="BC57" i="8" s="1"/>
  <c r="BB56" i="8"/>
  <c r="BC56" i="8" s="1"/>
  <c r="BB55" i="8"/>
  <c r="BC55" i="8" s="1"/>
  <c r="BB54" i="8"/>
  <c r="BC54" i="8" s="1"/>
  <c r="BB53" i="8"/>
  <c r="BC53" i="8" s="1"/>
  <c r="BB52" i="8"/>
  <c r="BC52" i="8" s="1"/>
  <c r="BB51" i="8"/>
  <c r="BB50" i="8"/>
  <c r="BB49" i="8"/>
  <c r="BB48" i="8"/>
  <c r="BC48" i="8" s="1"/>
  <c r="BB47" i="8"/>
  <c r="BB46" i="8"/>
  <c r="BB45" i="8"/>
  <c r="BB44" i="8"/>
  <c r="BB43" i="8"/>
  <c r="BC43" i="8" s="1"/>
  <c r="BB42" i="8"/>
  <c r="BC42" i="8" s="1"/>
  <c r="BB41" i="8"/>
  <c r="BC41" i="8" s="1"/>
  <c r="BB40" i="8"/>
  <c r="BB39" i="8"/>
  <c r="BB38" i="8"/>
  <c r="BB37" i="8"/>
  <c r="BC37" i="8" s="1"/>
  <c r="BB36" i="8"/>
  <c r="BC36" i="8" s="1"/>
  <c r="BB35" i="8"/>
  <c r="BC35" i="8" s="1"/>
  <c r="BB34" i="8"/>
  <c r="BC34" i="8" s="1"/>
  <c r="BB33" i="8"/>
  <c r="BC33" i="8" s="1"/>
  <c r="BB32" i="8"/>
  <c r="BC32" i="8" s="1"/>
  <c r="BB31" i="8"/>
  <c r="BC31" i="8" s="1"/>
  <c r="BB30" i="8"/>
  <c r="BC30" i="8" s="1"/>
  <c r="BB29" i="8"/>
  <c r="BC29" i="8" s="1"/>
  <c r="BB28" i="8"/>
  <c r="BC28" i="8" s="1"/>
  <c r="BB27" i="8"/>
  <c r="BC27" i="8" s="1"/>
  <c r="BB26" i="8"/>
  <c r="BC26" i="8" s="1"/>
  <c r="BB25" i="8"/>
  <c r="BC25" i="8" s="1"/>
  <c r="BB24" i="8"/>
  <c r="BC24" i="8" s="1"/>
  <c r="BB23" i="8"/>
  <c r="BC23" i="8" s="1"/>
  <c r="BB22" i="8"/>
  <c r="BC22" i="8" s="1"/>
  <c r="BB21" i="8"/>
  <c r="BC21" i="8" s="1"/>
  <c r="BB20" i="8"/>
  <c r="BC20" i="8" s="1"/>
  <c r="BB19" i="8"/>
  <c r="BB18" i="8"/>
  <c r="BB17" i="8"/>
  <c r="BB16" i="8"/>
  <c r="BC16" i="8" s="1"/>
  <c r="BB15" i="8"/>
  <c r="BB14" i="8"/>
  <c r="BB13" i="8"/>
  <c r="BB12" i="8"/>
  <c r="BB11" i="8"/>
  <c r="BB10" i="8"/>
  <c r="AY29" i="8"/>
  <c r="AY28" i="8"/>
  <c r="AY27" i="8"/>
  <c r="AY26" i="8"/>
  <c r="AY23" i="8"/>
  <c r="AY22" i="8"/>
  <c r="AY20" i="8"/>
  <c r="AY19" i="8"/>
  <c r="AY18" i="8"/>
  <c r="AY17" i="8"/>
  <c r="AY13" i="8"/>
  <c r="AY12" i="8"/>
  <c r="AY10" i="8"/>
  <c r="AX29" i="8"/>
  <c r="AX28" i="8"/>
  <c r="AX27" i="8"/>
  <c r="AX26" i="8"/>
  <c r="AX25" i="8"/>
  <c r="AY25" i="8" s="1"/>
  <c r="AX24" i="8"/>
  <c r="AY24" i="8" s="1"/>
  <c r="AX23" i="8"/>
  <c r="AX22" i="8"/>
  <c r="AX21" i="8"/>
  <c r="AY21" i="8" s="1"/>
  <c r="AX20" i="8"/>
  <c r="AX19" i="8"/>
  <c r="AX18" i="8"/>
  <c r="AX17" i="8"/>
  <c r="AX16" i="8"/>
  <c r="AY16" i="8" s="1"/>
  <c r="AX15" i="8"/>
  <c r="AY15" i="8" s="1"/>
  <c r="AX11" i="8"/>
  <c r="AY11" i="8" s="1"/>
  <c r="AX10" i="8"/>
  <c r="AX14" i="8"/>
  <c r="AY14" i="8" s="1"/>
  <c r="AX13" i="8"/>
  <c r="AX12" i="8"/>
  <c r="BB24" i="74" l="1"/>
  <c r="BB23" i="74"/>
  <c r="BB22" i="74"/>
  <c r="BB25" i="74"/>
  <c r="BB21" i="74"/>
  <c r="BB20" i="74"/>
  <c r="BB19" i="74"/>
  <c r="BB24" i="73"/>
  <c r="BB23" i="73"/>
  <c r="BB22" i="73"/>
  <c r="BB21" i="73"/>
  <c r="BB24" i="71"/>
  <c r="BB25" i="71"/>
  <c r="B47" i="74" l="1"/>
  <c r="B46" i="74"/>
  <c r="B45" i="74"/>
  <c r="B47" i="73"/>
  <c r="B46" i="73"/>
  <c r="B45" i="73"/>
  <c r="B45" i="71"/>
  <c r="B47" i="71"/>
  <c r="B46" i="71"/>
  <c r="J159" i="42" l="1"/>
  <c r="B7" i="42"/>
  <c r="B8" i="42"/>
  <c r="E165" i="42"/>
  <c r="F46" i="71"/>
  <c r="E28" i="43" l="1"/>
  <c r="F28" i="43" s="1"/>
  <c r="P65" i="42" l="1"/>
  <c r="Q55" i="42" l="1"/>
  <c r="K32" i="71" l="1"/>
  <c r="K32" i="74"/>
  <c r="K32" i="73"/>
  <c r="BC25" i="74" l="1"/>
  <c r="BC24" i="74"/>
  <c r="BC23" i="74"/>
  <c r="BC22" i="74"/>
  <c r="BC21" i="74"/>
  <c r="BC20" i="74"/>
  <c r="BC19" i="74"/>
  <c r="BB25" i="73"/>
  <c r="BC25" i="73" s="1"/>
  <c r="BC24" i="73"/>
  <c r="BC23" i="73"/>
  <c r="BC22" i="73"/>
  <c r="BB20" i="73"/>
  <c r="BC20" i="73" s="1"/>
  <c r="BB19" i="73"/>
  <c r="BC19" i="73" s="1"/>
  <c r="BC21" i="73"/>
  <c r="BC25" i="71"/>
  <c r="BC24" i="71"/>
  <c r="BC23" i="71"/>
  <c r="BC22" i="71"/>
  <c r="BC21" i="71"/>
  <c r="BC20" i="71"/>
  <c r="BC19" i="71"/>
  <c r="P21" i="42"/>
  <c r="Y1" i="74" l="1"/>
  <c r="Y1" i="73"/>
  <c r="Y1" i="71"/>
  <c r="P20" i="42"/>
  <c r="P19" i="42"/>
  <c r="P18" i="42"/>
  <c r="Q18" i="42" s="1"/>
  <c r="P17" i="42"/>
  <c r="P22" i="42"/>
  <c r="P12" i="42" l="1"/>
  <c r="H52" i="40" l="1"/>
  <c r="U38" i="40"/>
  <c r="BQ71" i="86"/>
  <c r="BQ68" i="86"/>
  <c r="BQ66" i="86"/>
  <c r="BQ64" i="86"/>
  <c r="BQ62" i="86"/>
  <c r="BQ58" i="86"/>
  <c r="BQ53" i="86"/>
  <c r="BQ51" i="86"/>
  <c r="BQ46" i="86"/>
  <c r="BQ43" i="86" l="1"/>
  <c r="AV44" i="86"/>
  <c r="G44" i="71" l="1"/>
  <c r="B44" i="71"/>
  <c r="P36" i="71" l="1"/>
  <c r="F47" i="74" l="1"/>
  <c r="F46" i="74"/>
  <c r="F47" i="73"/>
  <c r="F46" i="73"/>
  <c r="F47" i="71"/>
  <c r="AT7" i="74"/>
  <c r="AT7" i="73"/>
  <c r="AT7" i="71"/>
  <c r="G36" i="71"/>
  <c r="AV69" i="86" l="1"/>
  <c r="BR43" i="86" l="1"/>
  <c r="AP18" i="40" l="1"/>
  <c r="AH27" i="28"/>
  <c r="AD27" i="28"/>
  <c r="Z27" i="28"/>
  <c r="W27" i="28"/>
  <c r="N27" i="28"/>
  <c r="Q27" i="28"/>
  <c r="T27" i="28"/>
  <c r="Q57" i="42" l="1"/>
  <c r="Q56" i="42"/>
  <c r="P58" i="42"/>
  <c r="P146" i="42" l="1"/>
  <c r="P145" i="42"/>
  <c r="P144" i="42"/>
  <c r="P143" i="42"/>
  <c r="P142" i="42"/>
  <c r="P141" i="42"/>
  <c r="P140" i="42"/>
  <c r="P139" i="42"/>
  <c r="P138" i="42"/>
  <c r="P136" i="42"/>
  <c r="P135" i="42"/>
  <c r="P134" i="42"/>
  <c r="P115" i="42"/>
  <c r="P114" i="42"/>
  <c r="P113" i="42"/>
  <c r="P112" i="42"/>
  <c r="P111" i="42"/>
  <c r="P110" i="42"/>
  <c r="P109" i="42"/>
  <c r="P108" i="42"/>
  <c r="P107" i="42"/>
  <c r="P106" i="42"/>
  <c r="P105" i="42"/>
  <c r="P104" i="42"/>
  <c r="P77" i="42"/>
  <c r="P85" i="42"/>
  <c r="P84" i="42"/>
  <c r="P83" i="42"/>
  <c r="P82" i="42"/>
  <c r="P81" i="42"/>
  <c r="P80" i="42"/>
  <c r="P79" i="42"/>
  <c r="P78" i="42"/>
  <c r="P76" i="42"/>
  <c r="P75" i="42"/>
  <c r="P74" i="42"/>
  <c r="P70" i="42"/>
  <c r="P69" i="42"/>
  <c r="P68" i="42"/>
  <c r="P67" i="42"/>
  <c r="P66" i="42"/>
  <c r="P125" i="42"/>
  <c r="P130" i="42"/>
  <c r="P129" i="42"/>
  <c r="P128" i="42"/>
  <c r="P127" i="42"/>
  <c r="P126" i="42"/>
  <c r="P95" i="42"/>
  <c r="P100" i="42"/>
  <c r="P99" i="42"/>
  <c r="P98" i="42"/>
  <c r="P97" i="42"/>
  <c r="P96" i="42"/>
  <c r="P123" i="42"/>
  <c r="P122" i="42"/>
  <c r="P121" i="42"/>
  <c r="P120" i="42"/>
  <c r="P119" i="42"/>
  <c r="P102" i="42"/>
  <c r="P101" i="42"/>
  <c r="T1" i="8" l="1"/>
  <c r="E23" i="43" s="1"/>
  <c r="F23" i="43" l="1"/>
  <c r="E24" i="43"/>
  <c r="F24" i="43" l="1"/>
  <c r="Q130" i="42" l="1"/>
  <c r="Q129" i="42"/>
  <c r="Q100" i="42"/>
  <c r="Q99" i="42"/>
  <c r="Q70" i="42"/>
  <c r="Q69" i="42"/>
  <c r="J91" i="42" l="1"/>
  <c r="J90" i="42"/>
  <c r="Q98" i="42" l="1"/>
  <c r="Q68" i="42"/>
  <c r="Q128" i="42"/>
  <c r="AV47" i="86" l="1"/>
  <c r="BR53" i="86" l="1"/>
  <c r="BR51" i="86"/>
  <c r="BR58" i="86"/>
  <c r="BR68" i="86"/>
  <c r="BR66" i="86"/>
  <c r="BR64" i="86"/>
  <c r="BR62" i="86"/>
  <c r="BR46" i="86"/>
  <c r="P24" i="42" l="1"/>
  <c r="Q12" i="42" l="1"/>
  <c r="P32" i="42"/>
  <c r="P26" i="42" l="1"/>
  <c r="P25" i="42" l="1"/>
  <c r="U33" i="40"/>
  <c r="E44" i="74"/>
  <c r="E44" i="73"/>
  <c r="E44" i="71"/>
  <c r="E133" i="42" l="1"/>
  <c r="E103" i="42"/>
  <c r="P103" i="42" s="1"/>
  <c r="E73" i="42"/>
  <c r="P40" i="74" l="1"/>
  <c r="P39" i="74"/>
  <c r="P38" i="74"/>
  <c r="P37" i="74"/>
  <c r="P36" i="74"/>
  <c r="P40" i="73"/>
  <c r="P39" i="73"/>
  <c r="P38" i="73"/>
  <c r="P37" i="73"/>
  <c r="P36" i="73"/>
  <c r="P40" i="71"/>
  <c r="P39" i="71"/>
  <c r="P38" i="71"/>
  <c r="P37" i="71"/>
  <c r="J153" i="42" l="1"/>
  <c r="J152" i="42"/>
  <c r="J151" i="42"/>
  <c r="J150" i="42"/>
  <c r="J123" i="42"/>
  <c r="J122" i="42"/>
  <c r="J121" i="42"/>
  <c r="J120" i="42"/>
  <c r="J93" i="42"/>
  <c r="J92" i="42"/>
  <c r="J16" i="20"/>
  <c r="P59" i="40" l="1"/>
  <c r="P34" i="42"/>
  <c r="AJ4" i="63"/>
  <c r="AI6" i="63"/>
  <c r="AL7" i="63"/>
  <c r="AA10" i="63"/>
  <c r="N13" i="63"/>
  <c r="AE13" i="63"/>
  <c r="J14" i="63"/>
  <c r="J15" i="63"/>
  <c r="J16" i="63"/>
  <c r="V19" i="63"/>
  <c r="Y20" i="63"/>
  <c r="AK20" i="63"/>
  <c r="J22" i="63"/>
  <c r="Q22" i="63"/>
  <c r="AD22" i="63"/>
  <c r="AL22" i="63"/>
  <c r="V23" i="63"/>
  <c r="V24" i="63"/>
  <c r="V30" i="63"/>
  <c r="V33" i="63"/>
  <c r="P117" i="42" l="1"/>
  <c r="P116" i="42"/>
  <c r="AM31" i="74"/>
  <c r="AM32" i="74"/>
  <c r="AM31" i="73"/>
  <c r="AM32" i="73"/>
  <c r="G37" i="74"/>
  <c r="G38" i="74"/>
  <c r="G39" i="74"/>
  <c r="G40" i="74"/>
  <c r="C40" i="74"/>
  <c r="C39" i="74"/>
  <c r="C38" i="74"/>
  <c r="C37" i="74"/>
  <c r="G40" i="73"/>
  <c r="G39" i="73"/>
  <c r="G38" i="73"/>
  <c r="G37" i="73"/>
  <c r="C40" i="73"/>
  <c r="C39" i="73"/>
  <c r="C37" i="73"/>
  <c r="C38" i="73"/>
  <c r="G40" i="71"/>
  <c r="G39" i="71"/>
  <c r="G38" i="71"/>
  <c r="G37" i="71"/>
  <c r="C37" i="71"/>
  <c r="K37" i="71" s="1"/>
  <c r="C40" i="71"/>
  <c r="C39" i="71"/>
  <c r="C38" i="71"/>
  <c r="K38" i="71" s="1"/>
  <c r="C36" i="74"/>
  <c r="C36" i="73"/>
  <c r="O34" i="40"/>
  <c r="C36" i="71"/>
  <c r="K36" i="71" s="1"/>
  <c r="U36" i="71" l="1"/>
  <c r="Z36" i="71" s="1"/>
  <c r="G36" i="74"/>
  <c r="G36" i="73"/>
  <c r="AS32" i="71"/>
  <c r="T36" i="28" l="1"/>
  <c r="T35" i="28"/>
  <c r="K37" i="74" l="1"/>
  <c r="U37" i="74" s="1"/>
  <c r="K38" i="74"/>
  <c r="U38" i="74" s="1"/>
  <c r="K39" i="74"/>
  <c r="U39" i="74" s="1"/>
  <c r="K40" i="74"/>
  <c r="U40" i="74" s="1"/>
  <c r="K36" i="74"/>
  <c r="K37" i="73"/>
  <c r="U37" i="73" s="1"/>
  <c r="K38" i="73"/>
  <c r="K39" i="73"/>
  <c r="K40" i="73"/>
  <c r="U40" i="73" s="1"/>
  <c r="K36" i="73"/>
  <c r="U36" i="73" s="1"/>
  <c r="Z36" i="73" s="1"/>
  <c r="K40" i="71"/>
  <c r="K39" i="71"/>
  <c r="U36" i="74" l="1"/>
  <c r="Z36" i="74" s="1"/>
  <c r="Z40" i="73"/>
  <c r="U39" i="73"/>
  <c r="Z39" i="73" s="1"/>
  <c r="K42" i="71"/>
  <c r="K28" i="71" s="1"/>
  <c r="U38" i="73"/>
  <c r="Z38" i="73" s="1"/>
  <c r="U39" i="71"/>
  <c r="Z39" i="71" s="1"/>
  <c r="U40" i="71"/>
  <c r="Z40" i="71" s="1"/>
  <c r="Z40" i="74"/>
  <c r="Z39" i="74"/>
  <c r="Z38" i="74"/>
  <c r="K42" i="74"/>
  <c r="K28" i="74" s="1"/>
  <c r="Z37" i="74"/>
  <c r="K42" i="73"/>
  <c r="K28" i="73" s="1"/>
  <c r="Z37" i="73"/>
  <c r="U37" i="71" l="1"/>
  <c r="Z37" i="71" s="1"/>
  <c r="U38" i="71"/>
  <c r="Z38" i="71" s="1"/>
  <c r="Z41" i="73"/>
  <c r="P147" i="42"/>
  <c r="P133" i="42"/>
  <c r="P132" i="42"/>
  <c r="P131" i="42"/>
  <c r="P87" i="42"/>
  <c r="P86" i="42"/>
  <c r="P73" i="42"/>
  <c r="Q65" i="42"/>
  <c r="P72" i="42"/>
  <c r="P71" i="42"/>
  <c r="P63" i="42"/>
  <c r="P59" i="42"/>
  <c r="P53" i="42"/>
  <c r="P52" i="42"/>
  <c r="P51" i="42"/>
  <c r="P48" i="42"/>
  <c r="P47" i="42"/>
  <c r="P45" i="42"/>
  <c r="P44" i="42"/>
  <c r="P43" i="42"/>
  <c r="P42" i="42"/>
  <c r="P41" i="42"/>
  <c r="P40" i="42"/>
  <c r="P39" i="42"/>
  <c r="P38" i="42"/>
  <c r="P37" i="42"/>
  <c r="P36" i="42"/>
  <c r="P33" i="42"/>
  <c r="P31" i="42"/>
  <c r="P30" i="42"/>
  <c r="P29" i="42"/>
  <c r="P28" i="42"/>
  <c r="P27" i="42"/>
  <c r="P23" i="42"/>
  <c r="P16" i="42"/>
  <c r="P15" i="42"/>
  <c r="P14" i="42"/>
  <c r="P13" i="42"/>
  <c r="P89" i="42"/>
  <c r="Z41" i="71" l="1"/>
  <c r="P93" i="42"/>
  <c r="P90" i="42"/>
  <c r="P91" i="42"/>
  <c r="P92" i="42"/>
  <c r="AE13" i="13" l="1"/>
  <c r="T33" i="28" l="1"/>
  <c r="T40" i="28"/>
  <c r="T30" i="28"/>
  <c r="X14" i="28"/>
  <c r="P165" i="42" l="1"/>
  <c r="U40" i="40"/>
  <c r="AM31" i="71"/>
  <c r="R17" i="40"/>
  <c r="E126" i="96" l="1"/>
  <c r="E125" i="96" l="1"/>
  <c r="Q6" i="14" l="1"/>
  <c r="Q6" i="13"/>
  <c r="V30" i="20"/>
  <c r="AQ4" i="74"/>
  <c r="AR11" i="73"/>
  <c r="AK15" i="71"/>
  <c r="AM30" i="71" l="1"/>
  <c r="AM32" i="71"/>
  <c r="Y20" i="64"/>
  <c r="Q40" i="42"/>
  <c r="Q29" i="42"/>
  <c r="Q15" i="42"/>
  <c r="AK10" i="74" l="1"/>
  <c r="J15" i="20"/>
  <c r="CC16" i="15"/>
  <c r="CD16" i="15" s="1"/>
  <c r="O33" i="40" l="1"/>
  <c r="Q160" i="42"/>
  <c r="Q157" i="42"/>
  <c r="G44" i="74"/>
  <c r="B44" i="74"/>
  <c r="G44" i="73"/>
  <c r="B44" i="73"/>
  <c r="Q131" i="42"/>
  <c r="Q101" i="42"/>
  <c r="Q71" i="42"/>
  <c r="Q159" i="42"/>
  <c r="V19" i="15" l="1"/>
  <c r="BR71" i="86" l="1"/>
  <c r="AF1" i="86" s="1"/>
  <c r="AM33" i="71"/>
  <c r="AM28" i="71"/>
  <c r="R10" i="40"/>
  <c r="R9" i="40"/>
  <c r="R8" i="40"/>
  <c r="Q6" i="18"/>
  <c r="O5" i="18"/>
  <c r="BO6" i="15"/>
  <c r="BI5" i="15"/>
  <c r="O5" i="14"/>
  <c r="O5" i="13"/>
  <c r="AH7" i="8"/>
  <c r="AJ4" i="8"/>
  <c r="V33" i="64"/>
  <c r="V30" i="64"/>
  <c r="V24" i="64"/>
  <c r="V23" i="64"/>
  <c r="AL22" i="64"/>
  <c r="AD22" i="64"/>
  <c r="Q22" i="64"/>
  <c r="J22" i="64"/>
  <c r="AK20" i="64"/>
  <c r="V19" i="64"/>
  <c r="J16" i="64"/>
  <c r="J15" i="64"/>
  <c r="J14" i="64"/>
  <c r="N13" i="64"/>
  <c r="AE13" i="64"/>
  <c r="AA10" i="64"/>
  <c r="AL7" i="64"/>
  <c r="AL7" i="20"/>
  <c r="AI6" i="64"/>
  <c r="AJ4" i="64"/>
  <c r="V33" i="20"/>
  <c r="V24" i="20"/>
  <c r="V23" i="20"/>
  <c r="AL22" i="20"/>
  <c r="AD22" i="20"/>
  <c r="Q22" i="20"/>
  <c r="J22" i="20"/>
  <c r="AK20" i="20"/>
  <c r="Y20" i="20"/>
  <c r="V19" i="20"/>
  <c r="J14" i="20"/>
  <c r="AE13" i="20"/>
  <c r="N13" i="20"/>
  <c r="AA10" i="20"/>
  <c r="AI6" i="20"/>
  <c r="AJ4" i="20"/>
  <c r="AM39" i="74"/>
  <c r="AM33" i="74"/>
  <c r="AS32" i="74"/>
  <c r="AM30" i="74"/>
  <c r="AM28" i="74"/>
  <c r="AK16" i="74"/>
  <c r="AK15" i="74"/>
  <c r="AK14" i="74"/>
  <c r="AK13" i="74"/>
  <c r="AR12" i="74"/>
  <c r="AK12" i="74"/>
  <c r="AR11" i="74"/>
  <c r="AK11" i="74"/>
  <c r="AR6" i="74"/>
  <c r="AM39" i="73"/>
  <c r="AM39" i="71"/>
  <c r="AM33" i="73"/>
  <c r="AS32" i="73"/>
  <c r="AM30" i="73"/>
  <c r="AM28" i="73"/>
  <c r="AK16" i="73"/>
  <c r="AK15" i="73"/>
  <c r="AK14" i="73"/>
  <c r="AK13" i="73"/>
  <c r="AR12" i="73"/>
  <c r="AK12" i="73"/>
  <c r="AK11" i="73"/>
  <c r="AK10" i="73"/>
  <c r="AR6" i="73"/>
  <c r="AQ4" i="73"/>
  <c r="P150" i="42" l="1"/>
  <c r="P153" i="42"/>
  <c r="P149" i="42"/>
  <c r="P151" i="42"/>
  <c r="P152" i="42"/>
  <c r="AK16" i="71"/>
  <c r="AK14" i="71"/>
  <c r="AK13" i="71"/>
  <c r="AR12" i="71"/>
  <c r="AK12" i="71"/>
  <c r="AR11" i="71"/>
  <c r="AK11" i="71"/>
  <c r="AK10" i="71"/>
  <c r="AR6" i="71"/>
  <c r="AQ4" i="71"/>
  <c r="AQ6" i="40"/>
  <c r="AP4" i="40"/>
  <c r="AD4" i="28"/>
  <c r="U46" i="40"/>
  <c r="U45" i="40"/>
  <c r="R19" i="40"/>
  <c r="R18" i="40"/>
  <c r="Z49" i="28"/>
  <c r="Z48" i="28"/>
  <c r="T47" i="28"/>
  <c r="T46" i="28"/>
  <c r="T45" i="28"/>
  <c r="T44" i="28"/>
  <c r="T43" i="28"/>
  <c r="T42" i="28"/>
  <c r="T41" i="28"/>
  <c r="T39" i="28"/>
  <c r="Z38" i="28"/>
  <c r="T37" i="28"/>
  <c r="T34" i="28"/>
  <c r="T32" i="28"/>
  <c r="T31" i="28"/>
  <c r="T29" i="28"/>
  <c r="N25" i="28"/>
  <c r="N22" i="28"/>
  <c r="N24" i="28"/>
  <c r="N23" i="28"/>
  <c r="N21" i="28"/>
  <c r="N20" i="28"/>
  <c r="X17" i="28"/>
  <c r="X16" i="28"/>
  <c r="X15" i="28"/>
  <c r="X13" i="28"/>
  <c r="Q116" i="42"/>
  <c r="Q117" i="42"/>
  <c r="Q119" i="42"/>
  <c r="Q122" i="42"/>
  <c r="Q121" i="42" l="1"/>
  <c r="Q120" i="42"/>
  <c r="Q145" i="42" l="1"/>
  <c r="Q115" i="42"/>
  <c r="Q85" i="42" l="1"/>
  <c r="CC17" i="15" l="1"/>
  <c r="CD17" i="15" s="1"/>
  <c r="Q146" i="42"/>
  <c r="Q25" i="42" l="1"/>
  <c r="AA16" i="18" l="1"/>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BM19" i="74"/>
  <c r="BN19" i="74" s="1"/>
  <c r="BM7" i="74"/>
  <c r="BN7" i="74" s="1"/>
  <c r="BM19" i="73"/>
  <c r="BN19" i="73" s="1"/>
  <c r="BM7" i="73"/>
  <c r="BN7" i="73" s="1"/>
  <c r="BM19" i="71"/>
  <c r="BN19" i="71" s="1"/>
  <c r="BM7" i="71"/>
  <c r="BN7" i="71" s="1"/>
  <c r="BR59" i="40"/>
  <c r="BS59" i="40" s="1"/>
  <c r="BR52" i="40"/>
  <c r="BS52" i="40" s="1"/>
  <c r="BR46" i="40"/>
  <c r="BS46" i="40" s="1"/>
  <c r="BR45" i="40"/>
  <c r="BS45" i="40" s="1"/>
  <c r="BR19" i="40"/>
  <c r="BR17" i="40"/>
  <c r="BS17" i="40" s="1"/>
  <c r="BR11" i="40"/>
  <c r="BS11" i="40" s="1"/>
  <c r="BR10" i="40"/>
  <c r="BS10" i="40" s="1"/>
  <c r="BR9" i="40"/>
  <c r="BS9" i="40" s="1"/>
  <c r="BR8" i="40"/>
  <c r="BS8" i="40" s="1"/>
  <c r="BR38" i="40"/>
  <c r="Q161" i="42"/>
  <c r="Q156" i="42"/>
  <c r="Q153" i="42"/>
  <c r="Q152" i="42"/>
  <c r="Q151" i="42"/>
  <c r="Q150" i="42"/>
  <c r="Q149" i="42"/>
  <c r="Q123" i="42"/>
  <c r="Q93" i="42"/>
  <c r="Q92" i="42"/>
  <c r="Q91" i="42"/>
  <c r="Q90" i="42"/>
  <c r="Q89" i="42"/>
  <c r="Q147" i="42"/>
  <c r="Q87" i="42"/>
  <c r="Q86" i="42"/>
  <c r="Q144" i="42"/>
  <c r="Q141" i="42"/>
  <c r="Q140" i="42"/>
  <c r="Q139" i="42"/>
  <c r="Q138" i="42"/>
  <c r="Q143" i="42"/>
  <c r="Q142" i="42"/>
  <c r="Q137" i="42"/>
  <c r="Q136" i="42"/>
  <c r="Q132" i="42"/>
  <c r="Q135" i="42"/>
  <c r="Q134" i="42"/>
  <c r="Q127" i="42"/>
  <c r="Q126" i="42"/>
  <c r="Q133" i="42"/>
  <c r="Q125" i="42"/>
  <c r="Q114" i="42"/>
  <c r="Q111" i="42"/>
  <c r="Q110" i="42"/>
  <c r="Q109" i="42"/>
  <c r="Q108" i="42"/>
  <c r="Q113" i="42"/>
  <c r="Q112" i="42"/>
  <c r="Q107" i="42"/>
  <c r="Q106" i="42"/>
  <c r="Q102" i="42"/>
  <c r="Q105" i="42"/>
  <c r="Q104" i="42"/>
  <c r="Q97" i="42"/>
  <c r="Q96" i="42"/>
  <c r="Q103" i="42"/>
  <c r="Q95" i="42"/>
  <c r="Q84" i="42"/>
  <c r="Q81" i="42"/>
  <c r="Q80" i="42"/>
  <c r="Q79" i="42"/>
  <c r="Q78" i="42"/>
  <c r="Q83" i="42"/>
  <c r="Q82" i="42"/>
  <c r="Q77" i="42"/>
  <c r="Q76" i="42"/>
  <c r="Q72" i="42"/>
  <c r="Q75" i="42"/>
  <c r="Q74" i="42"/>
  <c r="Q67" i="42"/>
  <c r="Q66" i="42"/>
  <c r="Q73" i="42"/>
  <c r="Q63" i="42"/>
  <c r="Q59" i="42"/>
  <c r="Q58" i="42"/>
  <c r="Q54" i="42"/>
  <c r="Q53" i="42"/>
  <c r="Q52" i="42"/>
  <c r="Q51" i="42"/>
  <c r="Q26" i="42"/>
  <c r="Q48" i="42"/>
  <c r="Q47" i="42"/>
  <c r="Q45" i="42"/>
  <c r="Q44" i="42"/>
  <c r="Q43" i="42"/>
  <c r="Q42" i="42"/>
  <c r="Q41" i="42"/>
  <c r="Q39" i="42"/>
  <c r="Q38" i="42"/>
  <c r="Q37" i="42"/>
  <c r="Q36" i="42"/>
  <c r="Q34" i="42"/>
  <c r="Q33" i="42"/>
  <c r="Q32" i="42"/>
  <c r="Q31" i="42"/>
  <c r="Q30" i="42"/>
  <c r="Q28" i="42"/>
  <c r="Q27" i="42"/>
  <c r="Q24" i="42"/>
  <c r="Q23" i="42"/>
  <c r="Q22" i="42"/>
  <c r="Q21" i="42"/>
  <c r="Q20" i="42"/>
  <c r="Q19" i="42"/>
  <c r="Q17" i="42"/>
  <c r="Q16" i="42"/>
  <c r="Q14" i="42"/>
  <c r="Q13" i="42"/>
  <c r="BR33" i="40" l="1"/>
  <c r="Q165" i="42"/>
  <c r="BQ38" i="40"/>
  <c r="BS38" i="40" s="1"/>
  <c r="BR18" i="40"/>
  <c r="Q163" i="42"/>
  <c r="BQ18" i="40"/>
  <c r="BQ19" i="40"/>
  <c r="BS19" i="40" s="1"/>
  <c r="BQ33" i="40"/>
  <c r="J1" i="18"/>
  <c r="AL1" i="15"/>
  <c r="E27" i="43" s="1"/>
  <c r="F27" i="43" s="1"/>
  <c r="K1" i="14"/>
  <c r="E26" i="43" s="1"/>
  <c r="F26" i="43" s="1"/>
  <c r="K1" i="13"/>
  <c r="E25" i="43" s="1"/>
  <c r="F25" i="43" s="1"/>
  <c r="E13" i="43" l="1"/>
  <c r="BS33" i="40"/>
  <c r="BS18" i="40"/>
  <c r="Z41" i="74" l="1"/>
  <c r="E158" i="42" s="1"/>
  <c r="E164" i="42" s="1"/>
  <c r="U34" i="40" l="1"/>
  <c r="Q158" i="42"/>
  <c r="Q162" i="42" l="1"/>
  <c r="U39" i="40"/>
  <c r="F1" i="42" l="1"/>
  <c r="E14" i="43" l="1"/>
  <c r="E18" i="43" s="1"/>
  <c r="F18" i="43" s="1"/>
  <c r="E15" i="43" l="1"/>
  <c r="F15" i="43" s="1"/>
  <c r="E21" i="43"/>
  <c r="F21" i="43" s="1"/>
  <c r="E22" i="43"/>
  <c r="F22" i="43" s="1"/>
  <c r="E17" i="43"/>
  <c r="F17" i="43" s="1"/>
  <c r="E20" i="43"/>
  <c r="F20" i="43" s="1"/>
  <c r="E16" i="43"/>
  <c r="F16" i="43" s="1"/>
  <c r="E19" i="43"/>
  <c r="F19" i="43" s="1"/>
</calcChain>
</file>

<file path=xl/sharedStrings.xml><?xml version="1.0" encoding="utf-8"?>
<sst xmlns="http://schemas.openxmlformats.org/spreadsheetml/2006/main" count="2170" uniqueCount="836">
  <si>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</si>
  <si>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</si>
  <si>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</si>
  <si>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</si>
  <si>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</si>
  <si>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</si>
  <si>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</si>
  <si>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 xml:space="preserve">⑵ </t>
    <phoneticPr fontId="2"/>
  </si>
  <si>
    <t>「入力シート」</t>
  </si>
  <si>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</si>
  <si>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</si>
  <si>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</si>
  <si>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</si>
  <si>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</si>
  <si>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■蓄電池を併設しますか？　</t>
    <phoneticPr fontId="2"/>
  </si>
  <si>
    <t>※蓄電池を併設する場合、本申込書では対応不可のため、広域の申込書にてお申込みください。</t>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</si>
  <si>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</si>
  <si>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</si>
  <si>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</si>
  <si>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</si>
  <si>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</si>
  <si>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</si>
  <si>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</si>
  <si>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</si>
  <si>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</si>
  <si>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</si>
  <si>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</si>
  <si>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</si>
  <si>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</si>
  <si>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有</t>
    <rPh sb="0" eb="1">
      <t>ア</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</si>
  <si>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</si>
  <si>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</si>
  <si>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</si>
  <si>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</si>
  <si>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</si>
  <si>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</si>
  <si>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</si>
  <si>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</si>
  <si>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</si>
  <si>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</si>
  <si>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</si>
  <si>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</si>
  <si>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</si>
  <si>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</si>
  <si>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</si>
  <si>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</si>
  <si>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</si>
  <si>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蓄電池特別措置適用有無</t>
    <rPh sb="0" eb="3">
      <t>チクデンチ</t>
    </rPh>
    <rPh sb="3" eb="5">
      <t>トクベツ</t>
    </rPh>
    <rPh sb="5" eb="7">
      <t>ソチ</t>
    </rPh>
    <rPh sb="7" eb="9">
      <t>テキヨウ</t>
    </rPh>
    <rPh sb="9" eb="11">
      <t>ウム</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</si>
  <si>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</si>
  <si>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</si>
  <si>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</si>
  <si>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</si>
  <si>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t>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</si>
  <si>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</si>
  <si>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</si>
  <si>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既設</t>
    <rPh sb="0" eb="2">
      <t>キセツ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</si>
  <si>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</si>
  <si>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</si>
  <si>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</si>
  <si>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</si>
  <si>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</si>
  <si>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</si>
  <si>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</si>
  <si>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</si>
  <si>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</si>
  <si>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</si>
  <si>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</si>
  <si>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</si>
  <si>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</si>
  <si>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</si>
  <si>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</si>
  <si>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</si>
  <si>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</si>
  <si>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代表者氏名</t>
    <rPh sb="0" eb="3">
      <t>ダイヒョウシャ</t>
    </rPh>
    <rPh sb="3" eb="5">
      <t>シメイ</t>
    </rPh>
    <phoneticPr fontId="2"/>
  </si>
  <si>
    <t>様式１　代表者氏名</t>
    <rPh sb="0" eb="2">
      <t>ヨウシキ</t>
    </rPh>
    <rPh sb="4" eb="7">
      <t>ダイヒョウシャ</t>
    </rPh>
    <rPh sb="7" eb="9">
      <t>シメイ</t>
    </rPh>
    <phoneticPr fontId="2"/>
  </si>
  <si>
    <t>（フリガナ）</t>
    <phoneticPr fontId="2"/>
  </si>
  <si>
    <t>様式１　代表者氏名</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</si>
  <si>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</si>
  <si>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</si>
  <si>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申込者氏名</t>
    <rPh sb="0" eb="2">
      <t>モウシコミ</t>
    </rPh>
    <rPh sb="2" eb="3">
      <t>シャ</t>
    </rPh>
    <rPh sb="3" eb="5">
      <t>シメイ</t>
    </rPh>
    <phoneticPr fontId="2"/>
  </si>
  <si>
    <t>発電設備等設置者名</t>
    <rPh sb="0" eb="4">
      <t>ハツデンセツビ</t>
    </rPh>
    <rPh sb="4" eb="5">
      <t>ナド</t>
    </rPh>
    <rPh sb="5" eb="8">
      <t>セッチシャ</t>
    </rPh>
    <rPh sb="8" eb="9">
      <t>メイ</t>
    </rPh>
    <phoneticPr fontId="2"/>
  </si>
  <si>
    <t>発電設備等設置者名</t>
  </si>
  <si>
    <t>東京電力パワーグリッド株式会社の子会社以外の場合は「無」を、​
子会社の場合は「有」をチェックしてください</t>
    <phoneticPr fontId="2"/>
  </si>
  <si>
    <t>発電者の名称（発電所名、仮称可）</t>
    <rPh sb="0" eb="3">
      <t>ハツデンシャ</t>
    </rPh>
    <rPh sb="4" eb="6">
      <t>メイショウ</t>
    </rPh>
    <phoneticPr fontId="2"/>
  </si>
  <si>
    <t>発電者の名称</t>
    <rPh sb="0" eb="3">
      <t>ハツデンシャ</t>
    </rPh>
    <rPh sb="4" eb="6">
      <t>メイショウ</t>
    </rPh>
    <phoneticPr fontId="2"/>
  </si>
  <si>
    <t>発電設備等設置場所</t>
    <rPh sb="0" eb="2">
      <t>ハツデン</t>
    </rPh>
    <rPh sb="2" eb="4">
      <t>セツビ</t>
    </rPh>
    <rPh sb="4" eb="5">
      <t>トウ</t>
    </rPh>
    <rPh sb="5" eb="7">
      <t>セッチ</t>
    </rPh>
    <rPh sb="7" eb="9">
      <t>バショ</t>
    </rPh>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</si>
  <si>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</si>
  <si>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</si>
  <si>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連絡先</t>
    <rPh sb="0" eb="3">
      <t>レンラクサキ</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</si>
  <si>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</si>
  <si>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</si>
  <si>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</si>
  <si>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</si>
  <si>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</si>
  <si>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FAX</t>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</si>
  <si>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</si>
  <si>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</si>
  <si>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</si>
  <si>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</si>
  <si>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</si>
  <si>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</si>
  <si>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</si>
  <si>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</si>
  <si>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発電設備等の連系開始希望日（営業運転）</t>
    <rPh sb="0" eb="2">
      <t>ハツデン</t>
    </rPh>
    <rPh sb="2" eb="4">
      <t>セツビ</t>
    </rPh>
    <rPh sb="4" eb="5">
      <t>トウ</t>
    </rPh>
    <rPh sb="6" eb="8">
      <t>レンケイ</t>
    </rPh>
    <rPh sb="8" eb="10">
      <t>カイシ</t>
    </rPh>
    <rPh sb="10" eb="12">
      <t>キボウ</t>
    </rPh>
    <rPh sb="12" eb="13">
      <t>ビ</t>
    </rPh>
    <rPh sb="14" eb="16">
      <t>エイギョウ</t>
    </rPh>
    <rPh sb="16" eb="18">
      <t>ウンテン</t>
    </rPh>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</si>
  <si>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</si>
  <si>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</si>
  <si>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</si>
  <si>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</si>
  <si>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</si>
  <si>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</si>
  <si>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</si>
  <si>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</si>
  <si>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</si>
  <si>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</si>
  <si>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</si>
  <si>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</si>
  <si>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</si>
  <si>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</si>
  <si>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</si>
  <si>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</si>
  <si>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</si>
  <si>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</si>
  <si>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</si>
  <si>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</si>
  <si>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</si>
  <si>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</si>
  <si>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</si>
  <si>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</si>
  <si>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</si>
  <si>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</si>
  <si>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</si>
  <si>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</si>
  <si>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</si>
  <si>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</si>
  <si>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</si>
  <si>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</si>
  <si>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</si>
  <si>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</si>
  <si>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</si>
  <si>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</si>
  <si>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</si>
  <si>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</si>
  <si>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</si>
  <si>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</si>
  <si>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</si>
  <si>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</si>
  <si>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</si>
  <si>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</si>
  <si>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</si>
  <si>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</si>
  <si>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</si>
  <si>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</si>
  <si>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</si>
  <si>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</si>
  <si>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</si>
  <si>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</si>
  <si>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</si>
  <si>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おわりに</t>
    <phoneticPr fontId="2"/>
  </si>
  <si>
    <t>【提出書類対応状況のご確認】</t>
    <rPh sb="1" eb="9">
      <t>テイシュツショルイタイオウジョウキョウ</t>
    </rPh>
    <rPh sb="11" eb="13">
      <t>カクニン</t>
    </rPh>
    <phoneticPr fontId="2"/>
  </si>
  <si>
    <t>提出書類</t>
    <rPh sb="0" eb="2">
      <t>テイシュツ</t>
    </rPh>
    <rPh sb="2" eb="4">
      <t>ショルイ</t>
    </rPh>
    <phoneticPr fontId="2"/>
  </si>
  <si>
    <t>対応状況</t>
    <rPh sb="0" eb="4">
      <t>タイオウジョウキョウ</t>
    </rPh>
    <phoneticPr fontId="2"/>
  </si>
  <si>
    <t>様式５の４（単線結線図）</t>
    <phoneticPr fontId="28"/>
  </si>
  <si>
    <t>様式５の５（設備配置関連-設備レイアウト図-）</t>
    <phoneticPr fontId="28"/>
  </si>
  <si>
    <t>様式５の６（設備配置関連-敷地平面図-）</t>
    <phoneticPr fontId="28"/>
  </si>
  <si>
    <t>様式５の７（発電場所周辺地図）</t>
    <phoneticPr fontId="28"/>
  </si>
  <si>
    <t>【申込方法のご確認】</t>
    <rPh sb="1" eb="3">
      <t>モウシコミ</t>
    </rPh>
    <rPh sb="3" eb="5">
      <t>ホウホウ</t>
    </rPh>
    <rPh sb="7" eb="9">
      <t>カクニン</t>
    </rPh>
    <phoneticPr fontId="2"/>
  </si>
  <si>
    <t>■申込方法</t>
    <rPh sb="1" eb="3">
      <t>モウシコミ</t>
    </rPh>
    <rPh sb="3" eb="5">
      <t>ホウホウ</t>
    </rPh>
    <phoneticPr fontId="2"/>
  </si>
  <si>
    <t>＜入力シートへ</t>
    <phoneticPr fontId="2"/>
  </si>
  <si>
    <t>入力シートで記載した内容が反映されますので、情報の修正は入力シートでお願いいたします</t>
    <phoneticPr fontId="2"/>
  </si>
  <si>
    <t>おわりにへ＞</t>
    <phoneticPr fontId="2"/>
  </si>
  <si>
    <t>様式１</t>
    <rPh sb="0" eb="2">
      <t>ヨウシキ</t>
    </rPh>
    <phoneticPr fontId="2"/>
  </si>
  <si>
    <t>東京電力パワーグリッド株式会社</t>
    <rPh sb="0" eb="4">
      <t>トウキョウデンリョク</t>
    </rPh>
    <rPh sb="11" eb="15">
      <t>カブシキガイシャ</t>
    </rPh>
    <phoneticPr fontId="2"/>
  </si>
  <si>
    <t>御中</t>
    <rPh sb="0" eb="2">
      <t>オンチュウ</t>
    </rPh>
    <phoneticPr fontId="2"/>
  </si>
  <si>
    <t>〒　　　　</t>
    <phoneticPr fontId="2"/>
  </si>
  <si>
    <t>住所　　　</t>
    <phoneticPr fontId="2"/>
  </si>
  <si>
    <t>(フリガナ)</t>
    <phoneticPr fontId="2"/>
  </si>
  <si>
    <t>事業者名</t>
    <rPh sb="0" eb="1">
      <t>コト</t>
    </rPh>
    <rPh sb="1" eb="2">
      <t>ギョウ</t>
    </rPh>
    <rPh sb="2" eb="3">
      <t>シャ</t>
    </rPh>
    <rPh sb="3" eb="4">
      <t>メイ</t>
    </rPh>
    <phoneticPr fontId="2"/>
  </si>
  <si>
    <t>申込者氏名</t>
    <rPh sb="0" eb="2">
      <t>モウシコミ</t>
    </rPh>
    <phoneticPr fontId="2"/>
  </si>
  <si>
    <t>　</t>
    <phoneticPr fontId="2"/>
  </si>
  <si>
    <t>　　（フリガナ）</t>
    <phoneticPr fontId="2"/>
  </si>
  <si>
    <t>（１）発電設備等設置者名
　　 （仮称可）</t>
    <rPh sb="7" eb="8">
      <t>トウ</t>
    </rPh>
    <rPh sb="17" eb="19">
      <t>カショウ</t>
    </rPh>
    <rPh sb="19" eb="20">
      <t>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</si>
  <si>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</si>
  <si>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（２）発電者の名称
　　 （発電所名、仮称可）</t>
    <rPh sb="3" eb="5">
      <t>ハツデン</t>
    </rPh>
    <rPh sb="5" eb="6">
      <t>モノ</t>
    </rPh>
    <rPh sb="7" eb="9">
      <t>メイショウ</t>
    </rPh>
    <rPh sb="14" eb="16">
      <t>ハツデン</t>
    </rPh>
    <rPh sb="16" eb="17">
      <t>ショ</t>
    </rPh>
    <rPh sb="17" eb="18">
      <t>メイ</t>
    </rPh>
    <rPh sb="19" eb="21">
      <t>カショウ</t>
    </rPh>
    <rPh sb="21" eb="22">
      <t>カ</t>
    </rPh>
    <phoneticPr fontId="2"/>
  </si>
  <si>
    <t>（３）発電設備等設置場所</t>
    <rPh sb="3" eb="5">
      <t>ハツデン</t>
    </rPh>
    <rPh sb="5" eb="7">
      <t>セツビ</t>
    </rPh>
    <rPh sb="7" eb="8">
      <t>ナド</t>
    </rPh>
    <rPh sb="8" eb="10">
      <t>セッチ</t>
    </rPh>
    <rPh sb="10" eb="12">
      <t>バショ</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</si>
  <si>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</si>
  <si>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東京電力パワーグリッド株式会社</t>
    <phoneticPr fontId="2"/>
  </si>
  <si>
    <t>【連絡先】</t>
    <phoneticPr fontId="2"/>
  </si>
  <si>
    <t>〒</t>
    <phoneticPr fontId="2"/>
  </si>
  <si>
    <t xml:space="preserve">住所 </t>
    <rPh sb="0" eb="2">
      <t>ジュウショ</t>
    </rPh>
    <phoneticPr fontId="2"/>
  </si>
  <si>
    <t>担当者名</t>
  </si>
  <si>
    <t>【技術的事項に関する連絡先】</t>
    <rPh sb="1" eb="3">
      <t>ギジュツ</t>
    </rPh>
    <rPh sb="3" eb="4">
      <t>テキ</t>
    </rPh>
    <rPh sb="4" eb="6">
      <t>ジコウ</t>
    </rPh>
    <rPh sb="7" eb="8">
      <t>カン</t>
    </rPh>
    <rPh sb="10" eb="13">
      <t>レンラクサキ</t>
    </rPh>
    <phoneticPr fontId="2"/>
  </si>
  <si>
    <t xml:space="preserve">住所 </t>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</si>
  <si>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</si>
  <si>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</si>
  <si>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</si>
  <si>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様式 2</t>
    <rPh sb="0" eb="2">
      <t>ヨウシキ</t>
    </rPh>
    <phoneticPr fontId="2"/>
  </si>
  <si>
    <t>発電設備等の概要</t>
    <rPh sb="0" eb="5">
      <t>ハツデンセツビトウ</t>
    </rPh>
    <rPh sb="6" eb="8">
      <t>ガイヨウ</t>
    </rPh>
    <phoneticPr fontId="2"/>
  </si>
  <si>
    <t>発電設備等設置者名</t>
    <rPh sb="0" eb="5">
      <t>ハツデンセツビトウ</t>
    </rPh>
    <rPh sb="5" eb="9">
      <t>セッチシャメイ</t>
    </rPh>
    <phoneticPr fontId="2"/>
  </si>
  <si>
    <t>１．希望時期</t>
    <rPh sb="2" eb="4">
      <t>キボウ</t>
    </rPh>
    <rPh sb="4" eb="6">
      <t>ジキ</t>
    </rPh>
    <phoneticPr fontId="2"/>
  </si>
  <si>
    <t>項目数</t>
    <rPh sb="0" eb="3">
      <t>コウモクスウ</t>
    </rPh>
    <phoneticPr fontId="2"/>
  </si>
  <si>
    <t>入力済項目数</t>
    <rPh sb="0" eb="3">
      <t>ニュウリョクズミ</t>
    </rPh>
    <rPh sb="3" eb="6">
      <t>コウモクスウ</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</si>
  <si>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</si>
  <si>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</si>
  <si>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t>（３）発電設備等の連系開始希望日（営業運転）</t>
    <rPh sb="17" eb="19">
      <t>エイギョウ</t>
    </rPh>
    <rPh sb="19" eb="21">
      <t>ウンテン</t>
    </rPh>
    <phoneticPr fontId="2"/>
  </si>
  <si>
    <t>（４）発電量調整供給又は振替供給の終了希望日     〔発電量調整供給又は振替供給の希望契約期間〕</t>
    <phoneticPr fontId="2"/>
  </si>
  <si>
    <t>希望日
有無</t>
    <rPh sb="0" eb="3">
      <t>キボウビ</t>
    </rPh>
    <rPh sb="4" eb="6">
      <t>ウム</t>
    </rPh>
    <phoneticPr fontId="2"/>
  </si>
  <si>
    <t>終了
希望日</t>
    <rPh sb="0" eb="2">
      <t>シュウリョウ</t>
    </rPh>
    <rPh sb="3" eb="6">
      <t>キボウビ</t>
    </rPh>
    <phoneticPr fontId="2"/>
  </si>
  <si>
    <t>年間</t>
    <rPh sb="0" eb="2">
      <t>ネンカン</t>
    </rPh>
    <phoneticPr fontId="2"/>
  </si>
  <si>
    <t>※３：アクセス設備：発電場所と送電系統を接続する設備　※４：運転開始前の試運転など、送電系統への送電電力を初めて発生させる希望日を記載してください。</t>
    <rPh sb="15" eb="17">
      <t>ソウデン</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</si>
  <si>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</si>
  <si>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r>
      <t>（１）希望受電電圧</t>
    </r>
    <r>
      <rPr>
        <vertAlign val="superscript"/>
        <sz val="9"/>
        <rFont val="ＭＳ 明朝"/>
        <family val="1"/>
        <charset val="128"/>
      </rPr>
      <t>※５</t>
    </r>
    <rPh sb="3" eb="5">
      <t>キボウ</t>
    </rPh>
    <rPh sb="5" eb="7">
      <t>ジュデン</t>
    </rPh>
    <rPh sb="7" eb="9">
      <t>デンアツ</t>
    </rPh>
    <phoneticPr fontId="2"/>
  </si>
  <si>
    <t>（２）予備電線路希望の有無</t>
    <rPh sb="3" eb="5">
      <t>ヨビ</t>
    </rPh>
    <rPh sb="5" eb="7">
      <t>デンセン</t>
    </rPh>
    <rPh sb="7" eb="8">
      <t>ロ</t>
    </rPh>
    <rPh sb="8" eb="10">
      <t>キボウ</t>
    </rPh>
    <rPh sb="11" eb="13">
      <t>ウム</t>
    </rPh>
    <phoneticPr fontId="2"/>
  </si>
  <si>
    <t>予備送電サービス契約電力</t>
    <rPh sb="0" eb="4">
      <t>ヨビソウデン</t>
    </rPh>
    <rPh sb="8" eb="12">
      <t>ケイヤクデンリョク</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</si>
  <si>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</si>
  <si>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３．電源種別</t>
    <rPh sb="2" eb="4">
      <t>デンゲン</t>
    </rPh>
    <rPh sb="4" eb="6">
      <t>シュベツ</t>
    </rPh>
    <phoneticPr fontId="2"/>
  </si>
  <si>
    <t>太陽光</t>
    <rPh sb="0" eb="3">
      <t>タイヨウコウ</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</si>
  <si>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</si>
  <si>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</si>
  <si>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</si>
  <si>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</si>
  <si>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</si>
  <si>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（１）変更前</t>
    <rPh sb="3" eb="5">
      <t>ヘンコウ</t>
    </rPh>
    <rPh sb="5" eb="6">
      <t>マエ</t>
    </rPh>
    <phoneticPr fontId="2"/>
  </si>
  <si>
    <t>kW （℃）</t>
    <phoneticPr fontId="2"/>
  </si>
  <si>
    <t>（２）変更後　</t>
    <rPh sb="3" eb="5">
      <t>ヘンコウ</t>
    </rPh>
    <rPh sb="5" eb="6">
      <t>ゴ</t>
    </rPh>
    <phoneticPr fontId="2"/>
  </si>
  <si>
    <t>※10：ガスタービン等、外気温により発電出力が変化する場合には、各温度における発電出力を記載してください。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</si>
  <si>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</si>
  <si>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r>
      <t>最大</t>
    </r>
    <r>
      <rPr>
        <vertAlign val="superscript"/>
        <sz val="9"/>
        <rFont val="ＭＳ 明朝"/>
        <family val="1"/>
        <charset val="128"/>
      </rPr>
      <t>※12</t>
    </r>
    <rPh sb="0" eb="2">
      <t>サイダイ</t>
    </rPh>
    <phoneticPr fontId="2"/>
  </si>
  <si>
    <t>（２）変更後</t>
    <rPh sb="3" eb="5">
      <t>ヘンコウ</t>
    </rPh>
    <rPh sb="5" eb="6">
      <t>ゴ</t>
    </rPh>
    <phoneticPr fontId="2"/>
  </si>
  <si>
    <t>最大</t>
    <rPh sb="0" eb="2">
      <t>サイダイ</t>
    </rPh>
    <phoneticPr fontId="2"/>
  </si>
  <si>
    <t>最小</t>
    <rPh sb="0" eb="2">
      <t>サイショウ</t>
    </rPh>
    <phoneticPr fontId="2"/>
  </si>
  <si>
    <t>※11：ガスタービン等、外気温により発電出力が変化する場合には、各温度における受電電力を記載してください。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</si>
  <si>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※12：連系地点において、受電電力がない（連系地点からの需要供給のみ）場合は、０を記載してください。</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</si>
  <si>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t xml:space="preserve"> </t>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</si>
  <si>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</si>
  <si>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 xml:space="preserve">kW </t>
    <phoneticPr fontId="2"/>
  </si>
  <si>
    <t>（力率</t>
    <rPh sb="1" eb="2">
      <t>リキ</t>
    </rPh>
    <rPh sb="2" eb="3">
      <t>リツ</t>
    </rPh>
    <phoneticPr fontId="2"/>
  </si>
  <si>
    <t>%）</t>
    <phoneticPr fontId="2"/>
  </si>
  <si>
    <r>
      <t>最小</t>
    </r>
    <r>
      <rPr>
        <vertAlign val="superscript"/>
        <sz val="9"/>
        <rFont val="ＭＳ 明朝"/>
        <family val="1"/>
        <charset val="128"/>
      </rPr>
      <t>※13</t>
    </r>
    <rPh sb="0" eb="2">
      <t>サイショウ</t>
    </rPh>
    <phoneticPr fontId="2"/>
  </si>
  <si>
    <t>※13：発電の有無に拘わらず必要となる負荷設備の容量を記載してください。</t>
    <rPh sb="4" eb="6">
      <t>ハツデン</t>
    </rPh>
    <rPh sb="7" eb="9">
      <t>ウム</t>
    </rPh>
    <rPh sb="10" eb="11">
      <t>カカ</t>
    </rPh>
    <rPh sb="14" eb="16">
      <t>ヒツヨウ</t>
    </rPh>
    <rPh sb="19" eb="21">
      <t>フカ</t>
    </rPh>
    <rPh sb="21" eb="23">
      <t>セツビ</t>
    </rPh>
    <rPh sb="24" eb="26">
      <t>ヨウリョウ</t>
    </rPh>
    <rPh sb="27" eb="29">
      <t>キサイ</t>
    </rPh>
    <phoneticPr fontId="2"/>
  </si>
  <si>
    <t>７．サイバーセキュリティ対策</t>
    <rPh sb="12" eb="14">
      <t>タイサク</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</si>
  <si>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</si>
  <si>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</si>
  <si>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対策</t>
    <rPh sb="0" eb="2">
      <t>タイサク</t>
    </rPh>
    <phoneticPr fontId="2"/>
  </si>
  <si>
    <t>　系統連系技術要件に基づいた以下のサイバーセキュリティ対策を実施します。</t>
    <phoneticPr fontId="2"/>
  </si>
  <si>
    <t>・事業用電気工作物（発電事業の用に供するものに限る。）は、電力制御システムセキュリティガイドラインに
　準拠すること。
・自家用電気工作物（発電事業の用に供するもの及び小規模事業用電気工作物を除く。）に係る遠隔監視システム及び
　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phoneticPr fontId="2"/>
  </si>
  <si>
    <t>セキュリティ管理責任者：  　</t>
    <phoneticPr fontId="2"/>
  </si>
  <si>
    <t>様式３</t>
    <rPh sb="0" eb="2">
      <t>ヨウシキ</t>
    </rPh>
    <phoneticPr fontId="2"/>
  </si>
  <si>
    <t>主要設備仕様（直流発電設備等）</t>
    <phoneticPr fontId="2"/>
  </si>
  <si>
    <t>発電設備等設置者名</t>
    <rPh sb="0" eb="2">
      <t>ハツデン</t>
    </rPh>
    <rPh sb="2" eb="4">
      <t>セツビ</t>
    </rPh>
    <rPh sb="4" eb="5">
      <t>トウ</t>
    </rPh>
    <rPh sb="5" eb="7">
      <t>セッチ</t>
    </rPh>
    <rPh sb="7" eb="8">
      <t>シャ</t>
    </rPh>
    <phoneticPr fontId="2"/>
  </si>
  <si>
    <t>入力項目数</t>
    <rPh sb="0" eb="5">
      <t>ニュウリョクコウモクスウ</t>
    </rPh>
    <phoneticPr fontId="2"/>
  </si>
  <si>
    <t>残項目数</t>
    <rPh sb="0" eb="4">
      <t>ザンコウモクスウ</t>
    </rPh>
    <phoneticPr fontId="2"/>
  </si>
  <si>
    <t>号発電機</t>
    <rPh sb="0" eb="1">
      <t>ゴウ</t>
    </rPh>
    <rPh sb="1" eb="4">
      <t>ハツデンキ</t>
    </rPh>
    <phoneticPr fontId="2"/>
  </si>
  <si>
    <t>１．一般</t>
    <rPh sb="2" eb="4">
      <t>イッパン</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</si>
  <si>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</si>
  <si>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</si>
  <si>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（３）運転可能周波数</t>
    <rPh sb="3" eb="5">
      <t>ウンテン</t>
    </rPh>
    <rPh sb="5" eb="7">
      <t>カノウ</t>
    </rPh>
    <rPh sb="7" eb="10">
      <t>シュウハスウ</t>
    </rPh>
    <phoneticPr fontId="2"/>
  </si>
  <si>
    <t>（４）連続運転可能周波数</t>
    <rPh sb="3" eb="5">
      <t>レンゾク</t>
    </rPh>
    <rPh sb="5" eb="7">
      <t>ウンテン</t>
    </rPh>
    <rPh sb="7" eb="9">
      <t>カノウ</t>
    </rPh>
    <rPh sb="9" eb="12">
      <t>シュウハスウ</t>
    </rPh>
    <phoneticPr fontId="2"/>
  </si>
  <si>
    <t>（５）周波数低下時の
　　　運転継続時間</t>
    <rPh sb="3" eb="9">
      <t>シュウハスウテイカジ</t>
    </rPh>
    <phoneticPr fontId="2"/>
  </si>
  <si>
    <t>0.97pu時（50Hzエリア：48.5/60Hzエリア：58.2［Hz］）</t>
  </si>
  <si>
    <t>[分]</t>
    <rPh sb="1" eb="2">
      <t>フン</t>
    </rPh>
    <phoneticPr fontId="2"/>
  </si>
  <si>
    <t>0.96pu時（50Hzエリア：48.0/60Hzエリア：57.6［Hz］）</t>
  </si>
  <si>
    <t>（６）自動電圧調整装置（AVR）の有無</t>
    <rPh sb="3" eb="5">
      <t>ジドウ</t>
    </rPh>
    <rPh sb="5" eb="7">
      <t>デンアツ</t>
    </rPh>
    <rPh sb="7" eb="9">
      <t>チョウセイ</t>
    </rPh>
    <rPh sb="9" eb="11">
      <t>ソウチ</t>
    </rPh>
    <rPh sb="17" eb="19">
      <t>ウム</t>
    </rPh>
    <phoneticPr fontId="2"/>
  </si>
  <si>
    <t>（７）自動電圧調整装置（AVR）の定数（整定値）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</si>
  <si>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</si>
  <si>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</si>
  <si>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</si>
  <si>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（２）定格１次電圧／２次電圧</t>
    <rPh sb="3" eb="5">
      <t>テイカク</t>
    </rPh>
    <rPh sb="6" eb="7">
      <t>ジ</t>
    </rPh>
    <rPh sb="7" eb="9">
      <t>デンアツ</t>
    </rPh>
    <rPh sb="11" eb="12">
      <t>ジ</t>
    </rPh>
    <rPh sb="12" eb="14">
      <t>デンアツ</t>
    </rPh>
    <phoneticPr fontId="2"/>
  </si>
  <si>
    <t>V</t>
    <phoneticPr fontId="2"/>
  </si>
  <si>
    <t>/</t>
    <phoneticPr fontId="2"/>
  </si>
  <si>
    <t>（３）タップ切替器仕様</t>
    <rPh sb="6" eb="8">
      <t>キリカエ</t>
    </rPh>
    <rPh sb="8" eb="9">
      <t>キ</t>
    </rPh>
    <rPh sb="9" eb="11">
      <t>シヨウ</t>
    </rPh>
    <phoneticPr fontId="2"/>
  </si>
  <si>
    <t>タップ切り替え機能有無</t>
    <phoneticPr fontId="2"/>
  </si>
  <si>
    <t>タップ数</t>
    <rPh sb="3" eb="4">
      <t>スウ</t>
    </rPh>
    <phoneticPr fontId="2"/>
  </si>
  <si>
    <t>電圧調整範囲</t>
    <rPh sb="0" eb="2">
      <t>デンアツ</t>
    </rPh>
    <rPh sb="2" eb="4">
      <t>チョウセイ</t>
    </rPh>
    <rPh sb="4" eb="6">
      <t>ハンイ</t>
    </rPh>
    <phoneticPr fontId="2"/>
  </si>
  <si>
    <t>（４）％インピーダンス（変圧器定格容量ベース）</t>
    <rPh sb="12" eb="15">
      <t>ヘンアツキ</t>
    </rPh>
    <rPh sb="15" eb="17">
      <t>テイカク</t>
    </rPh>
    <rPh sb="17" eb="19">
      <t>ヨウリョウ</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</si>
  <si>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</si>
  <si>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</si>
  <si>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phoneticPr fontId="2"/>
  </si>
  <si>
    <t>直流最大出力</t>
    <rPh sb="0" eb="2">
      <t>チョクリュウ</t>
    </rPh>
    <rPh sb="2" eb="4">
      <t>サイダイ</t>
    </rPh>
    <rPh sb="4" eb="6">
      <t>シュツリョク</t>
    </rPh>
    <phoneticPr fontId="2"/>
  </si>
  <si>
    <t>電気方式</t>
    <rPh sb="0" eb="2">
      <t>デンキ</t>
    </rPh>
    <rPh sb="2" eb="4">
      <t>ホウシキ</t>
    </rPh>
    <phoneticPr fontId="2"/>
  </si>
  <si>
    <t>最高使用電圧</t>
    <rPh sb="0" eb="2">
      <t>サイコウ</t>
    </rPh>
    <rPh sb="2" eb="4">
      <t>シヨウ</t>
    </rPh>
    <rPh sb="4" eb="6">
      <t>デンアツ</t>
    </rPh>
    <phoneticPr fontId="2"/>
  </si>
  <si>
    <t>定格電圧</t>
    <rPh sb="0" eb="2">
      <t>テイカク</t>
    </rPh>
    <rPh sb="2" eb="4">
      <t>デンアツ</t>
    </rPh>
    <phoneticPr fontId="2"/>
  </si>
  <si>
    <t>通電電流制限値</t>
    <rPh sb="0" eb="2">
      <t>ツウデン</t>
    </rPh>
    <rPh sb="2" eb="4">
      <t>デンリュウ</t>
    </rPh>
    <rPh sb="4" eb="7">
      <t>セイゲンチ</t>
    </rPh>
    <phoneticPr fontId="2"/>
  </si>
  <si>
    <t>定格出力</t>
    <rPh sb="0" eb="2">
      <t>テイカク</t>
    </rPh>
    <rPh sb="2" eb="4">
      <t>シュツリョク</t>
    </rPh>
    <phoneticPr fontId="2"/>
  </si>
  <si>
    <t>その他特記事項</t>
    <rPh sb="2" eb="3">
      <t>タ</t>
    </rPh>
    <rPh sb="3" eb="5">
      <t>トッキ</t>
    </rPh>
    <rPh sb="5" eb="7">
      <t>ジコウ</t>
    </rPh>
    <phoneticPr fontId="2"/>
  </si>
  <si>
    <t>力率（定格）</t>
    <rPh sb="0" eb="1">
      <t>リキ</t>
    </rPh>
    <rPh sb="1" eb="2">
      <t>リツ</t>
    </rPh>
    <rPh sb="3" eb="5">
      <t>テイカク</t>
    </rPh>
    <phoneticPr fontId="2"/>
  </si>
  <si>
    <t>(a)パネル1枚あたりの出力</t>
    <phoneticPr fontId="2"/>
  </si>
  <si>
    <t>力率（運転可能範囲）</t>
    <rPh sb="0" eb="1">
      <t>リキ</t>
    </rPh>
    <rPh sb="1" eb="2">
      <t>リツ</t>
    </rPh>
    <rPh sb="3" eb="5">
      <t>ウンテン</t>
    </rPh>
    <rPh sb="5" eb="7">
      <t>カノウ</t>
    </rPh>
    <rPh sb="7" eb="9">
      <t>ハンイ</t>
    </rPh>
    <phoneticPr fontId="2"/>
  </si>
  <si>
    <t>(b)</t>
    <phoneticPr fontId="2"/>
  </si>
  <si>
    <t>(c)</t>
    <phoneticPr fontId="2"/>
  </si>
  <si>
    <t>(d)</t>
    <phoneticPr fontId="2"/>
  </si>
  <si>
    <t>(e)</t>
    <phoneticPr fontId="2"/>
  </si>
  <si>
    <t>(f)</t>
    <phoneticPr fontId="2"/>
  </si>
  <si>
    <t>主回路方式</t>
    <rPh sb="0" eb="1">
      <t>シュ</t>
    </rPh>
    <rPh sb="1" eb="3">
      <t>カイロ</t>
    </rPh>
    <rPh sb="3" eb="5">
      <t>ホウシキ</t>
    </rPh>
    <phoneticPr fontId="2"/>
  </si>
  <si>
    <t>PCS1台あたり
のパネル枚数</t>
    <phoneticPr fontId="2"/>
  </si>
  <si>
    <t>PCS台数</t>
  </si>
  <si>
    <t>PCS1台あたりの
パネル出力合計
(a)×(b)</t>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</si>
  <si>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</si>
  <si>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</si>
  <si>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直流分子検出
レベル</t>
    <rPh sb="0" eb="6">
      <t>チョクリュウブンシケンシュツ</t>
    </rPh>
    <phoneticPr fontId="2"/>
  </si>
  <si>
    <t>A</t>
    <phoneticPr fontId="2"/>
  </si>
  <si>
    <t>最大短絡電流・遮断時間</t>
    <rPh sb="0" eb="2">
      <t>サイダイ</t>
    </rPh>
    <rPh sb="2" eb="4">
      <t>タンラク</t>
    </rPh>
    <rPh sb="4" eb="6">
      <t>デンリュウ</t>
    </rPh>
    <rPh sb="7" eb="9">
      <t>シャダン</t>
    </rPh>
    <rPh sb="9" eb="11">
      <t>ジカン</t>
    </rPh>
    <phoneticPr fontId="2"/>
  </si>
  <si>
    <t>ＦＲＴ要件適用の有無</t>
  </si>
  <si>
    <t>（測定データ）</t>
    <rPh sb="1" eb="3">
      <t>ソクテイ</t>
    </rPh>
    <phoneticPr fontId="2"/>
  </si>
  <si>
    <t>高周波</t>
    <rPh sb="0" eb="3">
      <t>コウシュウハ</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</si>
  <si>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</si>
  <si>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パネル総出力</t>
    <rPh sb="3" eb="6">
      <t>ソウシュツリョク</t>
    </rPh>
    <phoneticPr fontId="2"/>
  </si>
  <si>
    <t>自由記述欄</t>
    <rPh sb="0" eb="5">
      <t>ジユウキジュツラン</t>
    </rPh>
    <phoneticPr fontId="2"/>
  </si>
  <si>
    <t>高調波電流歪率</t>
    <rPh sb="0" eb="3">
      <t>コウチョウハ</t>
    </rPh>
    <rPh sb="3" eb="5">
      <t>デンリュウ</t>
    </rPh>
    <rPh sb="5" eb="6">
      <t>ユガ</t>
    </rPh>
    <rPh sb="6" eb="7">
      <t>リツ</t>
    </rPh>
    <phoneticPr fontId="2"/>
  </si>
  <si>
    <t>（総合）</t>
    <rPh sb="1" eb="3">
      <t>ソウゴウ</t>
    </rPh>
    <phoneticPr fontId="2"/>
  </si>
  <si>
    <t xml:space="preserve">% </t>
    <phoneticPr fontId="2"/>
  </si>
  <si>
    <t>以下</t>
    <rPh sb="0" eb="2">
      <t>イカ</t>
    </rPh>
    <phoneticPr fontId="2"/>
  </si>
  <si>
    <t>（各次最大）</t>
    <rPh sb="1" eb="2">
      <t>カク</t>
    </rPh>
    <rPh sb="2" eb="3">
      <t>ツギ</t>
    </rPh>
    <rPh sb="3" eb="5">
      <t>サイダイ</t>
    </rPh>
    <phoneticPr fontId="2"/>
  </si>
  <si>
    <t>第</t>
    <rPh sb="0" eb="1">
      <t>ダイ</t>
    </rPh>
    <phoneticPr fontId="2"/>
  </si>
  <si>
    <t>次</t>
    <rPh sb="0" eb="1">
      <t>ツギ</t>
    </rPh>
    <phoneticPr fontId="2"/>
  </si>
  <si>
    <t>その他</t>
    <rPh sb="2" eb="3">
      <t>タ</t>
    </rPh>
    <phoneticPr fontId="2"/>
  </si>
  <si>
    <t>※１：北海道エリアの場合は、「0.97pu時」は「連続」が要件となるほか、「0.96pu時」欄の記載は不要</t>
  </si>
  <si>
    <t>発電設備仕様（逆変換装置）</t>
    <rPh sb="0" eb="2">
      <t>ハツデン</t>
    </rPh>
    <rPh sb="2" eb="4">
      <t>セツビ</t>
    </rPh>
    <rPh sb="4" eb="6">
      <t>シヨウ</t>
    </rPh>
    <rPh sb="7" eb="8">
      <t>ギャク</t>
    </rPh>
    <rPh sb="8" eb="10">
      <t>ヘンカン</t>
    </rPh>
    <rPh sb="10" eb="12">
      <t>ソウチ</t>
    </rPh>
    <phoneticPr fontId="2"/>
  </si>
  <si>
    <t>発電設備等設置者名</t>
    <rPh sb="0" eb="2">
      <t>ハツデン</t>
    </rPh>
    <rPh sb="2" eb="4">
      <t>セツビ</t>
    </rPh>
    <rPh sb="4" eb="5">
      <t>トウ</t>
    </rPh>
    <rPh sb="5" eb="7">
      <t>セッチ</t>
    </rPh>
    <rPh sb="7" eb="8">
      <t>シャ</t>
    </rPh>
    <rPh sb="8" eb="9">
      <t>メイ</t>
    </rPh>
    <phoneticPr fontId="2"/>
  </si>
  <si>
    <t>１．全般</t>
    <rPh sb="2" eb="4">
      <t>ゼンパン</t>
    </rPh>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</si>
  <si>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</si>
  <si>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（２）台数（逆変換装置またはＰＣＳの台数）</t>
    <rPh sb="3" eb="5">
      <t>ダイスウ</t>
    </rPh>
    <rPh sb="6" eb="9">
      <t>ギャクヘンカン</t>
    </rPh>
    <rPh sb="9" eb="11">
      <t>ソウチ</t>
    </rPh>
    <rPh sb="18" eb="20">
      <t>ダイスウ</t>
    </rPh>
    <phoneticPr fontId="2"/>
  </si>
  <si>
    <t>[台]</t>
    <rPh sb="1" eb="2">
      <t>ダイ</t>
    </rPh>
    <phoneticPr fontId="2"/>
  </si>
  <si>
    <t>２．逆変換装置</t>
    <rPh sb="2" eb="3">
      <t>ギャク</t>
    </rPh>
    <rPh sb="3" eb="5">
      <t>ヘンカン</t>
    </rPh>
    <rPh sb="5" eb="7">
      <t>ソウチ</t>
    </rPh>
    <phoneticPr fontId="2"/>
  </si>
  <si>
    <t>（１）メーカ･型式</t>
    <rPh sb="7" eb="9">
      <t>カタシキ</t>
    </rPh>
    <phoneticPr fontId="2"/>
  </si>
  <si>
    <t>[ﾒｰｶ]</t>
    <phoneticPr fontId="2"/>
  </si>
  <si>
    <t>[型式]</t>
    <rPh sb="1" eb="3">
      <t>カタシキ</t>
    </rPh>
    <phoneticPr fontId="2"/>
  </si>
  <si>
    <t>（２）電気方式</t>
    <rPh sb="3" eb="5">
      <t>デンキ</t>
    </rPh>
    <rPh sb="5" eb="7">
      <t>ホウシキ</t>
    </rPh>
    <phoneticPr fontId="2"/>
  </si>
  <si>
    <t>（３）定格容量</t>
    <rPh sb="3" eb="5">
      <t>テイカク</t>
    </rPh>
    <rPh sb="5" eb="6">
      <t>カタチ</t>
    </rPh>
    <rPh sb="6" eb="7">
      <t>リョウ</t>
    </rPh>
    <phoneticPr fontId="2"/>
  </si>
  <si>
    <t>[kVA]</t>
    <phoneticPr fontId="2"/>
  </si>
  <si>
    <t>（４）定格出力</t>
    <rPh sb="3" eb="5">
      <t>テイカク</t>
    </rPh>
    <rPh sb="5" eb="7">
      <t>シュツリョク</t>
    </rPh>
    <phoneticPr fontId="2"/>
  </si>
  <si>
    <t>[kW]</t>
    <phoneticPr fontId="2"/>
  </si>
  <si>
    <r>
      <t>（５）出力</t>
    </r>
    <r>
      <rPr>
        <sz val="8"/>
        <rFont val="ＭＳ 明朝"/>
        <family val="1"/>
        <charset val="128"/>
      </rPr>
      <t>変化範囲</t>
    </r>
    <rPh sb="3" eb="5">
      <t>シュツリョク</t>
    </rPh>
    <rPh sb="5" eb="7">
      <t>ヘンカ</t>
    </rPh>
    <rPh sb="7" eb="9">
      <t>ハンイ</t>
    </rPh>
    <phoneticPr fontId="2"/>
  </si>
  <si>
    <t>[kW]～</t>
    <phoneticPr fontId="2"/>
  </si>
  <si>
    <t>（６）定格電圧</t>
    <rPh sb="3" eb="5">
      <t>テイカク</t>
    </rPh>
    <rPh sb="5" eb="7">
      <t>デンアツ</t>
    </rPh>
    <phoneticPr fontId="2"/>
  </si>
  <si>
    <t>[kV]</t>
    <phoneticPr fontId="2"/>
  </si>
  <si>
    <t>（７）力率（定格）</t>
    <rPh sb="3" eb="4">
      <t>リキ</t>
    </rPh>
    <rPh sb="4" eb="5">
      <t>リツ</t>
    </rPh>
    <rPh sb="6" eb="8">
      <t>テイカク</t>
    </rPh>
    <phoneticPr fontId="2"/>
  </si>
  <si>
    <t>［%］</t>
  </si>
  <si>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</si>
  <si>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</si>
  <si>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[Hz]</t>
    <phoneticPr fontId="2"/>
  </si>
  <si>
    <t>（10）連続運転可能周波数</t>
    <rPh sb="4" eb="6">
      <t>レンゾク</t>
    </rPh>
    <rPh sb="6" eb="8">
      <t>ウンテン</t>
    </rPh>
    <rPh sb="8" eb="10">
      <t>カノウ</t>
    </rPh>
    <rPh sb="10" eb="13">
      <t>シュウハスウ</t>
    </rPh>
    <phoneticPr fontId="2"/>
  </si>
  <si>
    <t>［Hz］～　　</t>
    <phoneticPr fontId="2"/>
  </si>
  <si>
    <r>
      <t>運転可能周波数</t>
    </r>
    <r>
      <rPr>
        <vertAlign val="superscript"/>
        <sz val="9"/>
        <rFont val="ＭＳ 明朝"/>
        <family val="1"/>
        <charset val="128"/>
      </rPr>
      <t>※1</t>
    </r>
    <phoneticPr fontId="2"/>
  </si>
  <si>
    <t>[Hz]～</t>
    <phoneticPr fontId="2"/>
  </si>
  <si>
    <r>
      <t>（11）周波数低下時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</si>
  <si>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t>0.97pu時（50Hzエリア：48.5/60Hzエリア：58.2［Hz］）</t>
    <rPh sb="6" eb="7">
      <t>ジ</t>
    </rPh>
    <phoneticPr fontId="2"/>
  </si>
  <si>
    <t>［分］ 　</t>
  </si>
  <si>
    <t>0.96pu時（50Hzエリア：48.0/60Hzエリア：57.6［Hz］）</t>
    <rPh sb="6" eb="7">
      <t>ジ</t>
    </rPh>
    <phoneticPr fontId="2"/>
  </si>
  <si>
    <t>（12）自動電圧調整機能</t>
    <rPh sb="4" eb="6">
      <t>ジドウ</t>
    </rPh>
    <rPh sb="6" eb="8">
      <t>デンアツ</t>
    </rPh>
    <rPh sb="8" eb="10">
      <t>チョウセイ</t>
    </rPh>
    <rPh sb="10" eb="12">
      <t>キノウ</t>
    </rPh>
    <phoneticPr fontId="2"/>
  </si>
  <si>
    <t>（13）自動同期検定機能（自励式の場合）</t>
    <rPh sb="4" eb="6">
      <t>ジドウ</t>
    </rPh>
    <rPh sb="6" eb="8">
      <t>ドウキ</t>
    </rPh>
    <rPh sb="8" eb="10">
      <t>ケンテイ</t>
    </rPh>
    <rPh sb="10" eb="12">
      <t>キノウ</t>
    </rPh>
    <rPh sb="13" eb="15">
      <t>ジレイ</t>
    </rPh>
    <rPh sb="15" eb="16">
      <t>シキ</t>
    </rPh>
    <rPh sb="17" eb="19">
      <t>バアイ</t>
    </rPh>
    <phoneticPr fontId="2"/>
  </si>
  <si>
    <t>（14）系統並解列箇所</t>
    <rPh sb="4" eb="6">
      <t>ケイトウ</t>
    </rPh>
    <rPh sb="6" eb="7">
      <t>ナミ</t>
    </rPh>
    <rPh sb="7" eb="8">
      <t>カイ</t>
    </rPh>
    <rPh sb="8" eb="9">
      <t>レツ</t>
    </rPh>
    <rPh sb="9" eb="11">
      <t>カショ</t>
    </rPh>
    <phoneticPr fontId="2"/>
  </si>
  <si>
    <t>添付　様式５の４　参照</t>
  </si>
  <si>
    <t>（15）通電電流制限値</t>
    <phoneticPr fontId="2"/>
  </si>
  <si>
    <t>［s］</t>
  </si>
  <si>
    <t>（16）主回路方式</t>
    <rPh sb="4" eb="5">
      <t>シュ</t>
    </rPh>
    <rPh sb="5" eb="7">
      <t>カイロ</t>
    </rPh>
    <rPh sb="7" eb="9">
      <t>ホウシキ</t>
    </rPh>
    <phoneticPr fontId="2"/>
  </si>
  <si>
    <t>（17）出力制御方式</t>
    <rPh sb="4" eb="6">
      <t>シュツリョク</t>
    </rPh>
    <rPh sb="6" eb="8">
      <t>セイギョ</t>
    </rPh>
    <rPh sb="8" eb="10">
      <t>ホウシキ</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</si>
  <si>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</si>
  <si>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</si>
  <si>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総合</t>
    <rPh sb="0" eb="2">
      <t>ソウゴウ</t>
    </rPh>
    <phoneticPr fontId="2"/>
  </si>
  <si>
    <t>各次最大</t>
    <rPh sb="0" eb="2">
      <t>カクジ</t>
    </rPh>
    <rPh sb="2" eb="4">
      <t>サイダイ</t>
    </rPh>
    <phoneticPr fontId="2"/>
  </si>
  <si>
    <t>次</t>
    <rPh sb="0" eb="1">
      <t>ジ</t>
    </rPh>
    <phoneticPr fontId="2"/>
  </si>
  <si>
    <t>（20）発電機の出力特性　（風力の場合）</t>
    <phoneticPr fontId="2"/>
  </si>
  <si>
    <t>（21）出力変動対策の方法　（風力の場合）</t>
    <phoneticPr fontId="2"/>
  </si>
  <si>
    <t>（22）蓄電池設置（出力変動対策）の有無　（風力の場合）</t>
    <rPh sb="22" eb="24">
      <t>フウリョク</t>
    </rPh>
    <rPh sb="25" eb="27">
      <t>バアイ</t>
    </rPh>
    <phoneticPr fontId="2"/>
  </si>
  <si>
    <t>（23）ウィンドファームコントローラーの有無（風力の場合）</t>
    <rPh sb="23" eb="25">
      <t>フウリョク</t>
    </rPh>
    <rPh sb="26" eb="28">
      <t>バアイ</t>
    </rPh>
    <phoneticPr fontId="2"/>
  </si>
  <si>
    <t>（24）蓄電容量</t>
    <rPh sb="4" eb="6">
      <t>チクデン</t>
    </rPh>
    <rPh sb="6" eb="8">
      <t>ヨウリョウ</t>
    </rPh>
    <phoneticPr fontId="2"/>
  </si>
  <si>
    <t>出力</t>
    <rPh sb="0" eb="2">
      <t>シュツリョク</t>
    </rPh>
    <phoneticPr fontId="2"/>
  </si>
  <si>
    <t>[kW]</t>
  </si>
  <si>
    <t>時間</t>
    <rPh sb="0" eb="2">
      <t>ジカン</t>
    </rPh>
    <phoneticPr fontId="2"/>
  </si>
  <si>
    <t>　[h]</t>
    <phoneticPr fontId="2"/>
  </si>
  <si>
    <t>※１：逆変換装置を用いた発電設備等でFRT要件非適用の設備は記載不要</t>
    <phoneticPr fontId="2"/>
  </si>
  <si>
    <t>※２：「有」の場合、蓄電池設備仕様および蓄電池システムの諸元を算定するためのシミュレーションに使用した
　　　発電データ等の提出が必要となります。（任意様式）</t>
    <phoneticPr fontId="2"/>
  </si>
  <si>
    <t>【留意事項】</t>
    <rPh sb="1" eb="3">
      <t>リュウイ</t>
    </rPh>
    <rPh sb="3" eb="5">
      <t>ジコウ</t>
    </rPh>
    <phoneticPr fontId="2"/>
  </si>
  <si>
    <t>○</t>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</si>
  <si>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</si>
  <si>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電圧変動の検討などで、さらに詳細な資料を確認させていただく場合があります。</t>
    <rPh sb="0" eb="2">
      <t>デンアツ</t>
    </rPh>
    <rPh sb="2" eb="4">
      <t>ヘンドウ</t>
    </rPh>
    <rPh sb="5" eb="7">
      <t>ケントウ</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</si>
  <si>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</si>
  <si>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４．保護リレー等</t>
    <rPh sb="2" eb="4">
      <t>ホゴ</t>
    </rPh>
    <rPh sb="7" eb="8">
      <t>ナド</t>
    </rPh>
    <phoneticPr fontId="2"/>
  </si>
  <si>
    <t>機 器 名 称</t>
    <rPh sb="0" eb="1">
      <t>キ</t>
    </rPh>
    <rPh sb="2" eb="3">
      <t>ウツワ</t>
    </rPh>
    <rPh sb="4" eb="5">
      <t>メイ</t>
    </rPh>
    <rPh sb="6" eb="7">
      <t>ショウ</t>
    </rPh>
    <phoneticPr fontId="2"/>
  </si>
  <si>
    <t>系</t>
    <rPh sb="0" eb="1">
      <t>ケイ</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</si>
  <si>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</si>
  <si>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</si>
  <si>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</si>
  <si>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</si>
  <si>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</si>
  <si>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</si>
  <si>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遮断器</t>
    <rPh sb="0" eb="1">
      <t>サエギ</t>
    </rPh>
    <rPh sb="1" eb="2">
      <t>ダン</t>
    </rPh>
    <rPh sb="2" eb="3">
      <t>ウツワ</t>
    </rPh>
    <phoneticPr fontId="2"/>
  </si>
  <si>
    <t>ｻｲｸﾙ</t>
    <phoneticPr fontId="2"/>
  </si>
  <si>
    <t>連系用遮断器</t>
  </si>
  <si>
    <t>V    T</t>
    <phoneticPr fontId="2"/>
  </si>
  <si>
    <t>V/</t>
    <phoneticPr fontId="2"/>
  </si>
  <si>
    <t>－</t>
  </si>
  <si>
    <t>負担：</t>
    <rPh sb="0" eb="2">
      <t>フタン</t>
    </rPh>
    <phoneticPr fontId="2"/>
  </si>
  <si>
    <t>VA</t>
    <phoneticPr fontId="2"/>
  </si>
  <si>
    <t>その他機器</t>
  </si>
  <si>
    <t>C    T</t>
    <phoneticPr fontId="2"/>
  </si>
  <si>
    <t>A/5A</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</si>
  <si>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</si>
  <si>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</si>
  <si>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</si>
  <si>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P    D</t>
    <phoneticPr fontId="2"/>
  </si>
  <si>
    <t>pF</t>
    <phoneticPr fontId="2"/>
  </si>
  <si>
    <t>Z P D</t>
    <phoneticPr fontId="2"/>
  </si>
  <si>
    <t>Z  C  T</t>
    <phoneticPr fontId="2"/>
  </si>
  <si>
    <t>保護リレー諸元</t>
    <rPh sb="0" eb="2">
      <t>ホゴ</t>
    </rPh>
    <rPh sb="5" eb="6">
      <t>ショ</t>
    </rPh>
    <rPh sb="6" eb="7">
      <t>ゲン</t>
    </rPh>
    <phoneticPr fontId="2"/>
  </si>
  <si>
    <t>記号</t>
    <rPh sb="0" eb="2">
      <t>キゴウ</t>
    </rPh>
    <phoneticPr fontId="2"/>
  </si>
  <si>
    <t>リレー名称</t>
    <rPh sb="3" eb="5">
      <t>メイショウ</t>
    </rPh>
    <phoneticPr fontId="2"/>
  </si>
  <si>
    <t>製造者</t>
    <rPh sb="0" eb="3">
      <t>セイゾウシャ</t>
    </rPh>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</si>
  <si>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</si>
  <si>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</si>
  <si>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</si>
  <si>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</si>
  <si>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3">
      <t>カデンリュウ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</si>
  <si>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</si>
  <si>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</si>
  <si>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</si>
  <si>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</si>
  <si>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</si>
  <si>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</si>
  <si>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4">
      <t>チラクホウコウ</t>
    </rPh>
    <phoneticPr fontId="2"/>
  </si>
  <si>
    <t>電圧：</t>
    <rPh sb="0" eb="2">
      <t>デンアツ</t>
    </rPh>
    <phoneticPr fontId="2"/>
  </si>
  <si>
    <t>（６７ＧＲ）</t>
    <phoneticPr fontId="2"/>
  </si>
  <si>
    <t>ＯＶＧＲ</t>
  </si>
  <si>
    <t>地絡過電圧</t>
    <rPh sb="0" eb="5">
      <t>チラクカデンアツ</t>
    </rPh>
    <phoneticPr fontId="2"/>
  </si>
  <si>
    <t>（６４Ｒ）</t>
    <phoneticPr fontId="2"/>
  </si>
  <si>
    <t>ＤＳＲ</t>
  </si>
  <si>
    <t>方向短絡</t>
    <rPh sb="0" eb="4">
      <t>ホウコウタンラク</t>
    </rPh>
    <phoneticPr fontId="2"/>
  </si>
  <si>
    <t>（６７Ｓ）</t>
    <phoneticPr fontId="2"/>
  </si>
  <si>
    <t>ＯＶＲ</t>
  </si>
  <si>
    <t>過電圧</t>
    <rPh sb="0" eb="3">
      <t>カデンアツ</t>
    </rPh>
    <phoneticPr fontId="2"/>
  </si>
  <si>
    <t>（５９Ｒ）</t>
    <phoneticPr fontId="2"/>
  </si>
  <si>
    <t>ＵＶＲ</t>
  </si>
  <si>
    <t>不足電圧</t>
    <rPh sb="0" eb="4">
      <t>フソクデンアツ</t>
    </rPh>
    <phoneticPr fontId="2"/>
  </si>
  <si>
    <t>（２７Ｒ）</t>
    <phoneticPr fontId="2"/>
  </si>
  <si>
    <t>ＯＦＲ</t>
    <phoneticPr fontId="2"/>
  </si>
  <si>
    <t>周波数上昇</t>
    <rPh sb="0" eb="5">
      <t>シュウハスウジョウショウ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</si>
  <si>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</si>
  <si>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</si>
  <si>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</si>
  <si>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</si>
  <si>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3">
      <t>ギャクデンリョク</t>
    </rPh>
    <phoneticPr fontId="2"/>
  </si>
  <si>
    <t>電力：</t>
    <rPh sb="0" eb="2">
      <t>デンリョク</t>
    </rPh>
    <phoneticPr fontId="2"/>
  </si>
  <si>
    <t>ＲＰＲ</t>
    <phoneticPr fontId="2"/>
  </si>
  <si>
    <t>※</t>
    <phoneticPr fontId="2"/>
  </si>
  <si>
    <t>（６７Ｐ）</t>
    <phoneticPr fontId="2"/>
  </si>
  <si>
    <t>不足電力</t>
    <rPh sb="0" eb="4">
      <t>フソクデンリョク</t>
    </rPh>
    <phoneticPr fontId="2"/>
  </si>
  <si>
    <t>ＵＰＲ</t>
    <phoneticPr fontId="2"/>
  </si>
  <si>
    <t>（９１Ｌ）</t>
    <phoneticPr fontId="2"/>
  </si>
  <si>
    <t>単独運転検出要素</t>
    <rPh sb="0" eb="2">
      <t>タンドク</t>
    </rPh>
    <rPh sb="2" eb="4">
      <t>ウンテン</t>
    </rPh>
    <rPh sb="4" eb="6">
      <t>ケンシュツ</t>
    </rPh>
    <rPh sb="6" eb="8">
      <t>ヨウソ</t>
    </rPh>
    <phoneticPr fontId="2"/>
  </si>
  <si>
    <t>整定値：</t>
    <rPh sb="0" eb="2">
      <t>セイテイ</t>
    </rPh>
    <rPh sb="2" eb="3">
      <t>チ</t>
    </rPh>
    <phoneticPr fontId="2"/>
  </si>
  <si>
    <t>時限：</t>
    <phoneticPr fontId="2"/>
  </si>
  <si>
    <t>（受動：　　　　　　　）</t>
    <rPh sb="1" eb="3">
      <t>ジュドウ</t>
    </rPh>
    <phoneticPr fontId="2"/>
  </si>
  <si>
    <t>)</t>
    <phoneticPr fontId="2"/>
  </si>
  <si>
    <t>（能動：　　　　　　　）</t>
    <rPh sb="1" eb="3">
      <t>ノウドウ</t>
    </rPh>
    <phoneticPr fontId="2"/>
  </si>
  <si>
    <t>※逆潮流なしの場合</t>
    <rPh sb="1" eb="2">
      <t>ギャク</t>
    </rPh>
    <rPh sb="2" eb="4">
      <t>チョウリュウ</t>
    </rPh>
    <rPh sb="7" eb="9">
      <t>バアイ</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</si>
  <si>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</si>
  <si>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</si>
  <si>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</si>
  <si>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</si>
  <si>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</si>
  <si>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電圧</t>
    <rPh sb="0" eb="2">
      <t>デンアツ</t>
    </rPh>
    <phoneticPr fontId="2"/>
  </si>
  <si>
    <t>周波数差</t>
    <rPh sb="0" eb="3">
      <t>シュウハスウ</t>
    </rPh>
    <rPh sb="3" eb="4">
      <t>サ</t>
    </rPh>
    <phoneticPr fontId="2"/>
  </si>
  <si>
    <t>Mz</t>
    <phoneticPr fontId="2"/>
  </si>
  <si>
    <t>相違差</t>
    <rPh sb="0" eb="2">
      <t>ソウイ</t>
    </rPh>
    <rPh sb="2" eb="3">
      <t>サ</t>
    </rPh>
    <phoneticPr fontId="2"/>
  </si>
  <si>
    <t>度</t>
    <rPh sb="0" eb="1">
      <t>ド</t>
    </rPh>
    <phoneticPr fontId="2"/>
  </si>
  <si>
    <t>前進時間</t>
    <rPh sb="0" eb="2">
      <t>ゼンシン</t>
    </rPh>
    <rPh sb="2" eb="4">
      <t>ジカン</t>
    </rPh>
    <phoneticPr fontId="2"/>
  </si>
  <si>
    <t>ｓ</t>
    <phoneticPr fontId="2"/>
  </si>
  <si>
    <t>・その他</t>
    <rPh sb="3" eb="4">
      <t>タ</t>
    </rPh>
    <phoneticPr fontId="2"/>
  </si>
  <si>
    <t>おわりにへ＞</t>
  </si>
  <si>
    <t>※用紙の大きさは、日本産業規格Ａ３サイズとしてください。</t>
    <phoneticPr fontId="2"/>
  </si>
  <si>
    <t>発電設備等設置者名</t>
    <phoneticPr fontId="2"/>
  </si>
  <si>
    <t>入力済み項目数</t>
    <rPh sb="0" eb="3">
      <t>ニュウリョクズ</t>
    </rPh>
    <rPh sb="4" eb="7">
      <t>コウモクスウ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</si>
  <si>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</si>
  <si>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</si>
  <si>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</si>
  <si>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</si>
  <si>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</si>
  <si>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</si>
  <si>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</si>
  <si>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</si>
  <si>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</si>
  <si>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</si>
  <si>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</si>
  <si>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</si>
  <si>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</si>
  <si>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</si>
  <si>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</si>
  <si>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</si>
  <si>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</si>
  <si>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</si>
  <si>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</si>
  <si>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</si>
  <si>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</si>
  <si>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</si>
  <si>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</si>
  <si>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</si>
  <si>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</si>
  <si>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</si>
  <si>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</si>
  <si>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</si>
  <si>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</si>
  <si>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</si>
  <si>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</si>
  <si>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</si>
  <si>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</si>
  <si>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</si>
  <si>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</si>
  <si>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</si>
  <si>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</si>
  <si>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</si>
  <si>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</si>
  <si>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</si>
  <si>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</si>
  <si>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</si>
  <si>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・シート右側に記載例を載せておりますのでご参考ください。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</si>
  <si>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</si>
  <si>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入力項目は残り</t>
    <rPh sb="2" eb="4">
      <t>ニュウリョク</t>
    </rPh>
    <rPh sb="4" eb="6">
      <t>コウモク</t>
    </rPh>
    <rPh sb="7" eb="8">
      <t>ノコ</t>
    </rPh>
    <phoneticPr fontId="2"/>
  </si>
  <si>
    <t>入力項目は残り</t>
    <phoneticPr fontId="2"/>
  </si>
  <si>
    <t>自動電圧調整装置(AVR)「有」の場合は、「整定値、整定可能範囲、刻み」を記載ください</t>
    <phoneticPr fontId="2"/>
  </si>
  <si>
    <t>%～</t>
    <phoneticPr fontId="2"/>
  </si>
  <si>
    <t>入力シートで記載した【電柱番号】</t>
    <rPh sb="0" eb="2">
      <t>ニュウリョク</t>
    </rPh>
    <rPh sb="6" eb="8">
      <t>キサイ</t>
    </rPh>
    <phoneticPr fontId="2"/>
  </si>
  <si>
    <t>実施しない</t>
    <rPh sb="0" eb="2">
      <t>ジッシ</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</si>
  <si>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</si>
  <si>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</si>
  <si>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</si>
  <si>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</si>
  <si>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</si>
  <si>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</si>
  <si>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</si>
  <si>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</si>
  <si>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</si>
  <si>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</si>
  <si>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</si>
  <si>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</si>
  <si>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</si>
  <si>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</si>
  <si>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</si>
  <si>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</si>
  <si>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</si>
  <si>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にて契約者情報や設置する装置の情報をご入力ください。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</si>
  <si>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</si>
  <si>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</si>
  <si>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</si>
  <si>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</si>
  <si>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</si>
  <si>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</si>
  <si>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</si>
  <si>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</si>
  <si>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</si>
  <si>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</si>
  <si>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</si>
  <si>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</si>
  <si>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</si>
  <si>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</si>
  <si>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</si>
  <si>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</si>
  <si>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</si>
  <si>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</si>
  <si>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</si>
  <si>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</si>
  <si>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</si>
  <si>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</si>
  <si>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</si>
  <si>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</si>
  <si>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</si>
  <si>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様式３（直流発電設備）の３．自由記述欄</t>
    <rPh sb="14" eb="19">
      <t>ジユウキジュツラン</t>
    </rPh>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</si>
  <si>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</si>
  <si>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</si>
  <si>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</si>
  <si>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</si>
  <si>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</si>
  <si>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</si>
  <si>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</si>
  <si>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</si>
  <si>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</si>
  <si>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</si>
  <si>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</si>
  <si>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</si>
  <si>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</si>
  <si>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</si>
  <si>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t>
  </si>
  <si>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</si>
  <si>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t>
    <phoneticPr fontId="2"/>
  </si>
  <si>
    <t>その他(氏名：                   　　)</t>
    <rPh sb="4" eb="6">
      <t>シメイ</t>
    </rPh>
    <phoneticPr fontId="2"/>
  </si>
  <si>
    <t>入力方法</t>
    <rPh sb="2" eb="4">
      <t>ホウホウ</t>
    </rPh>
    <phoneticPr fontId="2"/>
  </si>
  <si>
    <t>〇〇〇〇</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</si>
  <si>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</si>
  <si>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</si>
  <si>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</si>
  <si>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</si>
  <si>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</si>
  <si>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</si>
  <si>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</si>
  <si>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</si>
  <si>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選択してください</t>
  </si>
  <si>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</si>
  <si>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</si>
  <si>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</si>
  <si>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</si>
  <si>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</si>
  <si>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</si>
  <si>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一般送配電事業者又は配電事業者の同一法人又は
親子法人等　該当有無</t>
    <phoneticPr fontId="2"/>
  </si>
  <si>
    <t>ms</t>
    <phoneticPr fontId="2"/>
  </si>
  <si>
    <t>【高圧】</t>
    <rPh sb="1" eb="3">
      <t>コウアツ</t>
    </rPh>
    <phoneticPr fontId="2"/>
  </si>
  <si>
    <t>確認して✓をご選択ください</t>
  </si>
  <si>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</si>
  <si>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</si>
  <si>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【入力方法】シートにイメージと入力例を記載しておりますので、
参考に入力ください(</t>
    </r>
    <r>
      <rPr>
        <b/>
        <sz val="22"/>
        <color rgb="FF0070C0"/>
        <rFont val="Meiryo UI"/>
        <family val="3"/>
        <charset val="128"/>
      </rPr>
      <t>Link</t>
    </r>
    <r>
      <rPr>
        <b/>
        <sz val="22"/>
        <color theme="1" tint="0.249977111117893"/>
        <rFont val="Meiryo UI"/>
        <family val="3"/>
        <charset val="128"/>
      </rPr>
      <t>)</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</si>
  <si>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</si>
  <si>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</si>
  <si>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</si>
  <si>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</si>
  <si>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(g)</t>
    <phoneticPr fontId="2"/>
  </si>
  <si>
    <t>定格出力合計
(c)×(f)</t>
    <phoneticPr fontId="2"/>
  </si>
  <si>
    <t>各様式　右上日付</t>
    <rPh sb="0" eb="3">
      <t>カクヨウシキ</t>
    </rPh>
    <rPh sb="4" eb="5">
      <t>ミギ</t>
    </rPh>
    <rPh sb="5" eb="6">
      <t>ウエ</t>
    </rPh>
    <rPh sb="6" eb="8">
      <t>ヒヅケ</t>
    </rPh>
    <phoneticPr fontId="2"/>
  </si>
  <si>
    <t>様式１（３）発電設備等設置場所</t>
    <rPh sb="0" eb="2">
      <t>ヨウシキ</t>
    </rPh>
    <phoneticPr fontId="2"/>
  </si>
  <si>
    <t>様式１（９）特記事項</t>
    <rPh sb="0" eb="2">
      <t>ヨウシキ</t>
    </rPh>
    <phoneticPr fontId="2"/>
  </si>
  <si>
    <t>様式１（８）連絡先</t>
    <rPh sb="0" eb="2">
      <t>ヨウシキ</t>
    </rPh>
    <phoneticPr fontId="2"/>
  </si>
  <si>
    <t>様式２の１．（３）発電設備等の連系開始希望日（営業運転）</t>
    <rPh sb="0" eb="2">
      <t>ヨウシキ</t>
    </rPh>
    <phoneticPr fontId="2"/>
  </si>
  <si>
    <t>様式２の２．（２）予備電線路希望の有無</t>
    <rPh sb="0" eb="2">
      <t>ヨウシキ</t>
    </rPh>
    <phoneticPr fontId="2"/>
  </si>
  <si>
    <t>様式２の７．サイバーセキュリティ対策</t>
    <rPh sb="0" eb="2">
      <t>ヨウシキ</t>
    </rPh>
    <phoneticPr fontId="2"/>
  </si>
  <si>
    <t>0.97pu時（50Hzエリア：48.5/60Hzエリア：58.2［Hz］）</t>
    <phoneticPr fontId="2"/>
  </si>
  <si>
    <t>0.96pu時（50Hzエリア：48.0/60Hzエリア：57.6［Hz］）</t>
    <phoneticPr fontId="2"/>
  </si>
  <si>
    <t>(d)と(e)を比較して
小さい方の出力</t>
    <phoneticPr fontId="2"/>
  </si>
  <si>
    <t>様式３（直流発電設備）①の３．自由記述欄</t>
    <phoneticPr fontId="2"/>
  </si>
  <si>
    <t>様式３（直流発電設備）①の３．定格出力、
様式３（逆変換装置）①の２．（４）定格出力</t>
    <rPh sb="0" eb="2">
      <t>ヨウシキ</t>
    </rPh>
    <rPh sb="15" eb="19">
      <t>テイカクシュツリョク</t>
    </rPh>
    <rPh sb="21" eb="23">
      <t>ヨウシキ</t>
    </rPh>
    <rPh sb="25" eb="30">
      <t>ギャクヘンカンソウチ</t>
    </rPh>
    <phoneticPr fontId="2"/>
  </si>
  <si>
    <t>様式３（逆変換装置）①の２．（１）メーカ･型式</t>
    <rPh sb="0" eb="2">
      <t>ヨウシキ</t>
    </rPh>
    <rPh sb="4" eb="9">
      <t>ギャクヘンカンソウチ</t>
    </rPh>
    <phoneticPr fontId="2"/>
  </si>
  <si>
    <t>様式３（直流発電設備）①の３．電気方式、
様式３（逆変換装置）①の２．（２）電気方式</t>
    <rPh sb="0" eb="2">
      <t>ヨウシキ</t>
    </rPh>
    <rPh sb="15" eb="19">
      <t>デンキホウシキ</t>
    </rPh>
    <rPh sb="21" eb="23">
      <t>ヨウシキ</t>
    </rPh>
    <rPh sb="25" eb="30">
      <t>ギャクヘンカンソウチ</t>
    </rPh>
    <phoneticPr fontId="2"/>
  </si>
  <si>
    <t>様式３（逆変換装置）①の２．（３）定格容量</t>
    <rPh sb="0" eb="2">
      <t>ヨウシキ</t>
    </rPh>
    <rPh sb="4" eb="9">
      <t>ギャクヘンカンソウチ</t>
    </rPh>
    <phoneticPr fontId="2"/>
  </si>
  <si>
    <t>様式３（直流発電設備）①の３．力率（定格）、
様式３（逆変換装置）①の２．（７）力率（定格）</t>
    <rPh sb="0" eb="2">
      <t>ヨウシキ</t>
    </rPh>
    <rPh sb="15" eb="17">
      <t>リキリツ</t>
    </rPh>
    <rPh sb="18" eb="20">
      <t>テイカク</t>
    </rPh>
    <phoneticPr fontId="2"/>
  </si>
  <si>
    <t>様式３（直流発電設備）①の３．力率（運転可能範囲）、
様式３（逆変換装置）①の２．（８）力率（運転可能範囲）</t>
    <rPh sb="0" eb="2">
      <t>ヨウシキ</t>
    </rPh>
    <rPh sb="15" eb="17">
      <t>リキリツ</t>
    </rPh>
    <rPh sb="18" eb="22">
      <t>ウンテンカノウ</t>
    </rPh>
    <rPh sb="22" eb="24">
      <t>ハンイ</t>
    </rPh>
    <phoneticPr fontId="2"/>
  </si>
  <si>
    <t>様式３（直流発電設備）①の１．（４）連続運転可能周波数
様式３（逆変換装置）①の２．（１０）連続運転可能周波数</t>
    <rPh sb="0" eb="2">
      <t>ヨウシキ</t>
    </rPh>
    <phoneticPr fontId="2"/>
  </si>
  <si>
    <t>様式３（直流発電設備）①の３．FRT要件適用の有無、
様式３（逆変換装置）①の２．（１８）事故時運転継続（ＦＲＴ）要件適用の有無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</si>
  <si>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様式３（直流発電設備）①の３．その他特記事項（ｂ）（ｃ）</t>
    <rPh sb="0" eb="2">
      <t>ヨウシキ</t>
    </rPh>
    <rPh sb="17" eb="18">
      <t>ホカ</t>
    </rPh>
    <rPh sb="18" eb="22">
      <t>トッキジコウ</t>
    </rPh>
    <phoneticPr fontId="2"/>
  </si>
  <si>
    <t>様式３（直流発電設備）①の３．その他特記事項（a)</t>
    <rPh sb="0" eb="2">
      <t>ヨウシキ</t>
    </rPh>
    <rPh sb="17" eb="18">
      <t>ホカ</t>
    </rPh>
    <rPh sb="18" eb="22">
      <t>トッキジコウ</t>
    </rPh>
    <phoneticPr fontId="2"/>
  </si>
  <si>
    <t>様式３（直流発電設備）①の１．（７）自動電圧調整装置（AVR）の定数（整定値）</t>
    <rPh sb="0" eb="2">
      <t>ヨウシキ</t>
    </rPh>
    <phoneticPr fontId="2"/>
  </si>
  <si>
    <t>様式３（直流発電設備）①の１．（６）自動電圧調整装置（AVR）の有無</t>
    <rPh sb="0" eb="2">
      <t>ヨウシキ</t>
    </rPh>
    <phoneticPr fontId="2"/>
  </si>
  <si>
    <t>様式３（直流発電設備）①の３．主回路方式、
様式３（逆変換装置）①の２．（１６）主回路方式</t>
    <rPh sb="0" eb="2">
      <t>ヨウシキ</t>
    </rPh>
    <rPh sb="16" eb="21">
      <t>シュカイロホウシキ</t>
    </rPh>
    <rPh sb="23" eb="25">
      <t>ヨウシキ</t>
    </rPh>
    <rPh sb="27" eb="32">
      <t>ギャクヘンカンソウチ</t>
    </rPh>
    <phoneticPr fontId="2"/>
  </si>
  <si>
    <t>様式３（直流発電設備）②の３．自由記述欄</t>
    <phoneticPr fontId="2"/>
  </si>
  <si>
    <t>様式３（直流発電設備）②の３．定格出力、
様式３（逆変換装置）②の２．（４）定格出力</t>
    <rPh sb="0" eb="2">
      <t>ヨウシキ</t>
    </rPh>
    <rPh sb="15" eb="19">
      <t>テイカクシュツリョク</t>
    </rPh>
    <rPh sb="21" eb="23">
      <t>ヨウシキ</t>
    </rPh>
    <rPh sb="25" eb="30">
      <t>ギャクヘンカンソウチ</t>
    </rPh>
    <phoneticPr fontId="2"/>
  </si>
  <si>
    <t>様式３（逆変換装置）②の２．（１）メーカ･型式</t>
    <rPh sb="0" eb="2">
      <t>ヨウシキ</t>
    </rPh>
    <rPh sb="4" eb="9">
      <t>ギャクヘンカンソウチ</t>
    </rPh>
    <phoneticPr fontId="2"/>
  </si>
  <si>
    <t>様式３（直流発電設備）②の３．電気方式、
様式３（逆変換装置）②の２．（２）電気方式</t>
    <rPh sb="0" eb="2">
      <t>ヨウシキ</t>
    </rPh>
    <rPh sb="15" eb="19">
      <t>デンキホウシキ</t>
    </rPh>
    <rPh sb="21" eb="23">
      <t>ヨウシキ</t>
    </rPh>
    <rPh sb="25" eb="30">
      <t>ギャクヘンカンソウチ</t>
    </rPh>
    <phoneticPr fontId="2"/>
  </si>
  <si>
    <t>様式３（逆変換装置）②の２．（３）定格容量</t>
    <rPh sb="0" eb="2">
      <t>ヨウシキ</t>
    </rPh>
    <rPh sb="4" eb="9">
      <t>ギャクヘンカンソウチ</t>
    </rPh>
    <phoneticPr fontId="2"/>
  </si>
  <si>
    <t>様式３（直流発電設備）②の３．力率（定格）、
様式３（逆変換装置）②の２．（７）力率（定格）</t>
    <rPh sb="0" eb="2">
      <t>ヨウシキ</t>
    </rPh>
    <rPh sb="15" eb="17">
      <t>リキリツ</t>
    </rPh>
    <rPh sb="18" eb="20">
      <t>テイカク</t>
    </rPh>
    <phoneticPr fontId="2"/>
  </si>
  <si>
    <t>様式３（直流発電設備）②の３．力率（運転可能範囲）、
様式３（逆変換装置）②の２．（８）力率（運転可能範囲）</t>
    <rPh sb="0" eb="2">
      <t>ヨウシキ</t>
    </rPh>
    <rPh sb="15" eb="17">
      <t>リキリツ</t>
    </rPh>
    <rPh sb="18" eb="22">
      <t>ウンテンカノウ</t>
    </rPh>
    <rPh sb="22" eb="24">
      <t>ハンイ</t>
    </rPh>
    <phoneticPr fontId="2"/>
  </si>
  <si>
    <t>様式３（直流発電設備）②の１．（４）連続運転可能周波数
様式３（逆変換装置）②の２．（１０）連続運転可能周波数</t>
    <rPh sb="0" eb="2">
      <t>ヨウシキ</t>
    </rPh>
    <phoneticPr fontId="2"/>
  </si>
  <si>
    <t>様式３（直流発電設備）②の３．主回路方式、
様式３（逆変換装置）②の２．（１６）主回路方式</t>
    <rPh sb="0" eb="2">
      <t>ヨウシキ</t>
    </rPh>
    <rPh sb="15" eb="20">
      <t>シュカイロホウシキ</t>
    </rPh>
    <rPh sb="22" eb="24">
      <t>ヨウシキ</t>
    </rPh>
    <rPh sb="26" eb="31">
      <t>ギャクヘンカンソウチ</t>
    </rPh>
    <phoneticPr fontId="2"/>
  </si>
  <si>
    <t>様式３（直流発電設備）②の１．（６）自動電圧調整装置（AVR）の有無</t>
    <rPh sb="0" eb="2">
      <t>ヨウシキ</t>
    </rPh>
    <phoneticPr fontId="2"/>
  </si>
  <si>
    <t>様式３（直流発電設備）②の１．（７）自動電圧調整装置（AVR）の定数（整定値）</t>
    <rPh sb="0" eb="2">
      <t>ヨウシキ</t>
    </rPh>
    <phoneticPr fontId="2"/>
  </si>
  <si>
    <t>様式３（直流発電設備）②の３．FRT要件適用の有無、
様式３（逆変換装置）②の２．（１８）事故時運転継続（ＦＲＴ）要件適用の有無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</si>
  <si>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様式３（直流発電設備）②の３．その他特記事項（a)</t>
    <rPh sb="0" eb="2">
      <t>ヨウシキ</t>
    </rPh>
    <rPh sb="17" eb="18">
      <t>ホカ</t>
    </rPh>
    <rPh sb="18" eb="22">
      <t>トッキジコウ</t>
    </rPh>
    <phoneticPr fontId="2"/>
  </si>
  <si>
    <t>様式３（直流発電設備）②の３．その他特記事項（ｂ）（ｃ）</t>
    <rPh sb="0" eb="2">
      <t>ヨウシキ</t>
    </rPh>
    <rPh sb="17" eb="18">
      <t>ホカ</t>
    </rPh>
    <rPh sb="18" eb="22">
      <t>トッキジコウ</t>
    </rPh>
    <phoneticPr fontId="2"/>
  </si>
  <si>
    <t>様式３（直流発電設備）③の３．自由記述欄</t>
    <phoneticPr fontId="2"/>
  </si>
  <si>
    <t>様式３（直流発電設備）③の３．定格出力、
様式３（逆変換装置）③の２．（４）定格出力</t>
    <rPh sb="0" eb="2">
      <t>ヨウシキ</t>
    </rPh>
    <rPh sb="15" eb="19">
      <t>テイカクシュツリョク</t>
    </rPh>
    <rPh sb="21" eb="23">
      <t>ヨウシキ</t>
    </rPh>
    <rPh sb="25" eb="30">
      <t>ギャクヘンカンソウチ</t>
    </rPh>
    <phoneticPr fontId="2"/>
  </si>
  <si>
    <t>様式３（逆変換装置）③の２．（１）メーカ･型式</t>
    <rPh sb="0" eb="2">
      <t>ヨウシキ</t>
    </rPh>
    <rPh sb="4" eb="9">
      <t>ギャクヘンカンソウチ</t>
    </rPh>
    <phoneticPr fontId="2"/>
  </si>
  <si>
    <t>様式３（直流発電設備）③の３．電気方式、
様式３（逆変換装置）③の２．（２）電気方式</t>
    <rPh sb="0" eb="2">
      <t>ヨウシキ</t>
    </rPh>
    <rPh sb="16" eb="20">
      <t>デンキホウシキ</t>
    </rPh>
    <rPh sb="22" eb="24">
      <t>ヨウシキ</t>
    </rPh>
    <rPh sb="26" eb="31">
      <t>ギャクヘンカンソウチ</t>
    </rPh>
    <phoneticPr fontId="2"/>
  </si>
  <si>
    <t>様式３（逆変換装置）③の２．（３）定格容量</t>
    <rPh sb="0" eb="2">
      <t>ヨウシキ</t>
    </rPh>
    <rPh sb="4" eb="9">
      <t>ギャクヘンカンソウチ</t>
    </rPh>
    <phoneticPr fontId="2"/>
  </si>
  <si>
    <t>様式３（直流発電設備）③の３．力率（定格）、
様式３（逆変換装置）③の２．（７）力率（定格）</t>
    <rPh sb="0" eb="2">
      <t>ヨウシキ</t>
    </rPh>
    <rPh sb="15" eb="17">
      <t>リキリツ</t>
    </rPh>
    <rPh sb="18" eb="20">
      <t>テイカク</t>
    </rPh>
    <phoneticPr fontId="2"/>
  </si>
  <si>
    <t>様式３（直流発電設備）③の３．力率（運転可能範囲）、
様式３（逆変換装置）③の２．（８）力率（運転可能範囲）</t>
    <rPh sb="0" eb="2">
      <t>ヨウシキ</t>
    </rPh>
    <rPh sb="15" eb="17">
      <t>リキリツ</t>
    </rPh>
    <rPh sb="18" eb="22">
      <t>ウンテンカノウ</t>
    </rPh>
    <rPh sb="22" eb="24">
      <t>ハンイ</t>
    </rPh>
    <phoneticPr fontId="2"/>
  </si>
  <si>
    <t>様式３（直流発電設備）③の１．（４）連続運転可能周波数
様式３（逆変換装置）③の２．（１０）連続運転可能周波数</t>
    <rPh sb="0" eb="2">
      <t>ヨウシキ</t>
    </rPh>
    <phoneticPr fontId="2"/>
  </si>
  <si>
    <t>様式３（直流発電設備）③の３．FRT要件適用の有無、
様式３（逆変換装置）③の２．（１８）事故時運転継続（ＦＲＴ）要件適用の有無</t>
    <phoneticPr fontId="2"/>
  </si>
  <si>
    <t>様式３（直流発電設備）③の３．主回路方式、
様式３（逆変換装置）③の２．（１６）主回路方式</t>
    <phoneticPr fontId="2"/>
  </si>
  <si>
    <t>様式３（直流発電設備）③の１．（６）自動電圧調整装置（AVR）の有無</t>
    <phoneticPr fontId="2"/>
  </si>
  <si>
    <t>様式３（直流発電設備）③の１．（７）自動電圧調整装置（AVR）の定数（整定値）</t>
    <phoneticPr fontId="2"/>
  </si>
  <si>
    <t>様式３（直流発電設備）③の３．その他特記事項（a)</t>
    <rPh sb="0" eb="2">
      <t>ヨウシキ</t>
    </rPh>
    <rPh sb="17" eb="18">
      <t>ホカ</t>
    </rPh>
    <rPh sb="18" eb="22">
      <t>トッキジコウ</t>
    </rPh>
    <phoneticPr fontId="2"/>
  </si>
  <si>
    <t>様式３（直流発電設備）③の３．その他特記事項（ｂ）（ｃ）</t>
    <rPh sb="0" eb="2">
      <t>ヨウシキ</t>
    </rPh>
    <rPh sb="17" eb="18">
      <t>ホカ</t>
    </rPh>
    <rPh sb="18" eb="22">
      <t>トッキジコウ</t>
    </rPh>
    <phoneticPr fontId="2"/>
  </si>
  <si>
    <t>様式１（１）発電設備等設置者名</t>
    <rPh sb="0" eb="2">
      <t>ヨウシキ</t>
    </rPh>
    <phoneticPr fontId="2"/>
  </si>
  <si>
    <t>様式１（２）発電者の名称</t>
    <rPh sb="0" eb="2">
      <t>ヨウシキ</t>
    </rPh>
    <phoneticPr fontId="2"/>
  </si>
  <si>
    <t>様式２の１．（１）アクセス設備の運用開始希望日</t>
    <rPh sb="0" eb="2">
      <t>ヨウシキ</t>
    </rPh>
    <phoneticPr fontId="2"/>
  </si>
  <si>
    <t>様式２の１．（２）発電設備等の連系開始希望日（試運転）</t>
    <rPh sb="0" eb="2">
      <t>ヨウシキ</t>
    </rPh>
    <phoneticPr fontId="2"/>
  </si>
  <si>
    <t>様式３（直流発電設備）①の１．（３）運転可能周波数
様式３（逆変換装置）①の２．（１０）運転可能周波数</t>
    <rPh sb="0" eb="2">
      <t>ヨウシキ</t>
    </rPh>
    <phoneticPr fontId="2"/>
  </si>
  <si>
    <t>様式３（直流発電設備）①の１．（５）周波数低下時の運転継続時間　
様式３（逆変換装置）①の２．（１１）周波数低下時の運転継続時間</t>
    <rPh sb="0" eb="2">
      <t>ヨウシキ</t>
    </rPh>
    <phoneticPr fontId="2"/>
  </si>
  <si>
    <t>様式３（直流発電設備）①の１．（５）周波数低下時の運転継続時間
様式３（逆変換装置）①の２．（１１）周波数低下時の運転継続時間</t>
    <rPh sb="0" eb="2">
      <t>ヨウシキ</t>
    </rPh>
    <phoneticPr fontId="2"/>
  </si>
  <si>
    <t>様様式３（直流発電設備）②の１．（２）発電機台数
様式３（逆変換装置）②の１．（２）台数　※全種類の合計値が様式２の４</t>
    <rPh sb="0" eb="1">
      <t>サマ</t>
    </rPh>
    <rPh sb="1" eb="3">
      <t>ヨウシキ</t>
    </rPh>
    <rPh sb="5" eb="7">
      <t>チョクリュウ</t>
    </rPh>
    <rPh sb="7" eb="9">
      <t>ハツデン</t>
    </rPh>
    <rPh sb="9" eb="11">
      <t>セツビ</t>
    </rPh>
    <rPh sb="19" eb="22">
      <t>ハツデンキ</t>
    </rPh>
    <rPh sb="22" eb="24">
      <t>ダイスウ</t>
    </rPh>
    <rPh sb="24" eb="26">
      <t>ヨウシキ</t>
    </rPh>
    <rPh sb="28" eb="29">
      <t>ギャク</t>
    </rPh>
    <rPh sb="29" eb="31">
      <t>ヘンカン</t>
    </rPh>
    <rPh sb="31" eb="33">
      <t>ソウチ</t>
    </rPh>
    <rPh sb="41" eb="43">
      <t>ダイスウ</t>
    </rPh>
    <rPh sb="45" eb="46">
      <t>ゼン</t>
    </rPh>
    <rPh sb="46" eb="48">
      <t>シュルイ</t>
    </rPh>
    <rPh sb="49" eb="52">
      <t>ゴウケイチ</t>
    </rPh>
    <rPh sb="53" eb="55">
      <t>ヨウシキ</t>
    </rPh>
    <phoneticPr fontId="2"/>
  </si>
  <si>
    <t>様式３（直流発電設備）①の１．（２）発電機台数、
様式３（逆変換装置）①の１．（２）台数　※全種類の合計値が様式２の４</t>
    <rPh sb="0" eb="2">
      <t>ヨウシキ</t>
    </rPh>
    <rPh sb="25" eb="27">
      <t>ヨウシキ</t>
    </rPh>
    <rPh sb="29" eb="34">
      <t>ギャクヘンカンソウチ</t>
    </rPh>
    <phoneticPr fontId="2"/>
  </si>
  <si>
    <t>様式３（直流発電設備）②の１．（３）運転可能周波数
様式３（逆変換装置）②の２．（１０）運転可能周波数</t>
    <rPh sb="0" eb="2">
      <t>ヨウシキ</t>
    </rPh>
    <phoneticPr fontId="2"/>
  </si>
  <si>
    <t>様式３（直流発電設備）②の１．（５）周波数低下時の運転継続時間
様式３（逆変換装置）②の２．（１１）周波数低下時の運転継続時間</t>
    <rPh sb="0" eb="2">
      <t>ヨウシキ</t>
    </rPh>
    <phoneticPr fontId="2"/>
  </si>
  <si>
    <t>様式３（直流発電設備）③の１．（２）発電機台数、
様式３（逆変換装置）③の１．（２）台数　※全種合計値が様式２の４</t>
    <rPh sb="0" eb="2">
      <t>ヨウシキ</t>
    </rPh>
    <rPh sb="4" eb="6">
      <t>チョクリュウ</t>
    </rPh>
    <rPh sb="6" eb="8">
      <t>ハツデン</t>
    </rPh>
    <rPh sb="8" eb="10">
      <t>セツビ</t>
    </rPh>
    <rPh sb="18" eb="21">
      <t>ハツデンキ</t>
    </rPh>
    <rPh sb="21" eb="23">
      <t>ダイスウ</t>
    </rPh>
    <rPh sb="25" eb="27">
      <t>ヨウシキ</t>
    </rPh>
    <rPh sb="29" eb="30">
      <t>ギャク</t>
    </rPh>
    <rPh sb="30" eb="32">
      <t>ヘンカン</t>
    </rPh>
    <rPh sb="32" eb="34">
      <t>ソウチ</t>
    </rPh>
    <rPh sb="42" eb="44">
      <t>ダイスウ</t>
    </rPh>
    <rPh sb="46" eb="48">
      <t>ゼンシュ</t>
    </rPh>
    <rPh sb="48" eb="51">
      <t>ゴウケイチ</t>
    </rPh>
    <rPh sb="52" eb="54">
      <t>ヨウシキ</t>
    </rPh>
    <phoneticPr fontId="2"/>
  </si>
  <si>
    <t>様式３（直流発電設備）③の１．（３）運転可能周波数
様式３（逆変換装置）③の２．（１０）運転可能周波数</t>
    <rPh sb="0" eb="2">
      <t>ヨウシキ</t>
    </rPh>
    <rPh sb="16" eb="18">
      <t>リキリツ</t>
    </rPh>
    <rPh sb="19" eb="21">
      <t>テイカク</t>
    </rPh>
    <phoneticPr fontId="2"/>
  </si>
  <si>
    <t>様式３（直流発電設備）③の１．（５）周波数低下時の運転継続時間
様式３（逆変換装置）③の２．（１１）周波数低下時の運転継続時間</t>
    <rPh sb="0" eb="2">
      <t>ヨウシキ</t>
    </rPh>
    <phoneticPr fontId="2"/>
  </si>
  <si>
    <t>様式３（直流発電設備）の１．（５）周波数低下時の運転継続時間
様式３（逆変換装置）の２．（１１）周波数低下時の運転継続時間</t>
    <rPh sb="0" eb="2">
      <t>ヨウシキ</t>
    </rPh>
    <phoneticPr fontId="2"/>
  </si>
  <si>
    <t>様式２の４．発電設備等の定格出力合計（１）変更前</t>
    <rPh sb="0" eb="2">
      <t>ヨウシキ</t>
    </rPh>
    <phoneticPr fontId="2"/>
  </si>
  <si>
    <t>様式２の４．発電設備等の定格出力合計（２）変更後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</si>
  <si>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様式２の４．発電設備等の定格出力合計（２）変更後</t>
    <rPh sb="0" eb="2">
      <t>ヨウシキ</t>
    </rPh>
    <rPh sb="21" eb="24">
      <t>ヘンコウアト</t>
    </rPh>
    <phoneticPr fontId="2"/>
  </si>
  <si>
    <t>様式２の５．受電地点における受電電力（２）変更後　最小</t>
    <rPh sb="0" eb="2">
      <t>ヨウシキ</t>
    </rPh>
    <rPh sb="21" eb="24">
      <t>ヘンコウゴ</t>
    </rPh>
    <rPh sb="25" eb="27">
      <t>サイショウ</t>
    </rPh>
    <phoneticPr fontId="2"/>
  </si>
  <si>
    <t>様式２の５．受電地点における受電電力（２）変更後　最大</t>
    <rPh sb="0" eb="2">
      <t>ヨウシキ</t>
    </rPh>
    <rPh sb="21" eb="24">
      <t>ヘンコウゴ</t>
    </rPh>
    <rPh sb="25" eb="27">
      <t>サイダイ</t>
    </rPh>
    <phoneticPr fontId="2"/>
  </si>
  <si>
    <t>様式２の５．受電地点における受電電力（１）変更前　最大</t>
    <rPh sb="0" eb="2">
      <t>ヨウシキ</t>
    </rPh>
    <rPh sb="21" eb="24">
      <t>ヘンコウマエ</t>
    </rPh>
    <rPh sb="25" eb="27">
      <t>サイダイ</t>
    </rPh>
    <phoneticPr fontId="2"/>
  </si>
  <si>
    <t>様式２の６．自家消費電力　最小</t>
    <rPh sb="0" eb="2">
      <t>ヨウシキ</t>
    </rPh>
    <rPh sb="13" eb="15">
      <t>サイショウ</t>
    </rPh>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</si>
  <si>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様式２（発電設備等の概要）</t>
    </r>
    <rPh sb="3" eb="5">
      <t>ヨウシキ</t>
    </rPh>
    <rPh sb="7" eb="9">
      <t>ハツデン</t>
    </rPh>
    <rPh sb="9" eb="11">
      <t>セツビ</t>
    </rPh>
    <rPh sb="11" eb="12">
      <t>ナド</t>
    </rPh>
    <rPh sb="13" eb="15">
      <t>ガイヨウ</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</si>
  <si>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様式３（直流発電設備等）①</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</si>
  <si>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様式３（直流発電設備等）②</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</si>
  <si>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様式３（直流発電設備等）③</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</si>
  <si>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様式３（逆変換装置）①</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</si>
  <si>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様式３（逆変換装置）②</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</si>
  <si>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様式３（逆変換装置）③</t>
    </r>
    <phoneticPr fontId="2"/>
  </si>
  <si>
    <t>数値で入力される場合、　「遅れ」　「進み」が数値の前に自動入力されます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</si>
  <si>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</si>
  <si>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</si>
  <si>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</si>
  <si>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任意入力項目です</t>
    <rPh sb="0" eb="2">
      <t>ニンイ</t>
    </rPh>
    <rPh sb="2" eb="4">
      <t>ニュウリョク</t>
    </rPh>
    <rPh sb="4" eb="6">
      <t>コウモク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</si>
  <si>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</si>
  <si>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</si>
  <si>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t>【高圧】PG申請用-</t>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</si>
  <si>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</si>
  <si>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</si>
  <si>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</si>
  <si>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</si>
  <si>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</si>
  <si>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</si>
  <si>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</si>
  <si>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【定格出力合計等のご入力】</t>
    <rPh sb="1" eb="7">
      <t>テイカクシュツリョクゴウケイ</t>
    </rPh>
    <rPh sb="7" eb="8">
      <t>ナド</t>
    </rPh>
    <rPh sb="10" eb="12">
      <t>ニュウリョク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</si>
  <si>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</si>
  <si>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t>
    <phoneticPr fontId="2"/>
  </si>
  <si>
    <t>【PCSとパネルの変更に関して】</t>
    <rPh sb="9" eb="11">
      <t>ヘンコウ</t>
    </rPh>
    <rPh sb="12" eb="13">
      <t>カン</t>
    </rPh>
    <phoneticPr fontId="2"/>
  </si>
  <si>
    <t>【一号柱の変更に関して】</t>
    <rPh sb="1" eb="4">
      <t>イチゴウチュウ</t>
    </rPh>
    <rPh sb="5" eb="7">
      <t>ヘンコウ</t>
    </rPh>
    <rPh sb="8" eb="9">
      <t>カン</t>
    </rPh>
    <phoneticPr fontId="2"/>
  </si>
  <si>
    <t>一号柱の変更はありますか？</t>
    <rPh sb="0" eb="2">
      <t>イチゴウ</t>
    </rPh>
    <rPh sb="2" eb="3">
      <t>チュウ</t>
    </rPh>
    <rPh sb="4" eb="6">
      <t>ヘンコウ</t>
    </rPh>
    <phoneticPr fontId="2"/>
  </si>
  <si>
    <t>遮断器の変更はありますか？</t>
    <rPh sb="0" eb="3">
      <t>シャダンキ</t>
    </rPh>
    <rPh sb="4" eb="6">
      <t>ヘンコウ</t>
    </rPh>
    <phoneticPr fontId="2"/>
  </si>
  <si>
    <t>保護装置の変更はありますか？</t>
    <rPh sb="0" eb="4">
      <t>ホゴソウチ</t>
    </rPh>
    <rPh sb="5" eb="7">
      <t>ヘンコウ</t>
    </rPh>
    <phoneticPr fontId="2"/>
  </si>
  <si>
    <t>昇圧用変圧器の変更はありますか？</t>
    <rPh sb="0" eb="6">
      <t>ショウアツヨウヘンアツキ</t>
    </rPh>
    <rPh sb="7" eb="9">
      <t>ヘンコウ</t>
    </rPh>
    <phoneticPr fontId="2"/>
  </si>
  <si>
    <t>通信設備の変更はありますか？</t>
    <rPh sb="0" eb="4">
      <t>ツウシンセツビ</t>
    </rPh>
    <rPh sb="5" eb="7">
      <t>ヘンコウ</t>
    </rPh>
    <phoneticPr fontId="2"/>
  </si>
  <si>
    <t>「事前のご確認、および設備変更内容についてのご確認」</t>
    <rPh sb="1" eb="3">
      <t>ジゼン</t>
    </rPh>
    <rPh sb="5" eb="7">
      <t>カクニン</t>
    </rPh>
    <rPh sb="11" eb="13">
      <t>セツビ</t>
    </rPh>
    <rPh sb="13" eb="17">
      <t>ヘンコウナイヨウ</t>
    </rPh>
    <phoneticPr fontId="2"/>
  </si>
  <si>
    <t>【事前のご確認、および設備変更内容についてのご確認】</t>
    <rPh sb="1" eb="3">
      <t>ジゼン</t>
    </rPh>
    <rPh sb="5" eb="7">
      <t>カクニン</t>
    </rPh>
    <rPh sb="11" eb="13">
      <t>セツビ</t>
    </rPh>
    <rPh sb="13" eb="15">
      <t>ヘンコウ</t>
    </rPh>
    <rPh sb="15" eb="17">
      <t>ナイヨウ</t>
    </rPh>
    <rPh sb="23" eb="25">
      <t>カクニン</t>
    </rPh>
    <phoneticPr fontId="2"/>
  </si>
  <si>
    <r>
      <t>■本書類は、</t>
    </r>
    <r>
      <rPr>
        <b/>
        <sz val="14"/>
        <color rgb="FFC00000"/>
        <rFont val="Meiryo UI"/>
        <family val="3"/>
        <charset val="128"/>
      </rPr>
      <t>高圧用-太陽光</t>
    </r>
    <r>
      <rPr>
        <b/>
        <sz val="14"/>
        <color theme="1" tint="0.249977111117893"/>
        <rFont val="Meiryo UI"/>
        <family val="3"/>
        <charset val="128"/>
      </rPr>
      <t>の接続検討要否確認依頼書です</t>
    </r>
    <rPh sb="1" eb="2">
      <t>ホン</t>
    </rPh>
    <rPh sb="2" eb="4">
      <t>ショルイ</t>
    </rPh>
    <rPh sb="6" eb="8">
      <t>コウアツ</t>
    </rPh>
    <rPh sb="8" eb="9">
      <t>ヨウ</t>
    </rPh>
    <rPh sb="10" eb="13">
      <t>タイヨウコウ</t>
    </rPh>
    <rPh sb="14" eb="16">
      <t>セツゾク</t>
    </rPh>
    <rPh sb="16" eb="18">
      <t>ケントウ</t>
    </rPh>
    <rPh sb="18" eb="25">
      <t>ヨウヒカクニンイライショ</t>
    </rPh>
    <phoneticPr fontId="2"/>
  </si>
  <si>
    <t>交換</t>
    <rPh sb="0" eb="2">
      <t>コウカン</t>
    </rPh>
    <phoneticPr fontId="2"/>
  </si>
  <si>
    <r>
      <rPr>
        <sz val="11"/>
        <color rgb="FF0000FF"/>
        <rFont val="Meiryo UI"/>
        <family val="3"/>
        <charset val="128"/>
      </rPr>
      <t xml:space="preserve"> </t>
    </r>
    <r>
      <rPr>
        <sz val="11"/>
        <color rgb="FF0000FF"/>
        <rFont val="Microsoft JhengHei"/>
        <family val="3"/>
      </rPr>
      <t>└</t>
    </r>
    <r>
      <rPr>
        <sz val="11"/>
        <color rgb="FF0000FF"/>
        <rFont val="Meiryo UI"/>
        <family val="3"/>
        <charset val="128"/>
      </rPr>
      <t xml:space="preserve"> </t>
    </r>
    <r>
      <rPr>
        <u/>
        <sz val="11"/>
        <color rgb="FF0000FF"/>
        <rFont val="Meiryo UI"/>
        <family val="3"/>
        <charset val="128"/>
      </rPr>
      <t xml:space="preserve">様式3（系統連系保護リレー）① </t>
    </r>
    <rPh sb="3" eb="5">
      <t>ヨウシキ</t>
    </rPh>
    <rPh sb="7" eb="11">
      <t>ケイトウレンケイ</t>
    </rPh>
    <rPh sb="11" eb="13">
      <t>ホゴ</t>
    </rPh>
    <phoneticPr fontId="2"/>
  </si>
  <si>
    <r>
      <rPr>
        <sz val="11"/>
        <color rgb="FF0000FF"/>
        <rFont val="Meiryo UI"/>
        <family val="3"/>
        <charset val="128"/>
      </rPr>
      <t xml:space="preserve"> </t>
    </r>
    <r>
      <rPr>
        <sz val="11"/>
        <color rgb="FF0000FF"/>
        <rFont val="Microsoft JhengHei"/>
        <family val="3"/>
      </rPr>
      <t>└</t>
    </r>
    <r>
      <rPr>
        <sz val="11"/>
        <color rgb="FF0000FF"/>
        <rFont val="Meiryo UI"/>
        <family val="3"/>
        <charset val="128"/>
      </rPr>
      <t xml:space="preserve"> </t>
    </r>
    <r>
      <rPr>
        <u/>
        <sz val="11"/>
        <color rgb="FF0000FF"/>
        <rFont val="Meiryo UI"/>
        <family val="3"/>
        <charset val="128"/>
      </rPr>
      <t>様式3（系統連系保護リレー）②</t>
    </r>
    <rPh sb="3" eb="5">
      <t>ヨウシキ</t>
    </rPh>
    <rPh sb="7" eb="11">
      <t>ケイトウレンケイ</t>
    </rPh>
    <rPh sb="11" eb="13">
      <t>ホゴ</t>
    </rPh>
    <phoneticPr fontId="2"/>
  </si>
  <si>
    <t>PCSの変更/交換はありますか？</t>
    <rPh sb="4" eb="6">
      <t>ヘンコウ</t>
    </rPh>
    <rPh sb="7" eb="9">
      <t>コウカン</t>
    </rPh>
    <phoneticPr fontId="2"/>
  </si>
  <si>
    <t>パネルの変更/交換はありますか？</t>
    <rPh sb="4" eb="6">
      <t>ヘンコウ</t>
    </rPh>
    <rPh sb="7" eb="9">
      <t>コウカン</t>
    </rPh>
    <phoneticPr fontId="2"/>
  </si>
  <si>
    <t>交換：現地についているものの取替の場合は交換を選択してください</t>
    <rPh sb="0" eb="2">
      <t>コウカン</t>
    </rPh>
    <rPh sb="3" eb="5">
      <t>ゲンチ</t>
    </rPh>
    <rPh sb="14" eb="16">
      <t>トリカエ</t>
    </rPh>
    <rPh sb="17" eb="19">
      <t>バアイ</t>
    </rPh>
    <rPh sb="20" eb="22">
      <t>コウカン</t>
    </rPh>
    <rPh sb="23" eb="25">
      <t>センタク</t>
    </rPh>
    <phoneticPr fontId="2"/>
  </si>
  <si>
    <t>Web</t>
    <phoneticPr fontId="2"/>
  </si>
  <si>
    <t>申込方法</t>
    <rPh sb="0" eb="2">
      <t>モウシコミ</t>
    </rPh>
    <rPh sb="2" eb="4">
      <t>ホウホウ</t>
    </rPh>
    <phoneticPr fontId="2"/>
  </si>
  <si>
    <t>ー</t>
    <phoneticPr fontId="2"/>
  </si>
  <si>
    <t>件名</t>
    <rPh sb="0" eb="2">
      <t>ケンメイ</t>
    </rPh>
    <phoneticPr fontId="2"/>
  </si>
  <si>
    <t>メール</t>
    <phoneticPr fontId="2"/>
  </si>
  <si>
    <t>PCS/パネル変更内容</t>
    <rPh sb="7" eb="9">
      <t>ヘンコウ</t>
    </rPh>
    <rPh sb="9" eb="11">
      <t>ナイヨウ</t>
    </rPh>
    <phoneticPr fontId="2"/>
  </si>
  <si>
    <t>型式変更</t>
    <rPh sb="0" eb="4">
      <t>カタシキヘンコウ</t>
    </rPh>
    <phoneticPr fontId="2"/>
  </si>
  <si>
    <t>【要否確認依頼書　ご対応状況】</t>
    <rPh sb="1" eb="3">
      <t>ヨウヒ</t>
    </rPh>
    <rPh sb="3" eb="5">
      <t>カクニン</t>
    </rPh>
    <rPh sb="5" eb="7">
      <t>イライ</t>
    </rPh>
    <rPh sb="7" eb="8">
      <t>ショ</t>
    </rPh>
    <rPh sb="10" eb="12">
      <t>タイオウ</t>
    </rPh>
    <rPh sb="12" eb="14">
      <t>ジョウキョウ</t>
    </rPh>
    <phoneticPr fontId="2"/>
  </si>
  <si>
    <r>
      <rPr>
        <b/>
        <u/>
        <sz val="16"/>
        <color theme="1" tint="0.249977111117893"/>
        <rFont val="Meiryo UI"/>
        <family val="3"/>
        <charset val="128"/>
      </rPr>
      <t>他の本申込必要書類も記入後、</t>
    </r>
    <r>
      <rPr>
        <b/>
        <sz val="16"/>
        <color theme="1" tint="0.249977111117893"/>
        <rFont val="Meiryo UI"/>
        <family val="3"/>
        <charset val="128"/>
      </rPr>
      <t>ご提出ください</t>
    </r>
    <r>
      <rPr>
        <b/>
        <sz val="12"/>
        <color theme="1" tint="0.249977111117893"/>
        <rFont val="Meiryo UI"/>
        <family val="3"/>
        <charset val="128"/>
      </rPr>
      <t>（本申込に必要な書類は要否確認依頼書だけではありません。下部の必要書類を参考にご提出ください）</t>
    </r>
    <rPh sb="12" eb="13">
      <t>ゴ</t>
    </rPh>
    <rPh sb="22" eb="25">
      <t>ホンモウシコミ</t>
    </rPh>
    <rPh sb="26" eb="28">
      <t>ヒツヨウ</t>
    </rPh>
    <rPh sb="29" eb="31">
      <t>ショルイ</t>
    </rPh>
    <rPh sb="32" eb="39">
      <t>ヨウヒカクニンイライショ</t>
    </rPh>
    <rPh sb="49" eb="51">
      <t>カブ</t>
    </rPh>
    <rPh sb="52" eb="54">
      <t>ヒツヨウ</t>
    </rPh>
    <rPh sb="54" eb="56">
      <t>ショルイ</t>
    </rPh>
    <rPh sb="57" eb="59">
      <t>サンコウ</t>
    </rPh>
    <rPh sb="61" eb="63">
      <t>テイシュツ</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</si>
  <si>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</si>
  <si>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型式変更</t>
    <rPh sb="0" eb="2">
      <t>カタシキ</t>
    </rPh>
    <rPh sb="2" eb="4">
      <t>ヘンコウ</t>
    </rPh>
    <phoneticPr fontId="2"/>
  </si>
  <si>
    <t>希望する売電方法</t>
    <phoneticPr fontId="2"/>
  </si>
  <si>
    <t>様式APy2高圧-20240801</t>
    <phoneticPr fontId="2"/>
  </si>
  <si>
    <t>接続検討要否確認依頼書</t>
    <rPh sb="0" eb="2">
      <t>セツゾク</t>
    </rPh>
    <rPh sb="2" eb="4">
      <t>ケントウ</t>
    </rPh>
    <rPh sb="4" eb="6">
      <t>ヨウヒ</t>
    </rPh>
    <rPh sb="6" eb="8">
      <t>カクニン</t>
    </rPh>
    <rPh sb="8" eb="11">
      <t>イライショ</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</si>
  <si>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の要否について確認を依頼します。</t>
    <phoneticPr fontId="2"/>
  </si>
  <si>
    <t>（５）変更される発電設備等の概要</t>
    <phoneticPr fontId="2"/>
  </si>
  <si>
    <t>（６）連絡先</t>
    <rPh sb="3" eb="5">
      <t>レンラク</t>
    </rPh>
    <rPh sb="5" eb="6">
      <t>サキ</t>
    </rPh>
    <phoneticPr fontId="2"/>
  </si>
  <si>
    <t>（７）特記事項</t>
    <rPh sb="3" eb="5">
      <t>トッキ</t>
    </rPh>
    <rPh sb="5" eb="7">
      <t>ジコウ</t>
    </rPh>
    <phoneticPr fontId="2"/>
  </si>
  <si>
    <t>様式３（直流発電設備）①の３．自由記述欄</t>
    <rPh sb="0" eb="2">
      <t>ヨウシキ</t>
    </rPh>
    <rPh sb="4" eb="6">
      <t>チョクリュウ</t>
    </rPh>
    <rPh sb="6" eb="8">
      <t>ハツデン</t>
    </rPh>
    <rPh sb="8" eb="10">
      <t>セツビ</t>
    </rPh>
    <rPh sb="15" eb="17">
      <t>ジユウ</t>
    </rPh>
    <rPh sb="17" eb="19">
      <t>キジュツ</t>
    </rPh>
    <rPh sb="19" eb="20">
      <t>ラン</t>
    </rPh>
    <phoneticPr fontId="2"/>
  </si>
  <si>
    <t>様式３（逆変換装置）①　※様式右上部分</t>
    <rPh sb="0" eb="2">
      <t>ヨウシキ</t>
    </rPh>
    <rPh sb="4" eb="9">
      <t>ギャクヘンカンソウチ</t>
    </rPh>
    <rPh sb="13" eb="15">
      <t>ヨウシキ</t>
    </rPh>
    <rPh sb="15" eb="17">
      <t>ミギウエ</t>
    </rPh>
    <phoneticPr fontId="2"/>
  </si>
  <si>
    <t>様式３（直流発電設備）①　※様式右上部分</t>
    <rPh sb="4" eb="6">
      <t>チョクリュウ</t>
    </rPh>
    <rPh sb="6" eb="10">
      <t>ハツデンセツビ</t>
    </rPh>
    <phoneticPr fontId="2"/>
  </si>
  <si>
    <t>様式３（直流発電設備）②　※様式右上部分</t>
    <rPh sb="0" eb="2">
      <t>ヨウシキ</t>
    </rPh>
    <rPh sb="14" eb="16">
      <t>ヨウシキ</t>
    </rPh>
    <rPh sb="16" eb="18">
      <t>ミギウエ</t>
    </rPh>
    <rPh sb="18" eb="20">
      <t>ブブン</t>
    </rPh>
    <phoneticPr fontId="2"/>
  </si>
  <si>
    <t>様式３（逆変換装置）②　※様式右上部分</t>
    <rPh sb="0" eb="2">
      <t>ヨウシキ</t>
    </rPh>
    <rPh sb="4" eb="9">
      <t>ギャクヘンカンソウチ</t>
    </rPh>
    <rPh sb="13" eb="15">
      <t>ヨウシキ</t>
    </rPh>
    <rPh sb="15" eb="17">
      <t>ミギウエ</t>
    </rPh>
    <rPh sb="17" eb="19">
      <t>ブブン</t>
    </rPh>
    <phoneticPr fontId="2"/>
  </si>
  <si>
    <t>　【前提情報】</t>
    <phoneticPr fontId="2"/>
  </si>
  <si>
    <t>PCS：変更内容</t>
    <rPh sb="4" eb="6">
      <t>ヘンコウ</t>
    </rPh>
    <rPh sb="6" eb="8">
      <t>ナイヨウ</t>
    </rPh>
    <phoneticPr fontId="2"/>
  </si>
  <si>
    <t>パネル：変更内容</t>
    <rPh sb="4" eb="6">
      <t>ヘンコウ</t>
    </rPh>
    <rPh sb="6" eb="8">
      <t>ナイヨウ</t>
    </rPh>
    <phoneticPr fontId="2"/>
  </si>
  <si>
    <t>　　　　：メーカ</t>
    <phoneticPr fontId="2"/>
  </si>
  <si>
    <t xml:space="preserve">      ：メーカ</t>
    <phoneticPr fontId="2"/>
  </si>
  <si>
    <t xml:space="preserve">      ：型式</t>
    <rPh sb="7" eb="9">
      <t>カタシキ</t>
    </rPh>
    <phoneticPr fontId="2"/>
  </si>
  <si>
    <t>　　　　：型式</t>
    <rPh sb="5" eb="7">
      <t>カタシキ</t>
    </rPh>
    <phoneticPr fontId="2"/>
  </si>
  <si>
    <t>様式３（逆変換装置）③　※様式右上部分</t>
    <rPh sb="0" eb="2">
      <t>ヨウシキ</t>
    </rPh>
    <rPh sb="4" eb="9">
      <t>ギャクヘンカンソウチ</t>
    </rPh>
    <rPh sb="13" eb="15">
      <t>ヨウシキ</t>
    </rPh>
    <rPh sb="15" eb="17">
      <t>ミギウエ</t>
    </rPh>
    <rPh sb="17" eb="19">
      <t>ブブン</t>
    </rPh>
    <phoneticPr fontId="2"/>
  </si>
  <si>
    <t>様式３（直流発電設備）③　※様式右上部分</t>
    <rPh sb="0" eb="2">
      <t>ヨウシキ</t>
    </rPh>
    <rPh sb="14" eb="16">
      <t>ヨウシキ</t>
    </rPh>
    <rPh sb="16" eb="18">
      <t>ミギウエ</t>
    </rPh>
    <rPh sb="18" eb="20">
      <t>ブブン</t>
    </rPh>
    <phoneticPr fontId="2"/>
  </si>
  <si>
    <t>遮断器</t>
    <rPh sb="0" eb="3">
      <t>シャダンキ</t>
    </rPh>
    <phoneticPr fontId="2"/>
  </si>
  <si>
    <t>保護装置</t>
    <rPh sb="0" eb="4">
      <t>ホゴソウチ</t>
    </rPh>
    <phoneticPr fontId="2"/>
  </si>
  <si>
    <t>　【前提情報】</t>
    <rPh sb="2" eb="4">
      <t>ゼンテイ</t>
    </rPh>
    <phoneticPr fontId="2"/>
  </si>
  <si>
    <t>A社</t>
    <rPh sb="1" eb="2">
      <t>シャ</t>
    </rPh>
    <phoneticPr fontId="2"/>
  </si>
  <si>
    <t>■【要否確認依頼書　ご対応状況】がすべて「完了」となった後、本シート下部の申込方法を参考に</t>
    <rPh sb="2" eb="9">
      <t>ヨウヒカクニンイライショ</t>
    </rPh>
    <rPh sb="11" eb="13">
      <t>タイオウ</t>
    </rPh>
    <rPh sb="12" eb="13">
      <t>オウ</t>
    </rPh>
    <rPh sb="13" eb="15">
      <t>ジョウキョウ</t>
    </rPh>
    <rPh sb="21" eb="23">
      <t>カンリョウ</t>
    </rPh>
    <rPh sb="28" eb="29">
      <t>ノチ</t>
    </rPh>
    <rPh sb="30" eb="31">
      <t>ホン</t>
    </rPh>
    <rPh sb="34" eb="36">
      <t>カブ</t>
    </rPh>
    <rPh sb="37" eb="39">
      <t>モウシコミ</t>
    </rPh>
    <rPh sb="39" eb="41">
      <t>ホウホウ</t>
    </rPh>
    <rPh sb="42" eb="44">
      <t>サンコウ</t>
    </rPh>
    <phoneticPr fontId="2"/>
  </si>
  <si>
    <t>　※エクセルファイルでの提出必要書類はPDF化など加工はせず、エクセルのままご提出ください</t>
    <rPh sb="12" eb="14">
      <t>テイシュツ</t>
    </rPh>
    <rPh sb="14" eb="16">
      <t>ヒツヨウ</t>
    </rPh>
    <phoneticPr fontId="2"/>
  </si>
  <si>
    <t>新規_発電量調整供給契約申込</t>
    <phoneticPr fontId="2"/>
  </si>
  <si>
    <t>メール</t>
    <phoneticPr fontId="2"/>
  </si>
  <si>
    <t>新規_受給契約申込(FIT申込)</t>
    <rPh sb="0" eb="2">
      <t>シンキ</t>
    </rPh>
    <rPh sb="3" eb="5">
      <t>ジュキュウ</t>
    </rPh>
    <rPh sb="5" eb="7">
      <t>ケイヤク</t>
    </rPh>
    <rPh sb="7" eb="9">
      <t>モウシコミ</t>
    </rPh>
    <rPh sb="13" eb="15">
      <t>モウシコミ</t>
    </rPh>
    <phoneticPr fontId="2"/>
  </si>
  <si>
    <t>設備変更_受給契約申込(FIT申込)</t>
    <rPh sb="0" eb="2">
      <t>セツビ</t>
    </rPh>
    <rPh sb="2" eb="4">
      <t>ヘンコウ</t>
    </rPh>
    <rPh sb="5" eb="7">
      <t>ジュキュウ</t>
    </rPh>
    <rPh sb="7" eb="9">
      <t>ケイヤク</t>
    </rPh>
    <rPh sb="9" eb="11">
      <t>モウシコミ</t>
    </rPh>
    <phoneticPr fontId="2"/>
  </si>
  <si>
    <t>設備変更_発電量調整供給契約申込</t>
    <phoneticPr fontId="2"/>
  </si>
  <si>
    <t>fit_setuhen@tepco.co.jp</t>
    <phoneticPr fontId="2"/>
  </si>
  <si>
    <t>02tepconsc@tepco.co.jp</t>
    <phoneticPr fontId="2"/>
  </si>
  <si>
    <t>02haxtuchoukeiyaku@tepco.co.jp</t>
    <phoneticPr fontId="2"/>
  </si>
  <si>
    <t>メールアドレス</t>
    <phoneticPr fontId="2"/>
  </si>
  <si>
    <t>【高圧】発調契約新規申込</t>
    <phoneticPr fontId="2"/>
  </si>
  <si>
    <t>【高圧】設備変更</t>
    <phoneticPr fontId="2"/>
  </si>
  <si>
    <t>※1 PCSの定格出力を仕様書と異なる出力へ制限する場合のみご提出ください
※2 接続検討時の申込内容から名義に変更がある場合はご提出ください
※3 接続検討時の申込内容から発電設備に変更がある場合（増設以外）はご提出ください。</t>
    <phoneticPr fontId="2"/>
  </si>
  <si>
    <t>※ PCSの定格出力を仕様書と異なる出力へ制限する場合のみご提出ください</t>
    <phoneticPr fontId="2"/>
  </si>
  <si>
    <t>ハイフンを含めた12桁もしくは13桁の数字で記載ください</t>
    <phoneticPr fontId="2"/>
  </si>
  <si>
    <t>案件が特定しやすくなるため、件名を下記のフォーマット通りに記載してご提出ください</t>
    <rPh sb="0" eb="2">
      <t>アンケン</t>
    </rPh>
    <rPh sb="3" eb="5">
      <t>トクテイ</t>
    </rPh>
    <rPh sb="14" eb="16">
      <t>ケンメイ</t>
    </rPh>
    <rPh sb="17" eb="19">
      <t>カキ</t>
    </rPh>
    <rPh sb="26" eb="27">
      <t>ドオ</t>
    </rPh>
    <rPh sb="29" eb="31">
      <t>キサイ</t>
    </rPh>
    <rPh sb="34" eb="36">
      <t>テイシュツ</t>
    </rPh>
    <phoneticPr fontId="2"/>
  </si>
  <si>
    <r>
      <rPr>
        <sz val="11"/>
        <color theme="10"/>
        <rFont val="Meiryo UI"/>
        <family val="3"/>
        <charset val="128"/>
      </rPr>
      <t xml:space="preserve"> </t>
    </r>
    <r>
      <rPr>
        <sz val="11"/>
        <color theme="10"/>
        <rFont val="Meiryo UI"/>
        <family val="3"/>
        <charset val="136"/>
      </rPr>
      <t>└</t>
    </r>
    <r>
      <rPr>
        <sz val="11"/>
        <color theme="10"/>
        <rFont val="Meiryo UI"/>
        <family val="3"/>
        <charset val="128"/>
      </rPr>
      <t xml:space="preserve"> </t>
    </r>
    <r>
      <rPr>
        <u/>
        <sz val="11"/>
        <color theme="10"/>
        <rFont val="Meiryo UI"/>
        <family val="3"/>
        <charset val="128"/>
      </rPr>
      <t>様式１（接続検討要否確認依頼書）</t>
    </r>
    <rPh sb="3" eb="5">
      <t>ヨウシキ</t>
    </rPh>
    <rPh sb="7" eb="9">
      <t>セツゾク</t>
    </rPh>
    <rPh sb="9" eb="11">
      <t>ケントウ</t>
    </rPh>
    <rPh sb="11" eb="13">
      <t>ヨウヒ</t>
    </rPh>
    <rPh sb="13" eb="15">
      <t>カクニン</t>
    </rPh>
    <rPh sb="15" eb="18">
      <t>イライショ</t>
    </rPh>
    <phoneticPr fontId="28"/>
  </si>
  <si>
    <t>7桁の郵便番号を「●●●-●●●●」形式でご記載ください</t>
    <phoneticPr fontId="2"/>
  </si>
  <si>
    <t>※電圧が20kVを超える場合は特別高圧用の申込書でお申込みください。</t>
    <phoneticPr fontId="2"/>
  </si>
  <si>
    <t>おわりにへ＞</t>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</si>
  <si>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</si>
  <si>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 xml:space="preserve"> - 「入力シート」の記載内容が各様式に自動転記され、様式1~3まで作成されますので、ご確認ください。</t>
    <phoneticPr fontId="2"/>
  </si>
  <si>
    <t xml:space="preserve"> - 図面等を本書類とは別途添付される方も、本書類様式5の4以降の各シートに必須入力項目がございますので、必ず入力をお願いします。</t>
    <rPh sb="30" eb="32">
      <t>イコウ</t>
    </rPh>
    <phoneticPr fontId="2"/>
  </si>
  <si>
    <t>■続いて様式１~3までの記載内容を確認の上、様式5の4をご記載ください（一号柱を変更される場合は様式5の5・様式5の6・様式5の7もご記載ください）</t>
    <rPh sb="4" eb="6">
      <t>ヨウシキ</t>
    </rPh>
    <rPh sb="20" eb="21">
      <t>ウエ</t>
    </rPh>
    <rPh sb="67" eb="69">
      <t>キサイ</t>
    </rPh>
    <phoneticPr fontId="2"/>
  </si>
  <si>
    <t>■ 本シートの入力が完了後、様式１~3までの入力内容を確認の上、様式5の4を入力ください（一号柱を変更される場合は様式5の5・様式5の6・様式5の7もご記載ください）</t>
    <rPh sb="2" eb="3">
      <t>ホン</t>
    </rPh>
    <rPh sb="7" eb="9">
      <t>ニュウリョク</t>
    </rPh>
    <rPh sb="10" eb="13">
      <t>カンリョウゴ</t>
    </rPh>
    <rPh sb="22" eb="24">
      <t>ニュウリョク</t>
    </rPh>
    <rPh sb="38" eb="40">
      <t>ニュウリョク</t>
    </rPh>
    <phoneticPr fontId="2"/>
  </si>
  <si>
    <t>※1 web申込の場合のみご提出ください
※2 PCSの定格出力を仕様書と異なる出力へ制限する場合のみご提出ください
※3 接続検討時の申込内容から名義に変更がある場合はご提出ください
※4 接続検討時の申込内容から発電設備に変更がある場合（増設以外）はご提出ください。</t>
    <rPh sb="6" eb="8">
      <t>モウシコミ</t>
    </rPh>
    <rPh sb="9" eb="11">
      <t>バアイ</t>
    </rPh>
    <rPh sb="14" eb="16">
      <t>テイシュツ</t>
    </rPh>
    <phoneticPr fontId="2"/>
  </si>
  <si>
    <r>
      <t xml:space="preserve">・ 発電量調整供給兼基本契約申込書
・ 発電量調整供給兼基本契約申込書別紙【発電設備の概要】
・ 系統連系申込書
・ 系統連系申込書添付資料1-1（太陽光(複数設置時)） 
・ 系統連系申込書添付資料1-3（春夏秋冬の運転パターン）
・ 接続検討回答書のPDF※1
・ 仕様書（パネル・PCS等）
・ 単線結線図
・ 敷地平面図：構内柱（1号柱）および引込柱等が記載された付近図もしくは配置図等
・ 「ノンファーム型接続」を踏まえた発電量調整供給契約申込について【同意書】
・ 出力制御機能付PCS等の仕様確認依頼書
・ 出力制限の証明書※2
・ 発電量調整供給に関する契約上の地位の移転について※3
</t>
    </r>
    <r>
      <rPr>
        <b/>
        <sz val="11"/>
        <color theme="1" tint="0.249977111117893"/>
        <rFont val="Meiryo UI"/>
        <family val="3"/>
        <charset val="128"/>
      </rPr>
      <t>・ 接続検討の要否確認依頼書※4</t>
    </r>
    <r>
      <rPr>
        <b/>
        <sz val="11"/>
        <color rgb="FFC00000"/>
        <rFont val="Meiryo UI"/>
        <family val="3"/>
        <charset val="128"/>
      </rPr>
      <t>←本書類</t>
    </r>
    <phoneticPr fontId="2"/>
  </si>
  <si>
    <r>
      <rPr>
        <sz val="11"/>
        <color theme="1" tint="0.34998626667073579"/>
        <rFont val="Meiryo UI"/>
        <family val="3"/>
        <charset val="128"/>
      </rPr>
      <t>・ 電力受給契約申込書兼系統連系申込書</t>
    </r>
    <r>
      <rPr>
        <sz val="11"/>
        <color theme="1" tint="0.249977111117893"/>
        <rFont val="Meiryo UI"/>
        <family val="3"/>
        <charset val="128"/>
      </rPr>
      <t>←Web申込上でご作成
・ 電力受給契約申込書添付資料 1-1（太陽光発電設備（複数設置時））
・ 電力受給契約申込書添付資料 1-1（太陽光発電設備）
・ 電力受給契約申込書添付資料 2
・ 設備（パネル・PCS等）仕様書
・ 接続検討回答書（写）
・ 単線結線図 
・ 構内図および付近図 
・ ノンファーム型接続同意書【電力受給契約】
・ 出力制御機能付ＰＣＳ等の仕様確認依頼書
・ 出力制限証明書※1
・ 受給契約に関する契約上の地位の移転について※2
・</t>
    </r>
    <r>
      <rPr>
        <b/>
        <sz val="11"/>
        <color theme="1" tint="0.249977111117893"/>
        <rFont val="Meiryo UI"/>
        <family val="3"/>
        <charset val="128"/>
      </rPr>
      <t xml:space="preserve"> 接続検討の要否確認依頼書※3</t>
    </r>
    <r>
      <rPr>
        <b/>
        <sz val="11"/>
        <color rgb="FFC00000"/>
        <rFont val="Meiryo UI"/>
        <family val="3"/>
        <charset val="128"/>
      </rPr>
      <t>←本書類</t>
    </r>
    <rPh sb="23" eb="25">
      <t>モウシコミ</t>
    </rPh>
    <rPh sb="25" eb="26">
      <t>ウエ</t>
    </rPh>
    <rPh sb="28" eb="30">
      <t>サクセイ</t>
    </rPh>
    <rPh sb="267" eb="270">
      <t>ホンショルイ</t>
    </rPh>
    <phoneticPr fontId="2"/>
  </si>
  <si>
    <t>メール(Web)に
添付いただく
申込必要書類</t>
    <rPh sb="10" eb="12">
      <t>テンプ</t>
    </rPh>
    <rPh sb="17" eb="19">
      <t>モウシコミ</t>
    </rPh>
    <rPh sb="19" eb="21">
      <t>ヒツヨウ</t>
    </rPh>
    <rPh sb="21" eb="23">
      <t>ショルイ</t>
    </rPh>
    <phoneticPr fontId="2"/>
  </si>
  <si>
    <t>その他(氏名：                   　　)を選択された場合は（）内に氏名を入力ください</t>
    <rPh sb="30" eb="32">
      <t>センタク</t>
    </rPh>
    <rPh sb="35" eb="37">
      <t>バアイ</t>
    </rPh>
    <rPh sb="40" eb="41">
      <t>ナイ</t>
    </rPh>
    <rPh sb="42" eb="44">
      <t>シメイ</t>
    </rPh>
    <rPh sb="45" eb="47">
      <t>ニュウリョク</t>
    </rPh>
    <phoneticPr fontId="2"/>
  </si>
  <si>
    <t>色の任意入力項目に入力できる場合は入力ください</t>
    <phoneticPr fontId="2"/>
  </si>
  <si>
    <r>
      <t>■ 本シートの黄色セルに入力することで、必要情報が様式1~3まで自動転記されます</t>
    </r>
    <r>
      <rPr>
        <b/>
        <sz val="18"/>
        <color theme="1" tint="0.249977111117893"/>
        <rFont val="Meiryo UI"/>
        <family val="3"/>
        <charset val="128"/>
      </rPr>
      <t>(遮断器・保護装置・昇圧用変圧器の変更がある場合を除く)</t>
    </r>
    <r>
      <rPr>
        <b/>
        <sz val="22"/>
        <color theme="1" tint="0.249977111117893"/>
        <rFont val="Meiryo UI"/>
        <family val="3"/>
        <charset val="128"/>
      </rPr>
      <t>が、</t>
    </r>
    <rPh sb="2" eb="3">
      <t>ホン</t>
    </rPh>
    <rPh sb="7" eb="9">
      <t>キイロ</t>
    </rPh>
    <rPh sb="12" eb="14">
      <t>ニュウリョク</t>
    </rPh>
    <rPh sb="20" eb="22">
      <t>ヒツヨウ</t>
    </rPh>
    <rPh sb="22" eb="24">
      <t>ジョウホウ</t>
    </rPh>
    <rPh sb="34" eb="36">
      <t>テンキ</t>
    </rPh>
    <rPh sb="41" eb="44">
      <t>シャダンキ</t>
    </rPh>
    <rPh sb="45" eb="49">
      <t>ホゴソウチ</t>
    </rPh>
    <rPh sb="50" eb="56">
      <t>ショウアツヨウヘンアツキ</t>
    </rPh>
    <rPh sb="57" eb="59">
      <t>ヘンコウ</t>
    </rPh>
    <rPh sb="62" eb="64">
      <t>バアイ</t>
    </rPh>
    <rPh sb="65" eb="66">
      <t>ノゾ</t>
    </rPh>
    <phoneticPr fontId="2"/>
  </si>
  <si>
    <t>同値定格出力のPCS/逆変換装置群</t>
    <phoneticPr fontId="2"/>
  </si>
  <si>
    <t>ハイフンを含めた12桁もしくは13桁の数字で記載ください</t>
  </si>
  <si>
    <t>「@」を含めた正しいメールアドレスを記載ください</t>
    <phoneticPr fontId="2"/>
  </si>
  <si>
    <t>B社</t>
    <rPh sb="1" eb="2">
      <t>シャ</t>
    </rPh>
    <phoneticPr fontId="2"/>
  </si>
  <si>
    <t>D社</t>
    <rPh sb="1" eb="2">
      <t>シャ</t>
    </rPh>
    <phoneticPr fontId="2"/>
  </si>
  <si>
    <t>C社</t>
    <rPh sb="1" eb="2">
      <t>シャ</t>
    </rPh>
    <phoneticPr fontId="2"/>
  </si>
  <si>
    <t>←完了後に様式1~3(逆変換装置)まで完了となります</t>
    <rPh sb="1" eb="3">
      <t>カンリョウ</t>
    </rPh>
    <rPh sb="3" eb="4">
      <t>ゴ</t>
    </rPh>
    <rPh sb="5" eb="7">
      <t>ヨウシキ</t>
    </rPh>
    <rPh sb="11" eb="16">
      <t>ギャクヘンカンソウチ</t>
    </rPh>
    <rPh sb="19" eb="21">
      <t>カンリョウ</t>
    </rPh>
    <phoneticPr fontId="2"/>
  </si>
  <si>
    <t>⑶ 様式5の4（一号柱を変更される場合は様式5の5・様式5の6・様式5の7も）にて記載ください。</t>
    <rPh sb="8" eb="11">
      <t>イチゴウチュウ</t>
    </rPh>
    <rPh sb="12" eb="14">
      <t>ヘンコウ</t>
    </rPh>
    <rPh sb="17" eb="19">
      <t>バアイ</t>
    </rPh>
    <rPh sb="20" eb="22">
      <t>ヨウシキ</t>
    </rPh>
    <rPh sb="26" eb="28">
      <t>ヨウシキ</t>
    </rPh>
    <rPh sb="41" eb="43">
      <t>キサイ</t>
    </rPh>
    <phoneticPr fontId="2"/>
  </si>
  <si>
    <t>PCSの単体（1台あたり）の値を、仕様書の内容をもとにご入力ください</t>
    <phoneticPr fontId="2"/>
  </si>
  <si>
    <t>交換：現地についているものの取替の場合は交換を選択してください</t>
    <phoneticPr fontId="2"/>
  </si>
  <si>
    <t>交換：現地についているものの取替の場合は交換を選択してください</t>
    <phoneticPr fontId="2"/>
  </si>
  <si>
    <t>関数を使用せず、手入力で入力ください。申込書記載日よりも過去の日付は入力できません。
例）YYYY年MM月DD日</t>
    <rPh sb="19" eb="22">
      <t>モウシコミショ</t>
    </rPh>
    <rPh sb="22" eb="24">
      <t>キサイ</t>
    </rPh>
    <rPh sb="24" eb="25">
      <t>ビ</t>
    </rPh>
    <rPh sb="28" eb="30">
      <t>カコ</t>
    </rPh>
    <rPh sb="31" eb="33">
      <t>ヒヅケ</t>
    </rPh>
    <rPh sb="34" eb="36">
      <t>ニュウリョク</t>
    </rPh>
    <phoneticPr fontId="2"/>
  </si>
  <si>
    <t>A（予備線）</t>
    <rPh sb="2" eb="4">
      <t>ヨビ</t>
    </rPh>
    <rPh sb="4" eb="5">
      <t>セン</t>
    </rPh>
    <phoneticPr fontId="2"/>
  </si>
  <si>
    <t>B（予備電源）</t>
    <rPh sb="2" eb="6">
      <t>ヨビデンゲン</t>
    </rPh>
    <phoneticPr fontId="2"/>
  </si>
  <si>
    <t>【接続検討回答書受付番号】
（JK番号 or MS番号）：
＜本件申込の問い合わせ先（送信者様の連絡先情報）＞
【送信者会社名】
○○株式会社
【送信者名】
○○ ○○
【送信者連絡先】
メールアドレス：○○○@○○○○
電話番号:○○○-○○○○-○○○</t>
    <phoneticPr fontId="2"/>
  </si>
  <si>
    <t>メール本文</t>
    <rPh sb="3" eb="5">
      <t>ホンブン</t>
    </rPh>
    <phoneticPr fontId="2"/>
  </si>
  <si>
    <t>本線だけでなく、予備電線路（緊急時などで本線が利用できない際に系統を利用する予備の電線）も接続検討予定の方は、「有」をご選択ください。</t>
    <phoneticPr fontId="2"/>
  </si>
  <si>
    <r>
      <rPr>
        <sz val="20"/>
        <color rgb="FFFF0000"/>
        <rFont val="Meiryo UI"/>
        <family val="3"/>
        <charset val="128"/>
      </rPr>
      <t>○○</t>
    </r>
    <r>
      <rPr>
        <b/>
        <sz val="20"/>
        <color rgb="FFFF0000"/>
        <rFont val="Meiryo UI"/>
        <family val="3"/>
        <charset val="128"/>
      </rPr>
      <t>○○○</t>
    </r>
    <phoneticPr fontId="2"/>
  </si>
  <si>
    <r>
      <t xml:space="preserve">・ 電力受給契約申込書兼系統連系申込書
・ 電力受給契約申込書添付資料 1-1（太陽光発電設備（複数設置時））
・ 電力受給契約申込書添付資料 1-1（太陽光発電設備）
・ 電力受給契約申込書添付資料 2
・ 設備（パネル・PCS等）仕様書
・ 単線結線図 
・ 構内図および付近図 
・ 出力制御機能付ＰＣＳ等の仕様確認依頼書
・ 出力制限証明書※
</t>
    </r>
    <r>
      <rPr>
        <b/>
        <sz val="11"/>
        <color theme="1" tint="0.249977111117893"/>
        <rFont val="Meiryo UI"/>
        <family val="3"/>
        <charset val="128"/>
      </rPr>
      <t>・ 接続検討の要否確認依頼書</t>
    </r>
    <r>
      <rPr>
        <b/>
        <sz val="11"/>
        <color rgb="FFC00000"/>
        <rFont val="Meiryo UI"/>
        <family val="3"/>
        <charset val="128"/>
      </rPr>
      <t>←本書類</t>
    </r>
    <phoneticPr fontId="2"/>
  </si>
  <si>
    <r>
      <t xml:space="preserve">・ 発電量調整供給兼基本契約申込書
・ 発電量調整供給兼基本契約申込書別紙【発電設備の概要】
・ 系統連系申込書
・ 系統連系申込書添付資料1-1（太陽光(複数設置時)） 
・ 系統連系申込書添付資料1-3（春夏秋冬の運転パターン）
・ 仕様書（パネル・PCS等）
・ 単線結線図
・ 敷地平面図：構内柱（1号柱）および引込柱等が記載された付近図もしくは配置図等
・ 出力制御機能付PCS等の仕様確認依頼書
</t>
    </r>
    <r>
      <rPr>
        <b/>
        <sz val="11"/>
        <color theme="1" tint="0.249977111117893"/>
        <rFont val="Meiryo UI"/>
        <family val="3"/>
        <charset val="128"/>
      </rPr>
      <t>・ 接続検討の要否確認依頼書</t>
    </r>
    <r>
      <rPr>
        <b/>
        <sz val="11"/>
        <color rgb="FFC00000"/>
        <rFont val="Meiryo UI"/>
        <family val="3"/>
        <charset val="128"/>
      </rPr>
      <t>←本書類</t>
    </r>
    <phoneticPr fontId="2"/>
  </si>
  <si>
    <t>設備変更前の定格出力合計を必ずご入力ください</t>
    <rPh sb="0" eb="2">
      <t>セツビ</t>
    </rPh>
    <rPh sb="13" eb="14">
      <t>カナラ</t>
    </rPh>
    <rPh sb="16" eb="18">
      <t>ニュウリョク</t>
    </rPh>
    <phoneticPr fontId="2"/>
  </si>
  <si>
    <t>設備変更前の最大受電電力を変更後の最大受電電力以下となるようにご入力ください。
（変更後）最大受電電力よりも大きい場合、増設となるため接続検討から新規でお申し込みなおしください。</t>
    <rPh sb="0" eb="2">
      <t>セツビ</t>
    </rPh>
    <rPh sb="2" eb="4">
      <t>ヘンコウ</t>
    </rPh>
    <rPh sb="4" eb="5">
      <t>マエ</t>
    </rPh>
    <rPh sb="15" eb="16">
      <t>ゴ</t>
    </rPh>
    <rPh sb="23" eb="25">
      <t>イカ</t>
    </rPh>
    <rPh sb="32" eb="34">
      <t>ニュウリョク</t>
    </rPh>
    <rPh sb="54" eb="55">
      <t>オオ</t>
    </rPh>
    <rPh sb="57" eb="59">
      <t>バアイ</t>
    </rPh>
    <rPh sb="60" eb="62">
      <t>ゾウセツ</t>
    </rPh>
    <rPh sb="67" eb="71">
      <t>セツゾクケントウ</t>
    </rPh>
    <rPh sb="73" eb="75">
      <t>シンキ</t>
    </rPh>
    <rPh sb="77" eb="78">
      <t>モウ</t>
    </rPh>
    <rPh sb="79" eb="80">
      <t>コ</t>
    </rPh>
    <phoneticPr fontId="2"/>
  </si>
  <si>
    <t>主</t>
    <rPh sb="0" eb="1">
      <t>シュ</t>
    </rPh>
    <phoneticPr fontId="2"/>
  </si>
  <si>
    <t>設備変更前の発電設備の合計台数を必ずご入力ください</t>
    <rPh sb="0" eb="2">
      <t>セツビ</t>
    </rPh>
    <rPh sb="6" eb="10">
      <t>ハツデンセツビ</t>
    </rPh>
    <rPh sb="11" eb="13">
      <t>ゴウケイ</t>
    </rPh>
    <rPh sb="13" eb="15">
      <t>ダイスウ</t>
    </rPh>
    <rPh sb="16" eb="17">
      <t>カナラ</t>
    </rPh>
    <rPh sb="19" eb="21">
      <t>ニュウリョク</t>
    </rPh>
    <phoneticPr fontId="2"/>
  </si>
  <si>
    <t>灰色セルに入力してご提出された場合、誤った情報によって意図しない確認結果となる可能性がございます。</t>
    <rPh sb="0" eb="2">
      <t>ハイイロ</t>
    </rPh>
    <rPh sb="5" eb="7">
      <t>ニュウリョク</t>
    </rPh>
    <rPh sb="10" eb="12">
      <t>テイシュツ</t>
    </rPh>
    <rPh sb="15" eb="17">
      <t>バアイ</t>
    </rPh>
    <rPh sb="18" eb="19">
      <t>アヤマ</t>
    </rPh>
    <rPh sb="21" eb="23">
      <t>ジョウホウ</t>
    </rPh>
    <rPh sb="27" eb="29">
      <t>イト</t>
    </rPh>
    <rPh sb="32" eb="34">
      <t>カクニン</t>
    </rPh>
    <rPh sb="34" eb="36">
      <t>ケッカ</t>
    </rPh>
    <rPh sb="39" eb="42">
      <t>カノウセイ</t>
    </rPh>
    <phoneticPr fontId="2"/>
  </si>
  <si>
    <t>無</t>
  </si>
  <si>
    <t>主</t>
  </si>
  <si>
    <t xml:space="preserve"> - 遮断器もしくは保護装置に変更がある場合、入力シートと様式３(系統連系保護リレー)へ直接入力が必要となります。</t>
    <rPh sb="3" eb="6">
      <t>シャダンキ</t>
    </rPh>
    <rPh sb="10" eb="14">
      <t>ホゴソウチ</t>
    </rPh>
    <rPh sb="15" eb="17">
      <t>ヘンコウ</t>
    </rPh>
    <rPh sb="20" eb="22">
      <t>バアイ</t>
    </rPh>
    <rPh sb="23" eb="25">
      <t>ニュウリョク</t>
    </rPh>
    <rPh sb="29" eb="31">
      <t>ヨウシキ</t>
    </rPh>
    <rPh sb="33" eb="37">
      <t>ケイトウレンケイ</t>
    </rPh>
    <rPh sb="37" eb="39">
      <t>ホゴ</t>
    </rPh>
    <rPh sb="44" eb="46">
      <t>チョクセツ</t>
    </rPh>
    <rPh sb="46" eb="48">
      <t>ニュウリョク</t>
    </rPh>
    <rPh sb="49" eb="51">
      <t>ヒツヨウ</t>
    </rPh>
    <phoneticPr fontId="2"/>
  </si>
  <si>
    <t xml:space="preserve"> - 昇圧用変圧器に変更がある場合、入力シートと様式３(直流発電設備) 2.昇圧用変圧器 へ直接入力が必要となります。</t>
    <rPh sb="3" eb="9">
      <t>ショウアツヨウヘンアツキ</t>
    </rPh>
    <rPh sb="10" eb="12">
      <t>ヘンコウ</t>
    </rPh>
    <rPh sb="15" eb="17">
      <t>バアイ</t>
    </rPh>
    <rPh sb="18" eb="20">
      <t>ニュウリョク</t>
    </rPh>
    <rPh sb="24" eb="26">
      <t>ヨウシキ</t>
    </rPh>
    <rPh sb="28" eb="30">
      <t>チョクリュウ</t>
    </rPh>
    <rPh sb="30" eb="34">
      <t>ハツデンセツビ</t>
    </rPh>
    <rPh sb="38" eb="44">
      <t>ショウアツヨウヘンアツキ</t>
    </rPh>
    <rPh sb="46" eb="48">
      <t>チョクセツ</t>
    </rPh>
    <rPh sb="48" eb="50">
      <t>ニュウリョク</t>
    </rPh>
    <rPh sb="51" eb="53">
      <t>ヒツヨウ</t>
    </rPh>
    <phoneticPr fontId="2"/>
  </si>
  <si>
    <r>
      <t>【その他の発電設備の変更に関して】</t>
    </r>
    <r>
      <rPr>
        <b/>
        <sz val="11"/>
        <color theme="3"/>
        <rFont val="Meiryo UI"/>
        <family val="3"/>
        <charset val="128"/>
      </rPr>
      <t>※「はい」の場合、入力シート以外の記載が必要となります</t>
    </r>
    <rPh sb="3" eb="4">
      <t>タ</t>
    </rPh>
    <rPh sb="5" eb="7">
      <t>ハツデン</t>
    </rPh>
    <rPh sb="7" eb="9">
      <t>セツビ</t>
    </rPh>
    <rPh sb="10" eb="12">
      <t>ヘンコウ</t>
    </rPh>
    <rPh sb="13" eb="14">
      <t>カン</t>
    </rPh>
    <rPh sb="23" eb="25">
      <t>バアイ</t>
    </rPh>
    <rPh sb="26" eb="28">
      <t>ニュウリョク</t>
    </rPh>
    <rPh sb="31" eb="33">
      <t>イガイ</t>
    </rPh>
    <rPh sb="34" eb="36">
      <t>キサイ</t>
    </rPh>
    <rPh sb="37" eb="39">
      <t>ヒツヨウ</t>
    </rPh>
    <phoneticPr fontId="2"/>
  </si>
  <si>
    <t>https://www.tepco.co.jp/pg/consignment/fit/corporate.html</t>
    <phoneticPr fontId="2"/>
  </si>
  <si>
    <t>PG申請用バージョン：</t>
    <phoneticPr fontId="2"/>
  </si>
  <si>
    <t>・以前に本書類にてご提出いただいた方は、本書類が最新かHPをご確認の上、作成しお申込みください。</t>
    <rPh sb="1" eb="3">
      <t>イゼン</t>
    </rPh>
    <rPh sb="5" eb="7">
      <t>ショルイ</t>
    </rPh>
    <rPh sb="21" eb="23">
      <t>ショルイ</t>
    </rPh>
    <rPh sb="31" eb="33">
      <t>カクニン</t>
    </rPh>
    <phoneticPr fontId="2"/>
  </si>
  <si>
    <t>FIT申込</t>
    <rPh sb="3" eb="5">
      <t>モウシコミ</t>
    </rPh>
    <phoneticPr fontId="2"/>
  </si>
  <si>
    <t>発調(FIP)申込</t>
    <rPh sb="0" eb="2">
      <t>ハッチョウ</t>
    </rPh>
    <rPh sb="7" eb="9">
      <t>モウシコミ</t>
    </rPh>
    <phoneticPr fontId="2"/>
  </si>
  <si>
    <t>https://www.tepco.co.jp/pg/consignment/retailservice/flow/index-j.html</t>
    <phoneticPr fontId="2"/>
  </si>
  <si>
    <t>※続いて入力シート以降に記載頂き、おわりにシートの対応状況が全て完了になるように入力ください</t>
    <rPh sb="1" eb="2">
      <t>ツヅ</t>
    </rPh>
    <rPh sb="4" eb="6">
      <t>ニュウリョク</t>
    </rPh>
    <rPh sb="9" eb="11">
      <t>イコウ</t>
    </rPh>
    <rPh sb="12" eb="14">
      <t>キサイ</t>
    </rPh>
    <rPh sb="14" eb="15">
      <t>イタダ</t>
    </rPh>
    <rPh sb="25" eb="29">
      <t>タイオウジョウキョウ</t>
    </rPh>
    <rPh sb="30" eb="31">
      <t>スベ</t>
    </rPh>
    <rPh sb="32" eb="34">
      <t>カンリョウ</t>
    </rPh>
    <rPh sb="40" eb="42">
      <t>ニュウリョク</t>
    </rPh>
    <phoneticPr fontId="2"/>
  </si>
  <si>
    <t>様式２の６　最大</t>
    <rPh sb="0" eb="2">
      <t>ヨウシキ</t>
    </rPh>
    <rPh sb="6" eb="8">
      <t>サイダイ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</si>
</sst>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F800]dddd\,\ mmmm\ dd\,\ yyyy"/>
    <numFmt numFmtId="177" formatCode="#"/>
    <numFmt numFmtId="178" formatCode="yyyy&quot;年&quot;m&quot;月&quot;d&quot;日&quot;;@"/>
    <numFmt numFmtId="179" formatCode="0.00_ "/>
    <numFmt numFmtId="180" formatCode="000\-0000"/>
    <numFmt numFmtId="181" formatCode="&quot;遅れ　&quot;0"/>
    <numFmt numFmtId="182" formatCode="&quot;進み　&quot;0"/>
  </numFmts>
  <fonts count="144"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9"/>
      <name val="ＭＳ 明朝"/>
      <family val="1"/>
      <charset val="128"/>
    </font>
    <font>
      <sz val="9"/>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vertAlign val="superscript"/>
      <sz val="9"/>
      <name val="ＭＳ 明朝"/>
      <family val="1"/>
      <charset val="128"/>
    </font>
    <font>
      <sz val="9"/>
      <color indexed="10"/>
      <name val="Century"/>
      <family val="1"/>
    </font>
    <font>
      <sz val="10"/>
      <color indexed="8"/>
      <name val="ＭＳ 明朝"/>
      <family val="1"/>
      <charset val="128"/>
    </font>
    <font>
      <sz val="8"/>
      <name val="ＭＳ Ｐゴシック"/>
      <family val="3"/>
      <charset val="128"/>
    </font>
    <font>
      <sz val="9"/>
      <color indexed="17"/>
      <name val="ＭＳ 明朝"/>
      <family val="1"/>
      <charset val="128"/>
    </font>
    <font>
      <u/>
      <sz val="9"/>
      <name val="ＭＳ Ｐ明朝"/>
      <family val="1"/>
      <charset val="128"/>
    </font>
    <font>
      <sz val="10"/>
      <color theme="1"/>
      <name val="ＭＳ 明朝"/>
      <family val="1"/>
      <charset val="128"/>
    </font>
    <font>
      <sz val="9"/>
      <color theme="1"/>
      <name val="ＭＳ 明朝"/>
      <family val="1"/>
      <charset val="128"/>
    </font>
    <font>
      <sz val="9"/>
      <color rgb="FFFF0000"/>
      <name val="ＭＳ 明朝"/>
      <family val="1"/>
      <charset val="128"/>
    </font>
    <font>
      <sz val="11"/>
      <color rgb="FFFF0000"/>
      <name val="ＭＳ Ｐゴシック"/>
      <family val="3"/>
      <charset val="128"/>
    </font>
    <font>
      <sz val="8"/>
      <color theme="1"/>
      <name val="ＭＳ 明朝"/>
      <family val="1"/>
      <charset val="128"/>
    </font>
    <font>
      <strike/>
      <sz val="12"/>
      <name val="ＭＳ 明朝"/>
      <family val="1"/>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4"/>
      <name val="ＭＳ 明朝"/>
      <family val="1"/>
      <charset val="128"/>
    </font>
    <font>
      <u/>
      <sz val="9"/>
      <color theme="1"/>
      <name val="ＭＳ 明朝"/>
      <family val="1"/>
      <charset val="128"/>
    </font>
    <font>
      <sz val="11"/>
      <color indexed="10"/>
      <name val="ＭＳ 明朝"/>
      <family val="1"/>
      <charset val="128"/>
    </font>
    <font>
      <sz val="9"/>
      <color indexed="10"/>
      <name val="ＭＳ 明朝"/>
      <family val="1"/>
      <charset val="128"/>
    </font>
    <font>
      <sz val="8"/>
      <name val="ＭＳ 明朝"/>
      <family val="1"/>
    </font>
    <font>
      <sz val="9"/>
      <name val="ＭＳ 明朝"/>
      <family val="1"/>
    </font>
    <font>
      <sz val="11"/>
      <color rgb="FF595959"/>
      <name val="Meiryo UI"/>
      <family val="3"/>
      <charset val="128"/>
    </font>
    <font>
      <sz val="12"/>
      <color rgb="FFFF0000"/>
      <name val="Meiryo UI"/>
      <family val="3"/>
      <charset val="128"/>
    </font>
    <font>
      <sz val="11"/>
      <color theme="0"/>
      <name val="ＭＳ Ｐゴシック"/>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FF0000"/>
      <name val="Meiryo UI"/>
      <family val="3"/>
      <charset val="128"/>
    </font>
    <font>
      <b/>
      <u/>
      <sz val="12"/>
      <color theme="1" tint="0.249977111117893"/>
      <name val="Meiryo UI"/>
      <family val="3"/>
      <charset val="128"/>
    </font>
    <font>
      <sz val="7"/>
      <name val="ＭＳ 明朝"/>
      <family val="1"/>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1"/>
      <color theme="10"/>
      <name val="ＭＳ Ｐゴシック"/>
      <family val="2"/>
      <scheme val="minor"/>
    </font>
    <font>
      <b/>
      <sz val="16"/>
      <color theme="1" tint="0.24994659260841701"/>
      <name val="Meiryo UI"/>
      <family val="3"/>
      <charset val="128"/>
    </font>
    <font>
      <sz val="16"/>
      <name val="ＭＳ 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sz val="11"/>
      <color theme="10"/>
      <name val="Meiryo UI"/>
      <family val="3"/>
      <charset val="128"/>
    </font>
    <font>
      <sz val="11"/>
      <color theme="10"/>
      <name val="Microsoft JhengHei"/>
      <family val="3"/>
    </font>
    <font>
      <sz val="12"/>
      <color rgb="FFC00000"/>
      <name val="Meiryo UI"/>
      <family val="3"/>
      <charset val="128"/>
    </font>
    <font>
      <sz val="16"/>
      <color rgb="FFFF0000"/>
      <name val="Meiryo UI"/>
      <family val="3"/>
      <charset val="128"/>
    </font>
    <font>
      <sz val="11"/>
      <color rgb="FF0000FF"/>
      <name val="Microsoft JhengHei"/>
      <family val="3"/>
    </font>
    <font>
      <b/>
      <sz val="22"/>
      <color rgb="FFC00000"/>
      <name val="Meiryo UI"/>
      <family val="3"/>
      <charset val="128"/>
    </font>
    <font>
      <b/>
      <u/>
      <sz val="16"/>
      <color theme="1" tint="0.249977111117893"/>
      <name val="Meiryo UI"/>
      <family val="3"/>
      <charset val="128"/>
    </font>
    <font>
      <b/>
      <sz val="28"/>
      <color rgb="FFC00000"/>
      <name val="Meiryo UI"/>
      <family val="3"/>
      <charset val="128"/>
    </font>
    <font>
      <sz val="20"/>
      <color rgb="FFFF0000"/>
      <name val="Meiryo UI"/>
      <family val="3"/>
      <charset val="128"/>
    </font>
    <font>
      <sz val="11"/>
      <color theme="10"/>
      <name val="Meiryo UI"/>
      <family val="3"/>
      <charset val="136"/>
    </font>
    <font>
      <u/>
      <sz val="16"/>
      <color theme="10"/>
      <name val="ＭＳ Ｐゴシック"/>
      <family val="3"/>
      <charset val="128"/>
    </font>
    <font>
      <b/>
      <sz val="14"/>
      <name val="Meiryo UI"/>
      <family val="3"/>
      <charset val="128"/>
    </font>
    <font>
      <sz val="8"/>
      <color rgb="FFC00000"/>
      <name val="Meiryo UI"/>
      <family val="3"/>
      <charset val="128"/>
    </font>
    <font>
      <sz val="11"/>
      <color theme="1" tint="0.34998626667073579"/>
      <name val="Meiryo UI"/>
      <family val="3"/>
      <charset val="128"/>
    </font>
    <font>
      <b/>
      <sz val="26"/>
      <color rgb="FFFF0000"/>
      <name val="Meiryo UI"/>
      <family val="3"/>
      <charset val="128"/>
    </font>
    <font>
      <sz val="11"/>
      <color rgb="FFC00000"/>
      <name val="Meiryo UI"/>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3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1"/>
      </left>
      <right/>
      <top/>
      <bottom/>
      <diagonal/>
    </border>
    <border>
      <left style="thin">
        <color theme="1"/>
      </left>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medium">
        <color theme="1"/>
      </left>
      <right/>
      <top style="medium">
        <color theme="1"/>
      </top>
      <bottom/>
      <diagonal/>
    </border>
    <border>
      <left/>
      <right/>
      <top style="thin">
        <color theme="1"/>
      </top>
      <bottom style="thin">
        <color theme="1"/>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medium">
        <color theme="1"/>
      </left>
      <right/>
      <top style="thin">
        <color auto="1"/>
      </top>
      <bottom style="thin">
        <color auto="1"/>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medium">
        <color theme="1"/>
      </left>
      <right/>
      <top/>
      <bottom style="thin">
        <color auto="1"/>
      </bottom>
      <diagonal/>
    </border>
    <border>
      <left style="medium">
        <color theme="1"/>
      </left>
      <right/>
      <top style="thin">
        <color auto="1"/>
      </top>
      <bottom/>
      <diagonal/>
    </border>
    <border>
      <left style="hair">
        <color indexed="64"/>
      </left>
      <right/>
      <top style="hair">
        <color indexed="64"/>
      </top>
      <bottom style="thin">
        <color indexed="64"/>
      </bottom>
      <diagonal/>
    </border>
    <border>
      <left style="thin">
        <color indexed="64"/>
      </left>
      <right/>
      <top style="medium">
        <color theme="1"/>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theme="1"/>
      </left>
      <right/>
      <top style="hair">
        <color theme="1"/>
      </top>
      <bottom style="thin">
        <color auto="1"/>
      </bottom>
      <diagonal/>
    </border>
    <border>
      <left style="medium">
        <color theme="1"/>
      </left>
      <right/>
      <top style="hair">
        <color theme="1"/>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top style="thin">
        <color theme="1"/>
      </top>
      <bottom/>
      <diagonal/>
    </border>
    <border>
      <left/>
      <right/>
      <top/>
      <bottom style="thin">
        <color theme="1"/>
      </bottom>
      <diagonal/>
    </border>
    <border>
      <left style="thin">
        <color indexed="64"/>
      </left>
      <right/>
      <top style="thin">
        <color theme="1"/>
      </top>
      <bottom style="thin">
        <color theme="1"/>
      </bottom>
      <diagonal/>
    </border>
    <border>
      <left style="thin">
        <color indexed="64"/>
      </left>
      <right/>
      <top style="thin">
        <color theme="1"/>
      </top>
      <bottom/>
      <diagonal/>
    </border>
    <border>
      <left style="thin">
        <color theme="1"/>
      </left>
      <right/>
      <top/>
      <bottom style="thin">
        <color indexed="64"/>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medium">
        <color indexed="64"/>
      </bottom>
      <diagonal/>
    </border>
    <border>
      <left/>
      <right style="medium">
        <color theme="1"/>
      </right>
      <top style="thin">
        <color indexed="64"/>
      </top>
      <bottom/>
      <diagonal/>
    </border>
    <border>
      <left/>
      <right style="medium">
        <color theme="1"/>
      </right>
      <top/>
      <bottom style="medium">
        <color indexed="64"/>
      </bottom>
      <diagonal/>
    </border>
    <border>
      <left/>
      <right style="thin">
        <color indexed="64"/>
      </right>
      <top style="hair">
        <color indexed="64"/>
      </top>
      <bottom/>
      <diagonal/>
    </border>
    <border>
      <left/>
      <right style="thin">
        <color indexed="64"/>
      </right>
      <top style="thin">
        <color theme="1"/>
      </top>
      <bottom/>
      <diagonal/>
    </border>
    <border>
      <left style="medium">
        <color theme="1"/>
      </left>
      <right/>
      <top/>
      <bottom/>
      <diagonal/>
    </border>
    <border>
      <left style="medium">
        <color theme="1"/>
      </left>
      <right/>
      <top/>
      <bottom style="medium">
        <color indexed="64"/>
      </bottom>
      <diagonal/>
    </border>
    <border>
      <left/>
      <right style="thin">
        <color indexed="64"/>
      </right>
      <top/>
      <bottom style="medium">
        <color indexed="64"/>
      </bottom>
      <diagonal/>
    </border>
    <border>
      <left style="thin">
        <color theme="0" tint="-0.34998626667073579"/>
      </left>
      <right/>
      <top style="thin">
        <color theme="0" tint="-0.34998626667073579"/>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theme="1"/>
      </top>
      <bottom/>
      <diagonal/>
    </border>
    <border>
      <left style="thin">
        <color indexed="64"/>
      </left>
      <right style="medium">
        <color indexed="64"/>
      </right>
      <top style="thin">
        <color indexed="64"/>
      </top>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theme="1"/>
      </right>
      <top style="hair">
        <color indexed="64"/>
      </top>
      <bottom style="hair">
        <color indexed="64"/>
      </bottom>
      <diagonal/>
    </border>
    <border>
      <left style="thin">
        <color theme="1"/>
      </left>
      <right/>
      <top style="hair">
        <color indexed="64"/>
      </top>
      <bottom style="hair">
        <color indexed="64"/>
      </bottom>
      <diagonal/>
    </border>
    <border>
      <left style="thin">
        <color theme="1"/>
      </left>
      <right/>
      <top/>
      <bottom style="hair">
        <color indexed="64"/>
      </bottom>
      <diagonal/>
    </border>
    <border>
      <left/>
      <right style="thin">
        <color theme="1"/>
      </right>
      <top/>
      <bottom style="hair">
        <color indexed="64"/>
      </bottom>
      <diagonal/>
    </border>
    <border>
      <left/>
      <right style="thin">
        <color theme="1"/>
      </right>
      <top style="hair">
        <color indexed="64"/>
      </top>
      <bottom/>
      <diagonal/>
    </border>
    <border>
      <left style="thin">
        <color theme="1"/>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hair">
        <color theme="0" tint="-0.499984740745262"/>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1"/>
      </left>
      <right/>
      <top style="hair">
        <color theme="1"/>
      </top>
      <bottom style="hair">
        <color theme="1"/>
      </bottom>
      <diagonal/>
    </border>
    <border>
      <left/>
      <right/>
      <top style="hair">
        <color theme="1"/>
      </top>
      <bottom style="hair">
        <color theme="1"/>
      </bottom>
      <diagonal/>
    </border>
    <border>
      <left style="thin">
        <color theme="1"/>
      </left>
      <right/>
      <top style="hair">
        <color indexed="64"/>
      </top>
      <bottom style="double">
        <color theme="1"/>
      </bottom>
      <diagonal/>
    </border>
    <border>
      <left/>
      <right/>
      <top style="hair">
        <color indexed="64"/>
      </top>
      <bottom style="double">
        <color theme="1"/>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diagonal/>
    </border>
    <border>
      <left style="thin">
        <color theme="1"/>
      </left>
      <right/>
      <top style="hair">
        <color indexed="64"/>
      </top>
      <bottom style="hair">
        <color theme="1"/>
      </bottom>
      <diagonal/>
    </border>
    <border>
      <left/>
      <right/>
      <top style="hair">
        <color indexed="64"/>
      </top>
      <bottom style="hair">
        <color theme="1"/>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thin">
        <color indexed="64"/>
      </left>
      <right/>
      <top style="hair">
        <color theme="1"/>
      </top>
      <bottom style="thin">
        <color indexed="64"/>
      </bottom>
      <diagonal/>
    </border>
    <border>
      <left/>
      <right/>
      <top style="hair">
        <color theme="1"/>
      </top>
      <bottom style="thin">
        <color indexed="64"/>
      </bottom>
      <diagonal/>
    </border>
    <border>
      <left style="thin">
        <color theme="1"/>
      </left>
      <right/>
      <top style="hair">
        <color theme="1"/>
      </top>
      <bottom style="thin">
        <color indexed="64"/>
      </bottom>
      <diagonal/>
    </border>
    <border>
      <left style="thin">
        <color theme="1"/>
      </left>
      <right/>
      <top style="hair">
        <color indexed="64"/>
      </top>
      <bottom style="thin">
        <color indexed="64"/>
      </bottom>
      <diagonal/>
    </border>
    <border>
      <left/>
      <right style="thin">
        <color theme="1"/>
      </right>
      <top style="hair">
        <color indexed="64"/>
      </top>
      <bottom style="thin">
        <color indexed="64"/>
      </bottom>
      <diagonal/>
    </border>
    <border>
      <left style="thin">
        <color theme="0" tint="-0.34998626667073579"/>
      </left>
      <right style="thin">
        <color theme="0" tint="-0.34998626667073579"/>
      </right>
      <top style="thin">
        <color theme="0" tint="-0.34998626667073579"/>
      </top>
      <bottom style="hair">
        <color theme="0" tint="-0.499984740745262"/>
      </bottom>
      <diagonal/>
    </border>
    <border>
      <left style="hair">
        <color theme="0" tint="-0.34998626667073579"/>
      </left>
      <right/>
      <top style="thin">
        <color theme="0" tint="-0.34998626667073579"/>
      </top>
      <bottom style="double">
        <color theme="0" tint="-0.34998626667073579"/>
      </bottom>
      <diagonal/>
    </border>
    <border>
      <left style="hair">
        <color theme="0" tint="-0.34998626667073579"/>
      </left>
      <right/>
      <top style="double">
        <color theme="0" tint="-0.34998626667073579"/>
      </top>
      <bottom style="thin">
        <color theme="0" tint="-0.34998626667073579"/>
      </bottom>
      <diagonal/>
    </border>
    <border>
      <left style="hair">
        <color theme="0" tint="-0.34998626667073579"/>
      </left>
      <right/>
      <top/>
      <bottom/>
      <diagonal/>
    </border>
    <border>
      <left style="hair">
        <color theme="0" tint="-0.34998626667073579"/>
      </left>
      <right/>
      <top style="thin">
        <color theme="0" tint="-0.34998626667073579"/>
      </top>
      <bottom/>
      <diagonal/>
    </border>
    <border>
      <left style="hair">
        <color theme="0" tint="-0.34998626667073579"/>
      </left>
      <right style="thin">
        <color theme="0" tint="-0.34998626667073579"/>
      </right>
      <top style="thin">
        <color theme="0" tint="-0.34998626667073579"/>
      </top>
      <bottom style="double">
        <color theme="0" tint="-0.34998626667073579"/>
      </bottom>
      <diagonal/>
    </border>
    <border>
      <left style="hair">
        <color theme="0" tint="-0.34998626667073579"/>
      </left>
      <right style="thin">
        <color theme="0" tint="-0.34998626667073579"/>
      </right>
      <top style="double">
        <color theme="0" tint="-0.34998626667073579"/>
      </top>
      <bottom style="thin">
        <color theme="0" tint="-0.34998626667073579"/>
      </bottom>
      <diagonal/>
    </border>
    <border>
      <left style="hair">
        <color theme="0" tint="-0.34998626667073579"/>
      </left>
      <right style="thin">
        <color theme="0" tint="-0.34998626667073579"/>
      </right>
      <top/>
      <bottom/>
      <diagonal/>
    </border>
    <border>
      <left style="hair">
        <color theme="0" tint="-0.34998626667073579"/>
      </left>
      <right style="thin">
        <color theme="0" tint="-0.34998626667073579"/>
      </right>
      <top style="thin">
        <color theme="0" tint="-0.34998626667073579"/>
      </top>
      <bottom/>
      <diagonal/>
    </border>
    <border>
      <left style="hair">
        <color theme="0" tint="-0.34998626667073579"/>
      </left>
      <right style="thin">
        <color theme="0" tint="-0.34998626667073579"/>
      </right>
      <top style="thin">
        <color theme="0" tint="-0.34998626667073579"/>
      </top>
      <bottom style="thin">
        <color theme="0" tint="-0.34998626667073579"/>
      </bottom>
      <diagonal/>
    </border>
  </borders>
  <cellStyleXfs count="10">
    <xf numFmtId="0" fontId="0" fillId="0" borderId="0">
      <alignment vertical="center"/>
    </xf>
    <xf numFmtId="0" fontId="15" fillId="0" borderId="0"/>
    <xf numFmtId="0" fontId="1" fillId="0" borderId="0"/>
    <xf numFmtId="0" fontId="1" fillId="0" borderId="0"/>
    <xf numFmtId="38" fontId="1" fillId="0" borderId="0" applyFont="0" applyFill="0" applyBorder="0" applyAlignment="0" applyProtection="0">
      <alignment vertical="center"/>
    </xf>
    <xf numFmtId="0" fontId="37" fillId="0" borderId="0" applyNumberFormat="0" applyFill="0" applyBorder="0" applyAlignment="0" applyProtection="0">
      <alignment vertical="center"/>
    </xf>
    <xf numFmtId="0" fontId="60" fillId="0" borderId="0"/>
    <xf numFmtId="0" fontId="122" fillId="0" borderId="0" applyNumberFormat="0" applyFill="0" applyBorder="0" applyAlignment="0" applyProtection="0"/>
    <xf numFmtId="0" fontId="91" fillId="0" borderId="118" applyFont="0">
      <alignment vertical="center" wrapText="1"/>
      <protection locked="0"/>
    </xf>
    <xf numFmtId="0" fontId="123" fillId="0" borderId="118">
      <alignment vertical="center" wrapText="1"/>
      <protection locked="0"/>
    </xf>
  </cellStyleXfs>
  <cellXfs count="1557">
    <xf numFmtId="0" fontId="0" fillId="0" borderId="0" xfId="0">
      <alignment vertical="center"/>
    </xf>
    <xf numFmtId="0" fontId="29" fillId="0" borderId="0" xfId="0" applyFont="1">
      <alignment vertical="center"/>
    </xf>
    <xf numFmtId="0" fontId="33" fillId="0" borderId="0" xfId="0" applyFont="1">
      <alignment vertical="center"/>
    </xf>
    <xf numFmtId="0" fontId="39" fillId="0" borderId="0" xfId="5" applyFont="1" applyProtection="1">
      <alignment vertical="center"/>
    </xf>
    <xf numFmtId="0" fontId="38" fillId="2" borderId="0" xfId="5" applyFont="1" applyFill="1" applyBorder="1" applyAlignment="1" applyProtection="1">
      <alignment vertical="center" shrinkToFit="1"/>
    </xf>
    <xf numFmtId="0" fontId="30" fillId="0" borderId="0" xfId="0" applyFont="1">
      <alignment vertical="center"/>
    </xf>
    <xf numFmtId="0" fontId="34" fillId="0" borderId="0" xfId="0" applyFont="1">
      <alignment vertical="center"/>
    </xf>
    <xf numFmtId="0" fontId="41" fillId="0" borderId="0" xfId="0" applyFont="1">
      <alignment vertical="center"/>
    </xf>
    <xf numFmtId="0" fontId="48" fillId="0" borderId="0" xfId="0" applyFont="1">
      <alignment vertical="center"/>
    </xf>
    <xf numFmtId="0" fontId="30" fillId="2" borderId="0" xfId="0" applyFont="1" applyFill="1">
      <alignment vertical="center"/>
    </xf>
    <xf numFmtId="0" fontId="77" fillId="2" borderId="0" xfId="0" applyFont="1" applyFill="1">
      <alignment vertical="center"/>
    </xf>
    <xf numFmtId="0" fontId="46" fillId="0" borderId="0" xfId="0" applyFont="1">
      <alignment vertical="center"/>
    </xf>
    <xf numFmtId="0" fontId="32" fillId="0" borderId="0" xfId="0" applyFont="1">
      <alignment vertical="center"/>
    </xf>
    <xf numFmtId="0" fontId="50" fillId="0" borderId="0" xfId="0" applyFont="1">
      <alignment vertical="center"/>
    </xf>
    <xf numFmtId="0" fontId="74" fillId="0" borderId="0" xfId="0" applyFont="1">
      <alignment vertical="center"/>
    </xf>
    <xf numFmtId="0" fontId="30" fillId="0" borderId="63" xfId="0" applyFont="1" applyBorder="1">
      <alignment vertical="center"/>
    </xf>
    <xf numFmtId="0" fontId="31" fillId="0" borderId="0" xfId="0" applyFont="1">
      <alignment vertical="center"/>
    </xf>
    <xf numFmtId="0" fontId="30" fillId="0" borderId="87" xfId="0" applyFont="1" applyBorder="1">
      <alignment vertical="center"/>
    </xf>
    <xf numFmtId="0" fontId="30" fillId="0" borderId="112" xfId="0" applyFont="1" applyBorder="1">
      <alignment vertical="center"/>
    </xf>
    <xf numFmtId="0" fontId="30" fillId="0" borderId="89" xfId="0" applyFont="1" applyBorder="1">
      <alignment vertical="center"/>
    </xf>
    <xf numFmtId="0" fontId="81" fillId="0" borderId="0" xfId="0" applyFont="1">
      <alignment vertical="center"/>
    </xf>
    <xf numFmtId="0" fontId="79" fillId="0" borderId="0" xfId="0" applyFont="1" applyAlignment="1">
      <alignment horizontal="left" vertical="center"/>
    </xf>
    <xf numFmtId="0" fontId="75" fillId="0" borderId="0" xfId="0" applyFont="1">
      <alignment vertical="center"/>
    </xf>
    <xf numFmtId="0" fontId="39" fillId="0" borderId="0" xfId="5" applyFont="1" applyFill="1" applyProtection="1">
      <alignment vertical="center"/>
    </xf>
    <xf numFmtId="38" fontId="9" fillId="0" borderId="1" xfId="4" applyFont="1" applyFill="1" applyBorder="1" applyAlignment="1" applyProtection="1">
      <alignment vertical="center" wrapText="1"/>
    </xf>
    <xf numFmtId="38" fontId="9" fillId="0" borderId="7" xfId="4" applyFont="1" applyFill="1" applyBorder="1" applyAlignment="1" applyProtection="1">
      <alignment vertical="center" wrapText="1"/>
    </xf>
    <xf numFmtId="0" fontId="84" fillId="0" borderId="0" xfId="0" applyFont="1">
      <alignment vertical="center"/>
    </xf>
    <xf numFmtId="0" fontId="84" fillId="0" borderId="65" xfId="0" applyFont="1" applyBorder="1">
      <alignment vertical="center"/>
    </xf>
    <xf numFmtId="0" fontId="84" fillId="0" borderId="87" xfId="0" applyFont="1" applyBorder="1">
      <alignment vertical="center"/>
    </xf>
    <xf numFmtId="0" fontId="89" fillId="0" borderId="0" xfId="0" applyFont="1">
      <alignment vertical="center"/>
    </xf>
    <xf numFmtId="0" fontId="9" fillId="0" borderId="1" xfId="0" applyFont="1" applyBorder="1">
      <alignment vertical="center"/>
    </xf>
    <xf numFmtId="38" fontId="9" fillId="0" borderId="0" xfId="4" applyFont="1" applyFill="1" applyProtection="1">
      <alignment vertical="center"/>
    </xf>
    <xf numFmtId="0" fontId="1" fillId="0" borderId="0" xfId="2"/>
    <xf numFmtId="0" fontId="6" fillId="0" borderId="0" xfId="2" applyFont="1" applyAlignment="1">
      <alignment vertical="center"/>
    </xf>
    <xf numFmtId="0" fontId="3" fillId="0" borderId="0" xfId="2" applyFont="1" applyAlignment="1">
      <alignment horizontal="center" vertical="center"/>
    </xf>
    <xf numFmtId="0" fontId="7" fillId="0" borderId="0" xfId="2" applyFont="1" applyAlignment="1">
      <alignment horizontal="right" vertical="center"/>
    </xf>
    <xf numFmtId="0" fontId="3" fillId="0" borderId="0" xfId="2" applyFont="1" applyAlignment="1">
      <alignment horizontal="center"/>
    </xf>
    <xf numFmtId="0" fontId="6" fillId="0" borderId="12" xfId="2" applyFont="1" applyBorder="1" applyAlignment="1">
      <alignment vertical="center"/>
    </xf>
    <xf numFmtId="0" fontId="3" fillId="0" borderId="13" xfId="2" applyFont="1" applyBorder="1" applyAlignment="1">
      <alignment horizontal="center" vertical="center"/>
    </xf>
    <xf numFmtId="0" fontId="3" fillId="0" borderId="13" xfId="2" applyFont="1" applyBorder="1" applyAlignment="1">
      <alignment vertical="center"/>
    </xf>
    <xf numFmtId="0" fontId="6" fillId="0" borderId="16" xfId="2" applyFont="1" applyBorder="1" applyAlignment="1">
      <alignment vertical="center"/>
    </xf>
    <xf numFmtId="0" fontId="9" fillId="0" borderId="0" xfId="2" applyFont="1" applyAlignment="1">
      <alignment horizontal="left" vertical="center"/>
    </xf>
    <xf numFmtId="0" fontId="6" fillId="0" borderId="15" xfId="2" applyFont="1" applyBorder="1" applyAlignment="1">
      <alignment horizontal="right" vertical="center"/>
    </xf>
    <xf numFmtId="0" fontId="3" fillId="0" borderId="1" xfId="2" applyFont="1" applyBorder="1" applyAlignment="1">
      <alignment horizontal="center" vertical="center"/>
    </xf>
    <xf numFmtId="0" fontId="7" fillId="0" borderId="16" xfId="2" applyFont="1" applyBorder="1" applyAlignment="1">
      <alignment horizontal="left" vertical="center"/>
    </xf>
    <xf numFmtId="0" fontId="3" fillId="0" borderId="15" xfId="2" applyFont="1" applyBorder="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20" xfId="2" applyFont="1" applyBorder="1" applyAlignment="1">
      <alignment horizontal="center" vertical="center"/>
    </xf>
    <xf numFmtId="0" fontId="6" fillId="0" borderId="15" xfId="2" applyFont="1" applyBorder="1" applyAlignment="1">
      <alignment vertical="center"/>
    </xf>
    <xf numFmtId="0" fontId="0" fillId="0" borderId="0" xfId="2" applyFont="1"/>
    <xf numFmtId="0" fontId="4" fillId="0" borderId="5" xfId="2" applyFont="1" applyBorder="1" applyAlignment="1">
      <alignment vertical="center"/>
    </xf>
    <xf numFmtId="0" fontId="4" fillId="0" borderId="0" xfId="2" applyFont="1" applyAlignment="1">
      <alignment vertical="center"/>
    </xf>
    <xf numFmtId="0" fontId="4" fillId="0" borderId="6" xfId="2" applyFont="1" applyBorder="1" applyAlignment="1">
      <alignment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0" xfId="2" applyFont="1" applyAlignment="1">
      <alignment horizontal="center" vertical="center"/>
    </xf>
    <xf numFmtId="0" fontId="4" fillId="0" borderId="8" xfId="2" applyFont="1" applyBorder="1" applyAlignment="1">
      <alignment vertical="center"/>
    </xf>
    <xf numFmtId="0" fontId="4" fillId="0" borderId="1" xfId="2" applyFont="1" applyBorder="1" applyAlignment="1">
      <alignment vertical="center"/>
    </xf>
    <xf numFmtId="0" fontId="4" fillId="0" borderId="7" xfId="2" applyFont="1" applyBorder="1" applyAlignment="1">
      <alignment vertical="center"/>
    </xf>
    <xf numFmtId="0" fontId="4" fillId="0" borderId="2" xfId="2" applyFont="1" applyBorder="1" applyAlignment="1">
      <alignment horizontal="left" vertical="center"/>
    </xf>
    <xf numFmtId="0" fontId="4" fillId="0" borderId="8" xfId="2" applyFont="1" applyBorder="1" applyAlignment="1">
      <alignment horizontal="left" vertical="center"/>
    </xf>
    <xf numFmtId="0" fontId="4" fillId="0" borderId="3" xfId="2" applyFont="1" applyBorder="1" applyAlignment="1">
      <alignment horizontal="left" vertical="center"/>
    </xf>
    <xf numFmtId="0" fontId="4" fillId="0" borderId="4" xfId="2" applyFont="1" applyBorder="1" applyAlignment="1">
      <alignment horizontal="left" vertical="center"/>
    </xf>
    <xf numFmtId="0" fontId="4" fillId="0" borderId="1" xfId="2" applyFont="1" applyBorder="1" applyAlignment="1">
      <alignment horizontal="left" vertical="center"/>
    </xf>
    <xf numFmtId="0" fontId="4" fillId="0" borderId="7" xfId="2" applyFont="1" applyBorder="1" applyAlignment="1">
      <alignment horizontal="left" vertical="center"/>
    </xf>
    <xf numFmtId="0" fontId="4" fillId="0" borderId="5" xfId="2" applyFont="1" applyBorder="1" applyAlignment="1">
      <alignment horizontal="left" vertical="center"/>
    </xf>
    <xf numFmtId="0" fontId="4" fillId="0" borderId="0" xfId="2" applyFont="1" applyAlignment="1">
      <alignment horizontal="left" vertical="center"/>
    </xf>
    <xf numFmtId="0" fontId="4" fillId="0" borderId="6" xfId="2" applyFont="1" applyBorder="1" applyAlignment="1">
      <alignment horizontal="left" vertical="center"/>
    </xf>
    <xf numFmtId="38" fontId="1" fillId="0" borderId="0" xfId="2" applyNumberFormat="1"/>
    <xf numFmtId="0" fontId="5" fillId="0" borderId="0" xfId="2" applyFont="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0" fontId="6" fillId="0" borderId="19" xfId="2" applyFont="1" applyBorder="1" applyAlignment="1">
      <alignment vertical="center"/>
    </xf>
    <xf numFmtId="0" fontId="83" fillId="0" borderId="86" xfId="0" applyFont="1" applyBorder="1" applyAlignment="1">
      <alignment horizontal="left" vertical="center"/>
    </xf>
    <xf numFmtId="0" fontId="83" fillId="0" borderId="74" xfId="0" applyFont="1" applyBorder="1" applyAlignment="1">
      <alignment horizontal="left" vertical="center"/>
    </xf>
    <xf numFmtId="0" fontId="84" fillId="0" borderId="90" xfId="0" applyFont="1" applyBorder="1">
      <alignment vertical="center"/>
    </xf>
    <xf numFmtId="0" fontId="30" fillId="2" borderId="130" xfId="0" applyFont="1" applyFill="1" applyBorder="1">
      <alignment vertical="center"/>
    </xf>
    <xf numFmtId="0" fontId="83" fillId="0" borderId="129" xfId="0" applyFont="1" applyBorder="1" applyAlignment="1">
      <alignment horizontal="left" vertical="center"/>
    </xf>
    <xf numFmtId="0" fontId="83" fillId="0" borderId="119" xfId="0" applyFont="1" applyBorder="1" applyAlignment="1">
      <alignment horizontal="left" vertical="center"/>
    </xf>
    <xf numFmtId="0" fontId="84" fillId="0" borderId="120" xfId="0" applyFont="1" applyBorder="1">
      <alignment vertical="center"/>
    </xf>
    <xf numFmtId="0" fontId="84" fillId="0" borderId="63" xfId="0" applyFont="1" applyBorder="1">
      <alignment vertical="center"/>
    </xf>
    <xf numFmtId="0" fontId="84" fillId="0" borderId="71" xfId="0" applyFont="1" applyBorder="1">
      <alignment vertical="center"/>
    </xf>
    <xf numFmtId="0" fontId="83" fillId="0" borderId="0" xfId="0" applyFont="1" applyAlignment="1">
      <alignment horizontal="left" vertical="center"/>
    </xf>
    <xf numFmtId="0" fontId="84" fillId="0" borderId="88" xfId="0" applyFont="1" applyBorder="1">
      <alignment vertical="center"/>
    </xf>
    <xf numFmtId="0" fontId="84" fillId="0" borderId="152" xfId="0" applyFont="1" applyBorder="1">
      <alignment vertical="center"/>
    </xf>
    <xf numFmtId="0" fontId="84" fillId="2" borderId="63" xfId="0" applyFont="1" applyFill="1" applyBorder="1">
      <alignment vertical="center"/>
    </xf>
    <xf numFmtId="0" fontId="83" fillId="2" borderId="87" xfId="0" applyFont="1" applyFill="1" applyBorder="1">
      <alignment vertical="center"/>
    </xf>
    <xf numFmtId="0" fontId="83" fillId="0" borderId="112" xfId="0" applyFont="1" applyBorder="1" applyAlignment="1">
      <alignment horizontal="left" vertical="center"/>
    </xf>
    <xf numFmtId="0" fontId="74" fillId="0" borderId="63" xfId="0" applyFont="1" applyBorder="1">
      <alignment vertical="center"/>
    </xf>
    <xf numFmtId="0" fontId="84" fillId="0" borderId="82" xfId="0" applyFont="1" applyBorder="1">
      <alignment vertical="center"/>
    </xf>
    <xf numFmtId="0" fontId="84" fillId="0" borderId="121" xfId="0" applyFont="1" applyBorder="1">
      <alignment vertical="center"/>
    </xf>
    <xf numFmtId="0" fontId="84" fillId="0" borderId="64" xfId="0" applyFont="1" applyBorder="1">
      <alignment vertical="center"/>
    </xf>
    <xf numFmtId="0" fontId="84" fillId="0" borderId="86" xfId="0" applyFont="1" applyBorder="1">
      <alignment vertical="center"/>
    </xf>
    <xf numFmtId="0" fontId="84" fillId="0" borderId="69" xfId="0" applyFont="1" applyBorder="1">
      <alignment vertical="center"/>
    </xf>
    <xf numFmtId="0" fontId="83" fillId="0" borderId="91" xfId="0" applyFont="1" applyBorder="1" applyAlignment="1">
      <alignment horizontal="left" vertical="center"/>
    </xf>
    <xf numFmtId="0" fontId="30" fillId="2" borderId="89" xfId="0" applyFont="1" applyFill="1" applyBorder="1">
      <alignment vertical="center"/>
    </xf>
    <xf numFmtId="0" fontId="88" fillId="2" borderId="87" xfId="0" applyFont="1" applyFill="1" applyBorder="1">
      <alignment vertical="center"/>
    </xf>
    <xf numFmtId="0" fontId="30" fillId="2" borderId="126" xfId="0" applyFont="1" applyFill="1" applyBorder="1">
      <alignment vertical="center"/>
    </xf>
    <xf numFmtId="0" fontId="83" fillId="7" borderId="0" xfId="0" applyFont="1" applyFill="1" applyAlignment="1">
      <alignment horizontal="left" vertical="center"/>
    </xf>
    <xf numFmtId="0" fontId="84" fillId="7" borderId="0" xfId="0" applyFont="1" applyFill="1">
      <alignment vertical="center"/>
    </xf>
    <xf numFmtId="0" fontId="83" fillId="7" borderId="112" xfId="0" applyFont="1" applyFill="1" applyBorder="1" applyAlignment="1">
      <alignment horizontal="left" vertical="center"/>
    </xf>
    <xf numFmtId="0" fontId="92" fillId="6" borderId="150" xfId="0" applyFont="1" applyFill="1" applyBorder="1">
      <alignment vertical="center"/>
    </xf>
    <xf numFmtId="0" fontId="77" fillId="6" borderId="151" xfId="0" applyFont="1" applyFill="1" applyBorder="1">
      <alignment vertical="center"/>
    </xf>
    <xf numFmtId="0" fontId="92" fillId="6" borderId="155" xfId="0" applyFont="1" applyFill="1" applyBorder="1">
      <alignment vertical="center"/>
    </xf>
    <xf numFmtId="0" fontId="92" fillId="6" borderId="156" xfId="0" applyFont="1" applyFill="1" applyBorder="1">
      <alignment vertical="center"/>
    </xf>
    <xf numFmtId="0" fontId="77" fillId="2" borderId="129" xfId="0" applyFont="1" applyFill="1" applyBorder="1">
      <alignment vertical="center"/>
    </xf>
    <xf numFmtId="0" fontId="77" fillId="2" borderId="63" xfId="0" applyFont="1" applyFill="1" applyBorder="1">
      <alignment vertical="center"/>
    </xf>
    <xf numFmtId="0" fontId="84" fillId="0" borderId="86" xfId="0" applyFont="1" applyBorder="1" applyProtection="1">
      <alignment vertical="center"/>
      <protection locked="0"/>
    </xf>
    <xf numFmtId="0" fontId="84" fillId="0" borderId="159" xfId="0" applyFont="1" applyBorder="1" applyProtection="1">
      <alignment vertical="center"/>
      <protection locked="0"/>
    </xf>
    <xf numFmtId="0" fontId="84" fillId="0" borderId="119" xfId="0" applyFont="1" applyBorder="1" applyProtection="1">
      <alignment vertical="center"/>
      <protection locked="0"/>
    </xf>
    <xf numFmtId="0" fontId="84" fillId="0" borderId="74" xfId="0" applyFont="1" applyBorder="1" applyProtection="1">
      <alignment vertical="center"/>
      <protection locked="0"/>
    </xf>
    <xf numFmtId="0" fontId="84" fillId="0" borderId="68" xfId="0" applyFont="1" applyBorder="1" applyProtection="1">
      <alignment vertical="center"/>
      <protection locked="0"/>
    </xf>
    <xf numFmtId="0" fontId="84" fillId="0" borderId="68" xfId="0" applyFont="1" applyBorder="1">
      <alignment vertical="center"/>
    </xf>
    <xf numFmtId="0" fontId="84" fillId="0" borderId="70" xfId="0" applyFont="1" applyBorder="1" applyProtection="1">
      <alignment vertical="center"/>
      <protection locked="0"/>
    </xf>
    <xf numFmtId="0" fontId="84" fillId="0" borderId="84" xfId="0" applyFont="1" applyBorder="1" applyProtection="1">
      <alignment vertical="center"/>
      <protection locked="0"/>
    </xf>
    <xf numFmtId="0" fontId="84" fillId="0" borderId="85" xfId="0" applyFont="1" applyBorder="1">
      <alignment vertical="center"/>
    </xf>
    <xf numFmtId="0" fontId="83" fillId="0" borderId="0" xfId="0" applyFont="1">
      <alignment vertical="center"/>
    </xf>
    <xf numFmtId="0" fontId="83" fillId="0" borderId="158" xfId="0" applyFont="1" applyBorder="1">
      <alignment vertical="center"/>
    </xf>
    <xf numFmtId="0" fontId="83" fillId="0" borderId="159" xfId="0" applyFont="1" applyBorder="1">
      <alignment vertical="center"/>
    </xf>
    <xf numFmtId="0" fontId="83" fillId="0" borderId="157" xfId="0" applyFont="1" applyBorder="1">
      <alignment vertical="center"/>
    </xf>
    <xf numFmtId="0" fontId="83" fillId="0" borderId="87" xfId="0" applyFont="1" applyBorder="1">
      <alignment vertical="center"/>
    </xf>
    <xf numFmtId="0" fontId="83" fillId="0" borderId="112" xfId="0" applyFont="1" applyBorder="1">
      <alignment vertical="center"/>
    </xf>
    <xf numFmtId="0" fontId="83" fillId="0" borderId="86" xfId="0" applyFont="1" applyBorder="1">
      <alignment vertical="center"/>
    </xf>
    <xf numFmtId="0" fontId="83" fillId="0" borderId="119" xfId="0" applyFont="1" applyBorder="1">
      <alignment vertical="center"/>
    </xf>
    <xf numFmtId="0" fontId="83" fillId="0" borderId="74" xfId="0" applyFont="1" applyBorder="1">
      <alignment vertical="center"/>
    </xf>
    <xf numFmtId="0" fontId="83" fillId="0" borderId="70" xfId="0" applyFont="1" applyBorder="1">
      <alignment vertical="center"/>
    </xf>
    <xf numFmtId="0" fontId="83" fillId="2" borderId="86" xfId="0" applyFont="1" applyFill="1" applyBorder="1" applyAlignment="1">
      <alignment horizontal="left" vertical="center"/>
    </xf>
    <xf numFmtId="0" fontId="83" fillId="0" borderId="89" xfId="0" applyFont="1" applyBorder="1">
      <alignment vertical="center"/>
    </xf>
    <xf numFmtId="0" fontId="83" fillId="0" borderId="91" xfId="0" applyFont="1" applyBorder="1">
      <alignment vertical="center"/>
    </xf>
    <xf numFmtId="0" fontId="83" fillId="0" borderId="130" xfId="0" applyFont="1" applyBorder="1">
      <alignment vertical="center"/>
    </xf>
    <xf numFmtId="0" fontId="83" fillId="0" borderId="126" xfId="0" applyFont="1" applyBorder="1">
      <alignment vertical="center"/>
    </xf>
    <xf numFmtId="0" fontId="83" fillId="0" borderId="84" xfId="0" applyFont="1" applyBorder="1">
      <alignment vertical="center"/>
    </xf>
    <xf numFmtId="0" fontId="83" fillId="2" borderId="112" xfId="0" applyFont="1" applyFill="1" applyBorder="1" applyAlignment="1">
      <alignment horizontal="left" vertical="center"/>
    </xf>
    <xf numFmtId="0" fontId="83" fillId="2" borderId="63" xfId="0" applyFont="1" applyFill="1" applyBorder="1">
      <alignment vertical="center"/>
    </xf>
    <xf numFmtId="0" fontId="84" fillId="0" borderId="73" xfId="0" applyFont="1" applyBorder="1">
      <alignment vertical="center"/>
    </xf>
    <xf numFmtId="0" fontId="84" fillId="8" borderId="69" xfId="0" applyFont="1" applyFill="1" applyBorder="1">
      <alignment vertical="center"/>
    </xf>
    <xf numFmtId="0" fontId="84" fillId="8" borderId="72" xfId="0" applyFont="1" applyFill="1" applyBorder="1">
      <alignment vertical="center"/>
    </xf>
    <xf numFmtId="0" fontId="84" fillId="8" borderId="86" xfId="0" applyFont="1" applyFill="1" applyBorder="1">
      <alignment vertical="center"/>
    </xf>
    <xf numFmtId="0" fontId="84" fillId="8" borderId="88" xfId="0" applyFont="1" applyFill="1" applyBorder="1">
      <alignment vertical="center"/>
    </xf>
    <xf numFmtId="0" fontId="83" fillId="0" borderId="126" xfId="0" applyFont="1" applyBorder="1" applyAlignment="1">
      <alignment vertical="top"/>
    </xf>
    <xf numFmtId="0" fontId="83" fillId="0" borderId="130" xfId="0" applyFont="1" applyBorder="1" applyAlignment="1">
      <alignment vertical="top"/>
    </xf>
    <xf numFmtId="0" fontId="83" fillId="0" borderId="89" xfId="0" applyFont="1" applyBorder="1" applyAlignment="1">
      <alignment horizontal="left" vertical="center"/>
    </xf>
    <xf numFmtId="0" fontId="83" fillId="7" borderId="89" xfId="0" applyFont="1" applyFill="1" applyBorder="1" applyAlignment="1">
      <alignment horizontal="left" vertical="center"/>
    </xf>
    <xf numFmtId="0" fontId="84" fillId="0" borderId="83" xfId="0" applyFont="1" applyBorder="1" applyProtection="1">
      <alignment vertical="center"/>
      <protection locked="0"/>
    </xf>
    <xf numFmtId="0" fontId="30" fillId="2" borderId="151" xfId="0" applyFont="1" applyFill="1" applyBorder="1">
      <alignment vertical="center"/>
    </xf>
    <xf numFmtId="0" fontId="84" fillId="0" borderId="92" xfId="0" applyFont="1" applyBorder="1">
      <alignment vertical="center"/>
    </xf>
    <xf numFmtId="0" fontId="84" fillId="0" borderId="164" xfId="0" applyFont="1" applyBorder="1">
      <alignment vertical="center"/>
    </xf>
    <xf numFmtId="0" fontId="83" fillId="0" borderId="65" xfId="0" applyFont="1" applyBorder="1" applyAlignment="1">
      <alignment horizontal="left" vertical="center"/>
    </xf>
    <xf numFmtId="0" fontId="84" fillId="0" borderId="166" xfId="0" applyFont="1" applyBorder="1">
      <alignment vertical="center"/>
    </xf>
    <xf numFmtId="0" fontId="83" fillId="0" borderId="165" xfId="0" applyFont="1" applyBorder="1" applyAlignment="1">
      <alignment horizontal="left" vertical="center"/>
    </xf>
    <xf numFmtId="0" fontId="83" fillId="0" borderId="164" xfId="0" applyFont="1" applyBorder="1" applyAlignment="1">
      <alignment horizontal="left" vertical="center"/>
    </xf>
    <xf numFmtId="0" fontId="83" fillId="0" borderId="166" xfId="0" applyFont="1" applyBorder="1" applyAlignment="1">
      <alignment horizontal="left" vertical="center"/>
    </xf>
    <xf numFmtId="0" fontId="87" fillId="0" borderId="164" xfId="0" applyFont="1" applyBorder="1" applyAlignment="1">
      <alignment horizontal="left" vertical="center"/>
    </xf>
    <xf numFmtId="0" fontId="87" fillId="0" borderId="166" xfId="0" applyFont="1" applyBorder="1" applyAlignment="1">
      <alignment horizontal="left" vertical="center"/>
    </xf>
    <xf numFmtId="0" fontId="29" fillId="0" borderId="168" xfId="0" applyFont="1" applyBorder="1">
      <alignment vertical="center"/>
    </xf>
    <xf numFmtId="0" fontId="29" fillId="0" borderId="167" xfId="0" applyFont="1" applyBorder="1">
      <alignment vertical="center"/>
    </xf>
    <xf numFmtId="0" fontId="29" fillId="0" borderId="169" xfId="0" applyFont="1" applyBorder="1">
      <alignment vertical="center"/>
    </xf>
    <xf numFmtId="0" fontId="29" fillId="2" borderId="162" xfId="0" applyFont="1" applyFill="1" applyBorder="1">
      <alignment vertical="center"/>
    </xf>
    <xf numFmtId="0" fontId="84" fillId="7" borderId="164" xfId="0" applyFont="1" applyFill="1" applyBorder="1">
      <alignment vertical="center"/>
    </xf>
    <xf numFmtId="0" fontId="84" fillId="7" borderId="166" xfId="0" applyFont="1" applyFill="1" applyBorder="1">
      <alignment vertical="center"/>
    </xf>
    <xf numFmtId="0" fontId="83" fillId="7" borderId="91" xfId="0" applyFont="1" applyFill="1" applyBorder="1" applyAlignment="1">
      <alignment horizontal="left" vertical="center"/>
    </xf>
    <xf numFmtId="0" fontId="84" fillId="7" borderId="165" xfId="0" applyFont="1" applyFill="1" applyBorder="1">
      <alignment vertical="center"/>
    </xf>
    <xf numFmtId="0" fontId="84" fillId="0" borderId="171" xfId="0" applyFont="1" applyBorder="1">
      <alignment vertical="center"/>
    </xf>
    <xf numFmtId="0" fontId="84" fillId="0" borderId="0" xfId="0" applyFont="1" applyAlignment="1">
      <alignment horizontal="left" vertical="center"/>
    </xf>
    <xf numFmtId="0" fontId="84" fillId="2" borderId="151" xfId="0" applyFont="1" applyFill="1" applyBorder="1" applyAlignment="1">
      <alignment horizontal="left" vertical="center"/>
    </xf>
    <xf numFmtId="0" fontId="84" fillId="0" borderId="161" xfId="0" applyFont="1" applyBorder="1" applyAlignment="1">
      <alignment horizontal="left" vertical="center"/>
    </xf>
    <xf numFmtId="0" fontId="84" fillId="0" borderId="161" xfId="0" applyFont="1" applyBorder="1" applyAlignment="1">
      <alignment horizontal="left" vertical="center" wrapText="1"/>
    </xf>
    <xf numFmtId="0" fontId="84" fillId="2" borderId="163" xfId="0" applyFont="1" applyFill="1" applyBorder="1" applyAlignment="1">
      <alignment horizontal="left" vertical="center"/>
    </xf>
    <xf numFmtId="0" fontId="29" fillId="0" borderId="166" xfId="0" applyFont="1" applyBorder="1">
      <alignment vertical="center"/>
    </xf>
    <xf numFmtId="0" fontId="29" fillId="0" borderId="165" xfId="0" applyFont="1" applyBorder="1">
      <alignment vertical="center"/>
    </xf>
    <xf numFmtId="0" fontId="92" fillId="6" borderId="0" xfId="0" applyFont="1" applyFill="1">
      <alignment vertical="center"/>
    </xf>
    <xf numFmtId="0" fontId="84" fillId="5" borderId="0" xfId="0" applyFont="1" applyFill="1">
      <alignment vertical="center"/>
    </xf>
    <xf numFmtId="0" fontId="83" fillId="5" borderId="0" xfId="0" applyFont="1" applyFill="1" applyAlignment="1">
      <alignment horizontal="left" vertical="center"/>
    </xf>
    <xf numFmtId="0" fontId="84" fillId="0" borderId="112" xfId="0" applyFont="1" applyBorder="1" applyProtection="1">
      <alignment vertical="center"/>
      <protection locked="0"/>
    </xf>
    <xf numFmtId="0" fontId="83" fillId="2" borderId="65" xfId="0" applyFont="1" applyFill="1" applyBorder="1">
      <alignment vertical="center"/>
    </xf>
    <xf numFmtId="0" fontId="84" fillId="2" borderId="65" xfId="0" applyFont="1" applyFill="1" applyBorder="1">
      <alignment vertical="center"/>
    </xf>
    <xf numFmtId="0" fontId="85" fillId="2" borderId="65" xfId="0" applyFont="1" applyFill="1" applyBorder="1">
      <alignment vertical="center"/>
    </xf>
    <xf numFmtId="0" fontId="77" fillId="2" borderId="112" xfId="0" applyFont="1" applyFill="1" applyBorder="1">
      <alignment vertical="center"/>
    </xf>
    <xf numFmtId="0" fontId="88" fillId="2" borderId="63" xfId="0" applyFont="1" applyFill="1" applyBorder="1">
      <alignment vertical="center"/>
    </xf>
    <xf numFmtId="0" fontId="36" fillId="0" borderId="0" xfId="2" applyFont="1" applyAlignment="1">
      <alignment vertical="center"/>
    </xf>
    <xf numFmtId="0" fontId="47" fillId="0" borderId="0" xfId="5" applyFont="1" applyAlignment="1" applyProtection="1">
      <alignment vertical="center"/>
    </xf>
    <xf numFmtId="0" fontId="98" fillId="0" borderId="0" xfId="0" applyFont="1">
      <alignment vertical="center"/>
    </xf>
    <xf numFmtId="178" fontId="84" fillId="0" borderId="86" xfId="0" applyNumberFormat="1" applyFont="1" applyBorder="1" applyProtection="1">
      <alignment vertical="center"/>
      <protection locked="0"/>
    </xf>
    <xf numFmtId="0" fontId="84" fillId="0" borderId="91" xfId="0" applyFont="1" applyBorder="1" applyAlignment="1" applyProtection="1">
      <alignment horizontal="right" vertical="center"/>
      <protection locked="0"/>
    </xf>
    <xf numFmtId="0" fontId="83" fillId="0" borderId="130" xfId="0" applyFont="1" applyBorder="1" applyAlignment="1">
      <alignment horizontal="left" vertical="top" wrapText="1"/>
    </xf>
    <xf numFmtId="0" fontId="83" fillId="0" borderId="160" xfId="0" applyFont="1" applyBorder="1" applyAlignment="1">
      <alignment vertical="center" wrapText="1"/>
    </xf>
    <xf numFmtId="0" fontId="83" fillId="0" borderId="0" xfId="0" applyFont="1" applyAlignment="1">
      <alignment vertical="top"/>
    </xf>
    <xf numFmtId="0" fontId="83" fillId="0" borderId="124" xfId="0" applyFont="1" applyBorder="1" applyAlignment="1">
      <alignment vertical="center" wrapText="1"/>
    </xf>
    <xf numFmtId="0" fontId="32" fillId="0" borderId="86" xfId="0" applyFont="1" applyBorder="1" applyAlignment="1">
      <alignment horizontal="centerContinuous" vertical="center"/>
    </xf>
    <xf numFmtId="0" fontId="32" fillId="0" borderId="88" xfId="0" applyFont="1" applyBorder="1" applyAlignment="1">
      <alignment horizontal="centerContinuous" vertical="center"/>
    </xf>
    <xf numFmtId="0" fontId="32" fillId="0" borderId="87" xfId="0" applyFont="1" applyBorder="1" applyAlignment="1">
      <alignment horizontal="centerContinuous" vertical="center"/>
    </xf>
    <xf numFmtId="0" fontId="100" fillId="0" borderId="0" xfId="0" applyFont="1">
      <alignment vertical="center"/>
    </xf>
    <xf numFmtId="0" fontId="107" fillId="0" borderId="0" xfId="0" applyFont="1">
      <alignment vertical="center"/>
    </xf>
    <xf numFmtId="0" fontId="110" fillId="0" borderId="0" xfId="0" applyFont="1">
      <alignment vertical="center"/>
    </xf>
    <xf numFmtId="0" fontId="84" fillId="0" borderId="163" xfId="0" applyFont="1" applyBorder="1" applyAlignment="1">
      <alignment horizontal="left" vertical="center"/>
    </xf>
    <xf numFmtId="0" fontId="84" fillId="0" borderId="170" xfId="0" applyFont="1" applyBorder="1" applyAlignment="1">
      <alignment horizontal="left" vertical="center"/>
    </xf>
    <xf numFmtId="0" fontId="84" fillId="0" borderId="161" xfId="0" applyFont="1" applyBorder="1">
      <alignment vertical="center"/>
    </xf>
    <xf numFmtId="0" fontId="83" fillId="0" borderId="198" xfId="0" applyFont="1" applyBorder="1">
      <alignment vertical="center"/>
    </xf>
    <xf numFmtId="0" fontId="83" fillId="2" borderId="89" xfId="0" applyFont="1" applyFill="1" applyBorder="1">
      <alignment vertical="center"/>
    </xf>
    <xf numFmtId="0" fontId="83" fillId="0" borderId="209" xfId="0" applyFont="1" applyBorder="1">
      <alignment vertical="center"/>
    </xf>
    <xf numFmtId="0" fontId="83" fillId="0" borderId="65" xfId="0" applyFont="1" applyBorder="1">
      <alignment vertical="center"/>
    </xf>
    <xf numFmtId="0" fontId="77" fillId="2" borderId="130" xfId="0" applyFont="1" applyFill="1" applyBorder="1">
      <alignment vertical="center"/>
    </xf>
    <xf numFmtId="0" fontId="83" fillId="0" borderId="63" xfId="0" applyFont="1" applyBorder="1">
      <alignment vertical="center"/>
    </xf>
    <xf numFmtId="0" fontId="0" fillId="0" borderId="63" xfId="0" applyBorder="1">
      <alignment vertical="center"/>
    </xf>
    <xf numFmtId="0" fontId="84" fillId="0" borderId="158" xfId="4" applyNumberFormat="1" applyFont="1" applyBorder="1" applyProtection="1">
      <alignment vertical="center"/>
      <protection locked="0"/>
    </xf>
    <xf numFmtId="0" fontId="83" fillId="0" borderId="130" xfId="0" applyFont="1" applyBorder="1" applyAlignment="1">
      <alignment horizontal="left" vertical="center" wrapText="1"/>
    </xf>
    <xf numFmtId="0" fontId="84" fillId="0" borderId="198" xfId="0" applyFont="1" applyBorder="1" applyProtection="1">
      <alignment vertical="center"/>
      <protection locked="0"/>
    </xf>
    <xf numFmtId="0" fontId="84" fillId="0" borderId="158" xfId="0" applyFont="1" applyBorder="1" applyProtection="1">
      <alignment vertical="center"/>
      <protection locked="0"/>
    </xf>
    <xf numFmtId="0" fontId="84" fillId="8" borderId="128" xfId="0" applyFont="1" applyFill="1" applyBorder="1">
      <alignment vertical="center"/>
    </xf>
    <xf numFmtId="0" fontId="119" fillId="0" borderId="100" xfId="5" applyFont="1" applyBorder="1" applyAlignment="1" applyProtection="1">
      <alignment vertical="center"/>
    </xf>
    <xf numFmtId="0" fontId="47" fillId="0" borderId="100" xfId="5" applyFont="1" applyBorder="1" applyAlignment="1" applyProtection="1">
      <alignment horizontal="center" vertical="center"/>
    </xf>
    <xf numFmtId="0" fontId="63" fillId="0" borderId="0" xfId="0" applyFont="1">
      <alignment vertical="center"/>
    </xf>
    <xf numFmtId="0" fontId="49" fillId="0" borderId="0" xfId="0" applyFont="1">
      <alignment vertical="center"/>
    </xf>
    <xf numFmtId="0" fontId="62" fillId="0" borderId="0" xfId="0" applyFont="1">
      <alignment vertical="center"/>
    </xf>
    <xf numFmtId="0" fontId="46" fillId="0" borderId="0" xfId="0" applyFont="1" applyAlignment="1">
      <alignment horizontal="left" vertical="center"/>
    </xf>
    <xf numFmtId="0" fontId="78" fillId="0" borderId="0" xfId="0" applyFont="1">
      <alignment vertical="center"/>
    </xf>
    <xf numFmtId="0" fontId="38" fillId="0" borderId="0" xfId="5" applyFont="1" applyProtection="1">
      <alignment vertical="center"/>
    </xf>
    <xf numFmtId="0" fontId="45" fillId="0" borderId="0" xfId="0" quotePrefix="1" applyFont="1">
      <alignment vertical="center"/>
    </xf>
    <xf numFmtId="0" fontId="38" fillId="0" borderId="0" xfId="5" applyFont="1" applyAlignment="1" applyProtection="1">
      <alignment vertical="top"/>
    </xf>
    <xf numFmtId="0" fontId="39" fillId="0" borderId="0" xfId="5" applyFont="1" applyAlignment="1" applyProtection="1">
      <alignment vertical="top"/>
    </xf>
    <xf numFmtId="0" fontId="46" fillId="0" borderId="0" xfId="5" applyFont="1" applyAlignment="1" applyProtection="1">
      <alignment horizontal="left" vertical="center"/>
    </xf>
    <xf numFmtId="0" fontId="30" fillId="0" borderId="0" xfId="0" quotePrefix="1" applyFont="1">
      <alignment vertical="center"/>
    </xf>
    <xf numFmtId="0" fontId="31" fillId="0" borderId="0" xfId="0" quotePrefix="1" applyFont="1">
      <alignment vertical="center"/>
    </xf>
    <xf numFmtId="0" fontId="81" fillId="0" borderId="0" xfId="5" applyFont="1" applyAlignment="1" applyProtection="1">
      <alignment horizontal="left" vertical="center"/>
    </xf>
    <xf numFmtId="0" fontId="105" fillId="0" borderId="0" xfId="5" applyFont="1" applyAlignment="1" applyProtection="1">
      <alignment horizontal="left" vertical="center"/>
    </xf>
    <xf numFmtId="0" fontId="59" fillId="0" borderId="0" xfId="0" applyFont="1">
      <alignment vertical="center"/>
    </xf>
    <xf numFmtId="0" fontId="32" fillId="8" borderId="86" xfId="0" applyFont="1" applyFill="1" applyBorder="1">
      <alignment vertical="center"/>
    </xf>
    <xf numFmtId="0" fontId="32" fillId="8" borderId="87" xfId="0" applyFont="1" applyFill="1" applyBorder="1">
      <alignment vertical="center"/>
    </xf>
    <xf numFmtId="0" fontId="32" fillId="8" borderId="88" xfId="0" applyFont="1" applyFill="1" applyBorder="1">
      <alignment vertical="center"/>
    </xf>
    <xf numFmtId="0" fontId="79" fillId="5" borderId="65" xfId="0" applyFont="1" applyFill="1" applyBorder="1">
      <alignment vertical="center"/>
    </xf>
    <xf numFmtId="0" fontId="78" fillId="5" borderId="65" xfId="0" applyFont="1" applyFill="1" applyBorder="1">
      <alignment vertical="center"/>
    </xf>
    <xf numFmtId="0" fontId="36" fillId="5" borderId="65" xfId="0" applyFont="1" applyFill="1" applyBorder="1">
      <alignment vertical="center"/>
    </xf>
    <xf numFmtId="0" fontId="45" fillId="0" borderId="0" xfId="0" applyFont="1">
      <alignment vertical="center"/>
    </xf>
    <xf numFmtId="0" fontId="58" fillId="0" borderId="0" xfId="0" applyFont="1">
      <alignment vertical="center"/>
    </xf>
    <xf numFmtId="0" fontId="114" fillId="0" borderId="0" xfId="0" applyFont="1">
      <alignment vertical="center"/>
    </xf>
    <xf numFmtId="0" fontId="36" fillId="0" borderId="0" xfId="0" applyFont="1">
      <alignment vertical="center"/>
    </xf>
    <xf numFmtId="0" fontId="110" fillId="0" borderId="0" xfId="0" applyFont="1" applyAlignment="1">
      <alignment horizontal="right" vertical="center"/>
    </xf>
    <xf numFmtId="0" fontId="49" fillId="2" borderId="63" xfId="0" applyFont="1" applyFill="1" applyBorder="1">
      <alignment vertical="center"/>
    </xf>
    <xf numFmtId="0" fontId="49" fillId="2" borderId="87" xfId="0" applyFont="1" applyFill="1" applyBorder="1">
      <alignment vertical="center"/>
    </xf>
    <xf numFmtId="0" fontId="83" fillId="0" borderId="87" xfId="0" applyFont="1" applyBorder="1" applyAlignment="1">
      <alignment horizontal="left" vertical="center"/>
    </xf>
    <xf numFmtId="0" fontId="74" fillId="0" borderId="87" xfId="0" applyFont="1" applyBorder="1">
      <alignment vertical="center"/>
    </xf>
    <xf numFmtId="0" fontId="29" fillId="0" borderId="63" xfId="0" applyFont="1" applyBorder="1">
      <alignment vertical="center"/>
    </xf>
    <xf numFmtId="0" fontId="29" fillId="8" borderId="112" xfId="0" applyFont="1" applyFill="1" applyBorder="1">
      <alignment vertical="center"/>
    </xf>
    <xf numFmtId="0" fontId="29" fillId="8" borderId="64" xfId="0" applyFont="1" applyFill="1" applyBorder="1">
      <alignment vertical="center"/>
    </xf>
    <xf numFmtId="178" fontId="84" fillId="0" borderId="0" xfId="0" applyNumberFormat="1" applyFont="1" applyAlignment="1">
      <alignment horizontal="left" vertical="center" wrapText="1"/>
    </xf>
    <xf numFmtId="178" fontId="75" fillId="0" borderId="118" xfId="0" applyNumberFormat="1" applyFont="1" applyBorder="1" applyAlignment="1">
      <alignment horizontal="left" vertical="center" wrapText="1"/>
    </xf>
    <xf numFmtId="0" fontId="29" fillId="8" borderId="86" xfId="0" applyFont="1" applyFill="1" applyBorder="1">
      <alignment vertical="center"/>
    </xf>
    <xf numFmtId="0" fontId="29" fillId="8" borderId="88" xfId="0" applyFont="1" applyFill="1" applyBorder="1">
      <alignment vertical="center"/>
    </xf>
    <xf numFmtId="0" fontId="75" fillId="0" borderId="118" xfId="0" applyFont="1" applyBorder="1">
      <alignment vertical="center"/>
    </xf>
    <xf numFmtId="0" fontId="83" fillId="0" borderId="90" xfId="0" applyFont="1" applyBorder="1" applyAlignment="1">
      <alignment horizontal="left" vertical="center"/>
    </xf>
    <xf numFmtId="0" fontId="83" fillId="0" borderId="83" xfId="0" applyFont="1" applyBorder="1" applyAlignment="1">
      <alignment horizontal="left" vertical="center"/>
    </xf>
    <xf numFmtId="0" fontId="29" fillId="8" borderId="119" xfId="0" applyFont="1" applyFill="1" applyBorder="1">
      <alignment vertical="center"/>
    </xf>
    <xf numFmtId="0" fontId="29" fillId="8" borderId="121" xfId="0" applyFont="1" applyFill="1" applyBorder="1">
      <alignment vertical="center"/>
    </xf>
    <xf numFmtId="0" fontId="84" fillId="0" borderId="123" xfId="0" applyFont="1" applyBorder="1">
      <alignment vertical="center"/>
    </xf>
    <xf numFmtId="0" fontId="75" fillId="0" borderId="123" xfId="0" applyFont="1" applyBorder="1">
      <alignment vertical="center"/>
    </xf>
    <xf numFmtId="0" fontId="29" fillId="8" borderId="74" xfId="0" applyFont="1" applyFill="1" applyBorder="1">
      <alignment vertical="center"/>
    </xf>
    <xf numFmtId="0" fontId="29" fillId="8" borderId="69" xfId="0" applyFont="1" applyFill="1" applyBorder="1">
      <alignment vertical="center"/>
    </xf>
    <xf numFmtId="0" fontId="84" fillId="0" borderId="122" xfId="0" applyFont="1" applyBorder="1">
      <alignment vertical="center"/>
    </xf>
    <xf numFmtId="0" fontId="75" fillId="0" borderId="122" xfId="0" applyFont="1" applyBorder="1">
      <alignment vertical="center"/>
    </xf>
    <xf numFmtId="0" fontId="83" fillId="0" borderId="84" xfId="0" applyFont="1" applyBorder="1" applyAlignment="1">
      <alignment horizontal="left" vertical="center"/>
    </xf>
    <xf numFmtId="0" fontId="32" fillId="0" borderId="90" xfId="0" applyFont="1" applyBorder="1" applyAlignment="1">
      <alignment horizontal="left" vertical="center"/>
    </xf>
    <xf numFmtId="0" fontId="83" fillId="0" borderId="125" xfId="0" applyFont="1" applyBorder="1" applyAlignment="1">
      <alignment horizontal="left" vertical="center"/>
    </xf>
    <xf numFmtId="0" fontId="29" fillId="8" borderId="84" xfId="0" applyFont="1" applyFill="1" applyBorder="1">
      <alignment vertical="center"/>
    </xf>
    <xf numFmtId="0" fontId="29" fillId="8" borderId="128" xfId="0" applyFont="1" applyFill="1" applyBorder="1">
      <alignment vertical="center"/>
    </xf>
    <xf numFmtId="0" fontId="84" fillId="0" borderId="127" xfId="0" applyFont="1" applyBorder="1">
      <alignment vertical="center"/>
    </xf>
    <xf numFmtId="0" fontId="75" fillId="0" borderId="127" xfId="0" applyFont="1" applyBorder="1">
      <alignment vertical="center"/>
    </xf>
    <xf numFmtId="0" fontId="84" fillId="0" borderId="119" xfId="0" applyFont="1" applyBorder="1">
      <alignment vertical="center"/>
    </xf>
    <xf numFmtId="0" fontId="112" fillId="0" borderId="118" xfId="0" applyFont="1" applyBorder="1" applyAlignment="1">
      <alignment vertical="center" wrapText="1"/>
    </xf>
    <xf numFmtId="0" fontId="83" fillId="0" borderId="126" xfId="0" applyFont="1" applyBorder="1" applyAlignment="1">
      <alignment horizontal="left" vertical="center"/>
    </xf>
    <xf numFmtId="0" fontId="29" fillId="8" borderId="70" xfId="0" applyFont="1" applyFill="1" applyBorder="1">
      <alignment vertical="center"/>
    </xf>
    <xf numFmtId="0" fontId="29" fillId="8" borderId="72" xfId="0" applyFont="1" applyFill="1" applyBorder="1">
      <alignment vertical="center"/>
    </xf>
    <xf numFmtId="0" fontId="84" fillId="0" borderId="63" xfId="0" applyFont="1" applyBorder="1" applyAlignment="1">
      <alignment vertical="center" wrapText="1"/>
    </xf>
    <xf numFmtId="0" fontId="84" fillId="0" borderId="84" xfId="0" applyFont="1" applyBorder="1">
      <alignment vertical="center"/>
    </xf>
    <xf numFmtId="0" fontId="83" fillId="0" borderId="129" xfId="0" applyFont="1" applyBorder="1">
      <alignment vertical="center"/>
    </xf>
    <xf numFmtId="0" fontId="75" fillId="0" borderId="129" xfId="0" applyFont="1" applyBorder="1">
      <alignment vertical="center"/>
    </xf>
    <xf numFmtId="0" fontId="83" fillId="0" borderId="124" xfId="0" applyFont="1" applyBorder="1">
      <alignment vertical="center"/>
    </xf>
    <xf numFmtId="0" fontId="84" fillId="0" borderId="71" xfId="0" applyFont="1" applyBorder="1" applyAlignment="1">
      <alignment vertical="center" wrapText="1"/>
    </xf>
    <xf numFmtId="0" fontId="75" fillId="0" borderId="124" xfId="0" applyFont="1" applyBorder="1">
      <alignment vertical="center"/>
    </xf>
    <xf numFmtId="0" fontId="84" fillId="0" borderId="86" xfId="0" applyFont="1" applyBorder="1" applyAlignment="1">
      <alignment vertical="center" wrapText="1"/>
    </xf>
    <xf numFmtId="0" fontId="84" fillId="0" borderId="87" xfId="0" applyFont="1" applyBorder="1" applyAlignment="1">
      <alignment vertical="center" wrapText="1"/>
    </xf>
    <xf numFmtId="0" fontId="75" fillId="0" borderId="118" xfId="0" applyFont="1" applyBorder="1" applyAlignment="1">
      <alignment vertical="center" wrapText="1"/>
    </xf>
    <xf numFmtId="0" fontId="84" fillId="8" borderId="119" xfId="0" applyFont="1" applyFill="1" applyBorder="1">
      <alignment vertical="center"/>
    </xf>
    <xf numFmtId="0" fontId="85" fillId="0" borderId="90" xfId="0" applyFont="1" applyBorder="1" applyAlignment="1">
      <alignment horizontal="left" vertical="center"/>
    </xf>
    <xf numFmtId="0" fontId="84" fillId="0" borderId="74" xfId="0" applyFont="1" applyBorder="1">
      <alignment vertical="center"/>
    </xf>
    <xf numFmtId="0" fontId="84" fillId="8" borderId="74" xfId="0" applyFont="1" applyFill="1" applyBorder="1">
      <alignment vertical="center"/>
    </xf>
    <xf numFmtId="0" fontId="83" fillId="0" borderId="127" xfId="0" applyFont="1" applyBorder="1" applyAlignment="1">
      <alignment horizontal="left" vertical="center"/>
    </xf>
    <xf numFmtId="0" fontId="84" fillId="8" borderId="84" xfId="0" applyFont="1" applyFill="1" applyBorder="1">
      <alignment vertical="center"/>
    </xf>
    <xf numFmtId="0" fontId="29" fillId="0" borderId="112" xfId="0" applyFont="1" applyBorder="1">
      <alignment vertical="center"/>
    </xf>
    <xf numFmtId="0" fontId="84" fillId="8" borderId="121" xfId="0" applyFont="1" applyFill="1" applyBorder="1">
      <alignment vertical="center"/>
    </xf>
    <xf numFmtId="0" fontId="85" fillId="0" borderId="90" xfId="0" applyFont="1" applyBorder="1" applyAlignment="1">
      <alignment horizontal="left" vertical="top"/>
    </xf>
    <xf numFmtId="0" fontId="84" fillId="8" borderId="70" xfId="0" applyFont="1" applyFill="1" applyBorder="1">
      <alignment vertical="center"/>
    </xf>
    <xf numFmtId="0" fontId="86" fillId="0" borderId="63" xfId="0" applyFont="1" applyBorder="1">
      <alignment vertical="center"/>
    </xf>
    <xf numFmtId="0" fontId="84" fillId="7" borderId="63" xfId="0" applyFont="1" applyFill="1" applyBorder="1">
      <alignment vertical="center"/>
    </xf>
    <xf numFmtId="0" fontId="84" fillId="2" borderId="87" xfId="0" applyFont="1" applyFill="1" applyBorder="1">
      <alignment vertical="center"/>
    </xf>
    <xf numFmtId="0" fontId="84" fillId="2" borderId="88" xfId="0" applyFont="1" applyFill="1" applyBorder="1">
      <alignment vertical="center"/>
    </xf>
    <xf numFmtId="0" fontId="83" fillId="7" borderId="86" xfId="0" applyFont="1" applyFill="1" applyBorder="1" applyAlignment="1">
      <alignment horizontal="left" vertical="center"/>
    </xf>
    <xf numFmtId="0" fontId="74" fillId="7" borderId="87" xfId="0" applyFont="1" applyFill="1" applyBorder="1">
      <alignment vertical="center"/>
    </xf>
    <xf numFmtId="0" fontId="84" fillId="7" borderId="118" xfId="0" applyFont="1" applyFill="1" applyBorder="1">
      <alignment vertical="center"/>
    </xf>
    <xf numFmtId="0" fontId="84" fillId="7" borderId="129" xfId="0" applyFont="1" applyFill="1" applyBorder="1">
      <alignment vertical="center"/>
    </xf>
    <xf numFmtId="0" fontId="83" fillId="7" borderId="119" xfId="0" applyFont="1" applyFill="1" applyBorder="1" applyAlignment="1">
      <alignment horizontal="left" vertical="center"/>
    </xf>
    <xf numFmtId="0" fontId="84" fillId="0" borderId="120" xfId="0" applyFont="1" applyBorder="1" applyAlignment="1">
      <alignment vertical="center" wrapText="1"/>
    </xf>
    <xf numFmtId="0" fontId="84" fillId="7" borderId="123" xfId="0" applyFont="1" applyFill="1" applyBorder="1">
      <alignment vertical="center"/>
    </xf>
    <xf numFmtId="0" fontId="83" fillId="7" borderId="74" xfId="0" applyFont="1" applyFill="1" applyBorder="1" applyAlignment="1">
      <alignment horizontal="left" vertical="center"/>
    </xf>
    <xf numFmtId="0" fontId="86" fillId="0" borderId="68" xfId="0" applyFont="1" applyBorder="1">
      <alignment vertical="center"/>
    </xf>
    <xf numFmtId="0" fontId="84" fillId="7" borderId="122" xfId="0" applyFont="1" applyFill="1" applyBorder="1">
      <alignment vertical="center"/>
    </xf>
    <xf numFmtId="0" fontId="83" fillId="7" borderId="70" xfId="0" applyFont="1" applyFill="1" applyBorder="1" applyAlignment="1">
      <alignment horizontal="left" vertical="center"/>
    </xf>
    <xf numFmtId="0" fontId="86" fillId="0" borderId="71" xfId="0" applyFont="1" applyBorder="1">
      <alignment vertical="center"/>
    </xf>
    <xf numFmtId="0" fontId="84" fillId="7" borderId="124" xfId="0" applyFont="1" applyFill="1" applyBorder="1">
      <alignment vertical="center"/>
    </xf>
    <xf numFmtId="0" fontId="83" fillId="7" borderId="153" xfId="0" applyFont="1" applyFill="1" applyBorder="1" applyAlignment="1">
      <alignment horizontal="left" vertical="center" wrapText="1"/>
    </xf>
    <xf numFmtId="0" fontId="84" fillId="0" borderId="119" xfId="0" applyFont="1" applyBorder="1" applyAlignment="1">
      <alignment vertical="center" wrapText="1"/>
    </xf>
    <xf numFmtId="0" fontId="83" fillId="7" borderId="154" xfId="0" applyFont="1" applyFill="1" applyBorder="1" applyAlignment="1">
      <alignment horizontal="left" vertical="center"/>
    </xf>
    <xf numFmtId="0" fontId="83" fillId="0" borderId="63" xfId="0" applyFont="1" applyBorder="1" applyAlignment="1">
      <alignment horizontal="left" vertical="center"/>
    </xf>
    <xf numFmtId="0" fontId="84" fillId="2" borderId="64" xfId="0" applyFont="1" applyFill="1" applyBorder="1">
      <alignment vertical="center"/>
    </xf>
    <xf numFmtId="0" fontId="84" fillId="2" borderId="92" xfId="0" applyFont="1" applyFill="1" applyBorder="1">
      <alignment vertical="center"/>
    </xf>
    <xf numFmtId="0" fontId="32" fillId="0" borderId="65" xfId="0" applyFont="1" applyBorder="1" applyAlignment="1">
      <alignment vertical="center" wrapText="1"/>
    </xf>
    <xf numFmtId="0" fontId="84" fillId="0" borderId="118" xfId="0" applyFont="1" applyBorder="1">
      <alignment vertical="center"/>
    </xf>
    <xf numFmtId="0" fontId="84" fillId="8" borderId="91" xfId="0" applyFont="1" applyFill="1" applyBorder="1">
      <alignment vertical="center"/>
    </xf>
    <xf numFmtId="0" fontId="84" fillId="8" borderId="92" xfId="0" applyFont="1" applyFill="1" applyBorder="1">
      <alignment vertical="center"/>
    </xf>
    <xf numFmtId="0" fontId="84" fillId="0" borderId="125" xfId="5" applyFont="1" applyBorder="1" applyAlignment="1" applyProtection="1">
      <alignment horizontal="left" vertical="center" wrapText="1"/>
    </xf>
    <xf numFmtId="0" fontId="84" fillId="0" borderId="126" xfId="0" applyFont="1" applyBorder="1">
      <alignment vertical="center"/>
    </xf>
    <xf numFmtId="0" fontId="84" fillId="0" borderId="87" xfId="0" applyFont="1" applyBorder="1" applyAlignment="1">
      <alignment horizontal="right" vertical="center"/>
    </xf>
    <xf numFmtId="0" fontId="84" fillId="0" borderId="122" xfId="0" applyFont="1" applyBorder="1" applyAlignment="1">
      <alignment vertical="center" wrapText="1"/>
    </xf>
    <xf numFmtId="0" fontId="84" fillId="8" borderId="83" xfId="0" applyFont="1" applyFill="1" applyBorder="1">
      <alignment vertical="center"/>
    </xf>
    <xf numFmtId="0" fontId="84" fillId="8" borderId="82" xfId="0" applyFont="1" applyFill="1" applyBorder="1">
      <alignment vertical="center"/>
    </xf>
    <xf numFmtId="0" fontId="84" fillId="0" borderId="125" xfId="0" applyFont="1" applyBorder="1" applyAlignment="1">
      <alignment vertical="center" wrapText="1"/>
    </xf>
    <xf numFmtId="0" fontId="84" fillId="0" borderId="83" xfId="0" applyFont="1" applyBorder="1">
      <alignment vertical="center"/>
    </xf>
    <xf numFmtId="0" fontId="84" fillId="0" borderId="68" xfId="0" applyFont="1" applyBorder="1" applyAlignment="1">
      <alignment vertical="center" wrapText="1"/>
    </xf>
    <xf numFmtId="0" fontId="83" fillId="0" borderId="172" xfId="0" applyFont="1" applyBorder="1">
      <alignment vertical="center"/>
    </xf>
    <xf numFmtId="0" fontId="83" fillId="0" borderId="157" xfId="0" applyFont="1" applyBorder="1" applyAlignment="1">
      <alignment horizontal="left" vertical="center"/>
    </xf>
    <xf numFmtId="0" fontId="84" fillId="0" borderId="85" xfId="0" applyFont="1" applyBorder="1" applyAlignment="1">
      <alignment vertical="center" wrapText="1"/>
    </xf>
    <xf numFmtId="0" fontId="32" fillId="0" borderId="120" xfId="0" applyFont="1" applyBorder="1">
      <alignment vertical="center"/>
    </xf>
    <xf numFmtId="0" fontId="84" fillId="0" borderId="123" xfId="0" applyFont="1" applyBorder="1" applyAlignment="1">
      <alignment horizontal="left" vertical="center"/>
    </xf>
    <xf numFmtId="0" fontId="84" fillId="0" borderId="73" xfId="0" applyFont="1" applyBorder="1" applyAlignment="1">
      <alignment horizontal="right" vertical="center"/>
    </xf>
    <xf numFmtId="0" fontId="84" fillId="8" borderId="83" xfId="0" applyFont="1" applyFill="1" applyBorder="1" applyAlignment="1">
      <alignment horizontal="right" vertical="center"/>
    </xf>
    <xf numFmtId="0" fontId="84" fillId="8" borderId="82" xfId="0" applyFont="1" applyFill="1" applyBorder="1" applyAlignment="1">
      <alignment horizontal="right" vertical="center"/>
    </xf>
    <xf numFmtId="0" fontId="49" fillId="0" borderId="125" xfId="5" applyFont="1" applyBorder="1" applyAlignment="1" applyProtection="1">
      <alignment horizontal="left" vertical="center" wrapText="1"/>
    </xf>
    <xf numFmtId="0" fontId="32" fillId="0" borderId="129" xfId="0" applyFont="1" applyBorder="1">
      <alignment vertical="center"/>
    </xf>
    <xf numFmtId="0" fontId="104" fillId="0" borderId="129" xfId="0" applyFont="1" applyBorder="1" applyAlignment="1">
      <alignment vertical="center" wrapText="1"/>
    </xf>
    <xf numFmtId="0" fontId="84" fillId="0" borderId="130" xfId="0" applyFont="1" applyBorder="1">
      <alignment vertical="center"/>
    </xf>
    <xf numFmtId="0" fontId="84" fillId="0" borderId="72" xfId="0" applyFont="1" applyBorder="1">
      <alignment vertical="center"/>
    </xf>
    <xf numFmtId="0" fontId="84" fillId="0" borderId="124" xfId="0" applyFont="1" applyBorder="1">
      <alignment vertical="center"/>
    </xf>
    <xf numFmtId="0" fontId="84" fillId="0" borderId="123" xfId="0" applyFont="1" applyBorder="1" applyAlignment="1">
      <alignment vertical="center" wrapText="1"/>
    </xf>
    <xf numFmtId="0" fontId="75" fillId="8" borderId="74" xfId="0" applyFont="1" applyFill="1" applyBorder="1">
      <alignment vertical="center"/>
    </xf>
    <xf numFmtId="0" fontId="84" fillId="0" borderId="128" xfId="0" applyFont="1" applyBorder="1">
      <alignment vertical="center"/>
    </xf>
    <xf numFmtId="0" fontId="32" fillId="0" borderId="68" xfId="0" applyFont="1" applyBorder="1">
      <alignment vertical="center"/>
    </xf>
    <xf numFmtId="0" fontId="84" fillId="0" borderId="122" xfId="0" applyFont="1" applyBorder="1" applyAlignment="1">
      <alignment horizontal="left" vertical="center"/>
    </xf>
    <xf numFmtId="0" fontId="84" fillId="8" borderId="85" xfId="0" applyFont="1" applyFill="1" applyBorder="1">
      <alignment vertical="center"/>
    </xf>
    <xf numFmtId="0" fontId="84" fillId="8" borderId="112" xfId="0" applyFont="1" applyFill="1" applyBorder="1">
      <alignment vertical="center"/>
    </xf>
    <xf numFmtId="0" fontId="84" fillId="8" borderId="64" xfId="0" applyFont="1" applyFill="1" applyBorder="1">
      <alignment vertical="center"/>
    </xf>
    <xf numFmtId="0" fontId="84" fillId="0" borderId="129" xfId="0" applyFont="1" applyBorder="1" applyAlignment="1">
      <alignment horizontal="left" vertical="center"/>
    </xf>
    <xf numFmtId="0" fontId="49" fillId="0" borderId="124" xfId="5" applyFont="1" applyBorder="1" applyAlignment="1" applyProtection="1">
      <alignment horizontal="left" vertical="center" wrapText="1"/>
    </xf>
    <xf numFmtId="0" fontId="83" fillId="0" borderId="112" xfId="0" applyFont="1" applyBorder="1" applyAlignment="1">
      <alignment vertical="center" wrapText="1"/>
    </xf>
    <xf numFmtId="0" fontId="84" fillId="0" borderId="118" xfId="0" applyFont="1" applyBorder="1" applyAlignment="1">
      <alignment vertical="center" wrapText="1"/>
    </xf>
    <xf numFmtId="0" fontId="84" fillId="0" borderId="0" xfId="0" applyFont="1" applyAlignment="1">
      <alignment vertical="center" wrapText="1"/>
    </xf>
    <xf numFmtId="0" fontId="86" fillId="0" borderId="0" xfId="0" applyFont="1">
      <alignment vertical="center"/>
    </xf>
    <xf numFmtId="0" fontId="99" fillId="0" borderId="0" xfId="0" applyFont="1">
      <alignment vertical="center"/>
    </xf>
    <xf numFmtId="0" fontId="84" fillId="0" borderId="112" xfId="0" applyFont="1" applyBorder="1" applyAlignment="1" applyProtection="1">
      <alignment horizontal="left" vertical="center"/>
      <protection locked="0"/>
    </xf>
    <xf numFmtId="176" fontId="84" fillId="0" borderId="86" xfId="0" applyNumberFormat="1" applyFont="1" applyBorder="1" applyProtection="1">
      <alignment vertical="center"/>
      <protection locked="0"/>
    </xf>
    <xf numFmtId="0" fontId="94" fillId="0" borderId="112" xfId="0" applyFont="1" applyBorder="1" applyAlignment="1" applyProtection="1">
      <alignment horizontal="left" vertical="center"/>
      <protection locked="0"/>
    </xf>
    <xf numFmtId="0" fontId="84" fillId="0" borderId="119" xfId="0" applyFont="1" applyBorder="1" applyAlignment="1" applyProtection="1">
      <alignment horizontal="left" vertical="center"/>
      <protection locked="0"/>
    </xf>
    <xf numFmtId="0" fontId="84" fillId="0" borderId="119" xfId="0" applyFont="1" applyBorder="1" applyAlignment="1" applyProtection="1">
      <alignment vertical="center" wrapText="1"/>
      <protection locked="0"/>
    </xf>
    <xf numFmtId="0" fontId="86" fillId="0" borderId="74" xfId="0" applyFont="1" applyBorder="1" applyProtection="1">
      <alignment vertical="center"/>
      <protection locked="0"/>
    </xf>
    <xf numFmtId="0" fontId="39" fillId="0" borderId="0" xfId="5" applyFont="1" applyAlignment="1" applyProtection="1">
      <alignment vertical="center"/>
    </xf>
    <xf numFmtId="0" fontId="32" fillId="0" borderId="0" xfId="0" applyFont="1" applyAlignment="1">
      <alignment vertical="center" wrapText="1"/>
    </xf>
    <xf numFmtId="0" fontId="33" fillId="0" borderId="0" xfId="0" applyFont="1" applyAlignment="1">
      <alignment horizontal="center" vertical="center" wrapText="1"/>
    </xf>
    <xf numFmtId="0" fontId="30" fillId="3" borderId="66" xfId="0" applyFont="1" applyFill="1" applyBorder="1">
      <alignment vertical="center"/>
    </xf>
    <xf numFmtId="0" fontId="30" fillId="3" borderId="67" xfId="0" applyFont="1" applyFill="1" applyBorder="1">
      <alignment vertical="center"/>
    </xf>
    <xf numFmtId="0" fontId="30" fillId="3" borderId="64" xfId="0" applyFont="1" applyFill="1" applyBorder="1">
      <alignment vertical="center"/>
    </xf>
    <xf numFmtId="0" fontId="97" fillId="0" borderId="0" xfId="0" applyFont="1">
      <alignment vertical="center"/>
    </xf>
    <xf numFmtId="0" fontId="70" fillId="0" borderId="0" xfId="0" applyFont="1" applyAlignment="1">
      <alignment horizontal="left" vertical="center" readingOrder="1"/>
    </xf>
    <xf numFmtId="0" fontId="71" fillId="0" borderId="0" xfId="0" applyFont="1">
      <alignment vertical="center"/>
    </xf>
    <xf numFmtId="0" fontId="71" fillId="0" borderId="0" xfId="0" applyFont="1" applyAlignment="1">
      <alignment vertical="center" wrapText="1"/>
    </xf>
    <xf numFmtId="0" fontId="71" fillId="0" borderId="65" xfId="0" applyFont="1" applyBorder="1">
      <alignment vertical="center"/>
    </xf>
    <xf numFmtId="0" fontId="30" fillId="3" borderId="75" xfId="0" applyFont="1" applyFill="1" applyBorder="1">
      <alignment vertical="center"/>
    </xf>
    <xf numFmtId="0" fontId="30" fillId="0" borderId="86" xfId="0" applyFont="1" applyBorder="1">
      <alignment vertical="center"/>
    </xf>
    <xf numFmtId="0" fontId="116" fillId="0" borderId="86" xfId="0" applyFont="1" applyBorder="1">
      <alignment vertical="center"/>
    </xf>
    <xf numFmtId="0" fontId="118" fillId="0" borderId="83" xfId="0" applyFont="1" applyBorder="1">
      <alignment vertical="center"/>
    </xf>
    <xf numFmtId="0" fontId="117" fillId="0" borderId="74" xfId="0" applyFont="1" applyBorder="1">
      <alignment vertical="center"/>
    </xf>
    <xf numFmtId="0" fontId="83" fillId="0" borderId="69" xfId="0" applyFont="1" applyBorder="1">
      <alignment vertical="center"/>
    </xf>
    <xf numFmtId="0" fontId="117" fillId="0" borderId="91" xfId="0" applyFont="1" applyBorder="1" applyAlignment="1">
      <alignment horizontal="right" vertical="center"/>
    </xf>
    <xf numFmtId="0" fontId="117" fillId="0" borderId="119" xfId="0" applyFont="1" applyBorder="1">
      <alignment vertical="center"/>
    </xf>
    <xf numFmtId="0" fontId="117" fillId="0" borderId="83" xfId="0" applyFont="1" applyBorder="1">
      <alignment vertical="center"/>
    </xf>
    <xf numFmtId="0" fontId="117" fillId="0" borderId="86" xfId="0" applyFont="1" applyBorder="1">
      <alignment vertical="center"/>
    </xf>
    <xf numFmtId="0" fontId="1" fillId="0" borderId="0" xfId="0" applyFont="1">
      <alignment vertical="center"/>
    </xf>
    <xf numFmtId="0" fontId="35" fillId="0" borderId="0" xfId="0" applyFont="1">
      <alignment vertical="center"/>
    </xf>
    <xf numFmtId="0" fontId="34" fillId="0" borderId="0" xfId="0" applyFont="1" applyAlignment="1">
      <alignment horizontal="center" vertical="center"/>
    </xf>
    <xf numFmtId="0" fontId="35" fillId="0" borderId="0" xfId="0" applyFont="1" applyAlignment="1">
      <alignment horizontal="center" vertical="center"/>
    </xf>
    <xf numFmtId="0" fontId="6" fillId="0" borderId="94" xfId="0" applyFont="1" applyBorder="1">
      <alignment vertical="center"/>
    </xf>
    <xf numFmtId="0" fontId="6" fillId="0" borderId="95" xfId="0" applyFont="1" applyBorder="1">
      <alignment vertical="center"/>
    </xf>
    <xf numFmtId="0" fontId="6" fillId="0" borderId="95" xfId="0" applyFont="1" applyBorder="1" applyAlignment="1">
      <alignment horizontal="right" vertical="center"/>
    </xf>
    <xf numFmtId="0" fontId="9" fillId="0" borderId="95" xfId="0" applyFont="1" applyBorder="1" applyAlignment="1">
      <alignment horizontal="right"/>
    </xf>
    <xf numFmtId="0" fontId="9" fillId="0" borderId="96" xfId="0" applyFont="1" applyBorder="1" applyAlignment="1">
      <alignment horizontal="right"/>
    </xf>
    <xf numFmtId="0" fontId="9" fillId="0" borderId="97" xfId="0" applyFont="1" applyBorder="1">
      <alignment vertical="center"/>
    </xf>
    <xf numFmtId="0" fontId="64"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6" fillId="0" borderId="0" xfId="0" applyFont="1">
      <alignment vertical="center"/>
    </xf>
    <xf numFmtId="0" fontId="9" fillId="0" borderId="98" xfId="0" applyFont="1" applyBorder="1" applyAlignment="1">
      <alignment horizontal="right" vertical="center"/>
    </xf>
    <xf numFmtId="0" fontId="115" fillId="0" borderId="0" xfId="0" applyFont="1">
      <alignment vertical="center"/>
    </xf>
    <xf numFmtId="0" fontId="6" fillId="0" borderId="98" xfId="0" applyFont="1" applyBorder="1">
      <alignment vertical="center"/>
    </xf>
    <xf numFmtId="0" fontId="64" fillId="0" borderId="97" xfId="0" applyFont="1" applyBorder="1">
      <alignment vertical="center"/>
    </xf>
    <xf numFmtId="0" fontId="64" fillId="0" borderId="0" xfId="0" applyFont="1" applyAlignment="1">
      <alignment horizontal="distributed" vertical="center"/>
    </xf>
    <xf numFmtId="0" fontId="9" fillId="0" borderId="97" xfId="0" applyFont="1" applyBorder="1" applyAlignment="1">
      <alignment horizontal="center" vertical="center"/>
    </xf>
    <xf numFmtId="0" fontId="9" fillId="0" borderId="0" xfId="0" applyFont="1" applyAlignment="1">
      <alignment horizontal="center" vertical="center"/>
    </xf>
    <xf numFmtId="0" fontId="3" fillId="0" borderId="97" xfId="0" applyFont="1" applyBorder="1">
      <alignment vertical="center"/>
    </xf>
    <xf numFmtId="0" fontId="27" fillId="0" borderId="0" xfId="0" applyFont="1">
      <alignment vertical="center"/>
    </xf>
    <xf numFmtId="0" fontId="18" fillId="0" borderId="97" xfId="0" applyFont="1" applyBorder="1" applyAlignment="1">
      <alignment vertical="center" wrapText="1"/>
    </xf>
    <xf numFmtId="0" fontId="22" fillId="0" borderId="97" xfId="0" applyFont="1" applyBorder="1">
      <alignment vertical="center"/>
    </xf>
    <xf numFmtId="0" fontId="7" fillId="0" borderId="97" xfId="0" applyFont="1" applyBorder="1">
      <alignment vertical="center"/>
    </xf>
    <xf numFmtId="0" fontId="7" fillId="0" borderId="0" xfId="0" applyFont="1">
      <alignment vertical="center"/>
    </xf>
    <xf numFmtId="0" fontId="9" fillId="0" borderId="0" xfId="0" applyFont="1" applyAlignment="1">
      <alignment horizontal="left" vertical="center"/>
    </xf>
    <xf numFmtId="0" fontId="4" fillId="0" borderId="0" xfId="0" applyFont="1">
      <alignment vertical="center"/>
    </xf>
    <xf numFmtId="0" fontId="9" fillId="0" borderId="0" xfId="0" applyFont="1" applyAlignment="1">
      <alignment vertical="center" wrapText="1"/>
    </xf>
    <xf numFmtId="0" fontId="26" fillId="0" borderId="54" xfId="0" applyFont="1" applyBorder="1" applyAlignment="1">
      <alignment horizontal="left" vertical="center" wrapText="1" shrinkToFit="1"/>
    </xf>
    <xf numFmtId="0" fontId="9" fillId="0" borderId="10" xfId="0" applyFont="1" applyBorder="1" applyAlignment="1">
      <alignment horizontal="center" vertical="center" wrapText="1"/>
    </xf>
    <xf numFmtId="0" fontId="9" fillId="0" borderId="9" xfId="0" applyFont="1" applyBorder="1">
      <alignment vertical="center"/>
    </xf>
    <xf numFmtId="0" fontId="9" fillId="0" borderId="18" xfId="0" applyFont="1" applyBorder="1">
      <alignment vertical="center"/>
    </xf>
    <xf numFmtId="0" fontId="6" fillId="0" borderId="99" xfId="0" applyFont="1" applyBorder="1">
      <alignment vertical="center"/>
    </xf>
    <xf numFmtId="0" fontId="9" fillId="0" borderId="100" xfId="0" applyFont="1" applyBorder="1">
      <alignment vertical="center"/>
    </xf>
    <xf numFmtId="0" fontId="6" fillId="0" borderId="100" xfId="0" applyFont="1" applyBorder="1">
      <alignment vertical="center"/>
    </xf>
    <xf numFmtId="0" fontId="6" fillId="0" borderId="101" xfId="0" applyFont="1" applyBorder="1">
      <alignment vertical="center"/>
    </xf>
    <xf numFmtId="0" fontId="47" fillId="0" borderId="0" xfId="5" applyFont="1" applyAlignment="1" applyProtection="1">
      <alignment horizontal="center" vertical="center"/>
    </xf>
    <xf numFmtId="0" fontId="25" fillId="0" borderId="0" xfId="0" applyFont="1">
      <alignment vertical="center"/>
    </xf>
    <xf numFmtId="0" fontId="33" fillId="0" borderId="0" xfId="0" applyFont="1" applyAlignment="1">
      <alignment horizontal="right" vertical="center"/>
    </xf>
    <xf numFmtId="0" fontId="35" fillId="0" borderId="0" xfId="0" applyFont="1" applyAlignment="1">
      <alignment horizontal="right" vertical="center"/>
    </xf>
    <xf numFmtId="0" fontId="35" fillId="0" borderId="0" xfId="0" applyFont="1" applyAlignment="1">
      <alignment horizontal="left" vertical="center"/>
    </xf>
    <xf numFmtId="0" fontId="10" fillId="0" borderId="0" xfId="0" applyFont="1">
      <alignment vertical="center"/>
    </xf>
    <xf numFmtId="0" fontId="9" fillId="0" borderId="12" xfId="0" applyFont="1" applyBorder="1">
      <alignment vertical="center"/>
    </xf>
    <xf numFmtId="0" fontId="9" fillId="0" borderId="13" xfId="0" applyFont="1" applyBorder="1">
      <alignment vertical="center"/>
    </xf>
    <xf numFmtId="0" fontId="6" fillId="0" borderId="13" xfId="0" applyFont="1" applyBorder="1">
      <alignment vertical="center"/>
    </xf>
    <xf numFmtId="177" fontId="9" fillId="0" borderId="13" xfId="0" applyNumberFormat="1" applyFont="1" applyBorder="1">
      <alignment vertical="center"/>
    </xf>
    <xf numFmtId="176" fontId="9" fillId="0" borderId="0" xfId="0" applyNumberFormat="1" applyFont="1">
      <alignment vertical="center"/>
    </xf>
    <xf numFmtId="0" fontId="11" fillId="0" borderId="16"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177" fontId="11" fillId="0" borderId="0" xfId="0" applyNumberFormat="1" applyFont="1" applyAlignment="1">
      <alignment horizontal="center" vertical="center"/>
    </xf>
    <xf numFmtId="0" fontId="21" fillId="0" borderId="0" xfId="0" applyFont="1" applyAlignment="1">
      <alignment horizontal="center" vertical="center"/>
    </xf>
    <xf numFmtId="0" fontId="9" fillId="0" borderId="16" xfId="0" applyFont="1" applyBorder="1">
      <alignment vertical="center"/>
    </xf>
    <xf numFmtId="0" fontId="4" fillId="0" borderId="1" xfId="0" applyFont="1" applyBorder="1" applyAlignment="1">
      <alignment vertical="center" wrapText="1" shrinkToFit="1"/>
    </xf>
    <xf numFmtId="0" fontId="6" fillId="0" borderId="15" xfId="0" applyFont="1" applyBorder="1">
      <alignment vertical="center"/>
    </xf>
    <xf numFmtId="0" fontId="9" fillId="0" borderId="0" xfId="0" applyFont="1" applyAlignment="1">
      <alignment horizontal="left" vertical="center" shrinkToFit="1"/>
    </xf>
    <xf numFmtId="0" fontId="10" fillId="0" borderId="0" xfId="0" applyFont="1" applyAlignment="1">
      <alignment horizontal="left" vertical="center" shrinkToFit="1"/>
    </xf>
    <xf numFmtId="0" fontId="9" fillId="0" borderId="15" xfId="0" applyFont="1" applyBorder="1">
      <alignment vertical="center"/>
    </xf>
    <xf numFmtId="0" fontId="9" fillId="0" borderId="20" xfId="0" applyFont="1" applyBorder="1" applyAlignment="1">
      <alignment horizontal="left" vertical="center"/>
    </xf>
    <xf numFmtId="0" fontId="9" fillId="0" borderId="29"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4" fillId="0" borderId="15" xfId="0" applyFont="1" applyBorder="1" applyAlignment="1">
      <alignment vertical="top" wrapText="1"/>
    </xf>
    <xf numFmtId="0" fontId="4" fillId="0" borderId="0" xfId="0" applyFont="1" applyAlignment="1">
      <alignment vertical="top" wrapText="1"/>
    </xf>
    <xf numFmtId="0" fontId="13" fillId="0" borderId="0" xfId="0" applyFont="1" applyAlignment="1">
      <alignment vertical="top" wrapText="1"/>
    </xf>
    <xf numFmtId="0" fontId="9" fillId="0" borderId="29"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72" fillId="0" borderId="0" xfId="0" applyFont="1">
      <alignment vertical="center"/>
    </xf>
    <xf numFmtId="0" fontId="9" fillId="0" borderId="0" xfId="0" applyFont="1" applyAlignment="1">
      <alignment horizontal="center" vertical="center" wrapText="1"/>
    </xf>
    <xf numFmtId="0" fontId="9" fillId="0" borderId="1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9" fillId="0" borderId="11" xfId="0" applyFont="1" applyBorder="1" applyAlignment="1">
      <alignment horizontal="right" vertical="center" wrapText="1"/>
    </xf>
    <xf numFmtId="0" fontId="9" fillId="0" borderId="30" xfId="0" applyFont="1" applyBorder="1" applyAlignment="1">
      <alignment horizontal="left" vertical="center"/>
    </xf>
    <xf numFmtId="0" fontId="9" fillId="0" borderId="77" xfId="0" applyFont="1" applyBorder="1" applyAlignment="1">
      <alignment horizontal="left" vertical="center"/>
    </xf>
    <xf numFmtId="0" fontId="9" fillId="0" borderId="29" xfId="0" applyFont="1" applyBorder="1" applyAlignment="1">
      <alignment horizontal="left" vertical="center" shrinkToFit="1"/>
    </xf>
    <xf numFmtId="0" fontId="23" fillId="0" borderId="0" xfId="0" applyFont="1" applyAlignment="1">
      <alignment horizontal="left" vertical="center"/>
    </xf>
    <xf numFmtId="0" fontId="69" fillId="0" borderId="0" xfId="0" applyFont="1" applyAlignment="1">
      <alignment horizontal="center" vertical="center"/>
    </xf>
    <xf numFmtId="176" fontId="10" fillId="0" borderId="0" xfId="0" applyNumberFormat="1" applyFont="1">
      <alignment vertical="center"/>
    </xf>
    <xf numFmtId="0" fontId="24" fillId="0" borderId="0" xfId="0" applyFont="1">
      <alignment vertical="center"/>
    </xf>
    <xf numFmtId="0" fontId="9" fillId="0" borderId="79" xfId="0" applyFont="1" applyBorder="1">
      <alignment vertical="center"/>
    </xf>
    <xf numFmtId="0" fontId="9" fillId="0" borderId="9" xfId="0" applyFont="1" applyBorder="1" applyAlignment="1">
      <alignment horizontal="left" vertical="center"/>
    </xf>
    <xf numFmtId="0" fontId="9" fillId="0" borderId="93" xfId="0" applyFont="1" applyBorder="1">
      <alignment vertical="center"/>
    </xf>
    <xf numFmtId="0" fontId="9" fillId="0" borderId="10" xfId="0" applyFont="1" applyBorder="1">
      <alignment vertical="center"/>
    </xf>
    <xf numFmtId="0" fontId="9" fillId="0" borderId="41" xfId="0" applyFont="1" applyBorder="1">
      <alignment vertical="center"/>
    </xf>
    <xf numFmtId="0" fontId="9" fillId="0" borderId="40" xfId="0" applyFont="1" applyBorder="1">
      <alignment vertical="center"/>
    </xf>
    <xf numFmtId="0" fontId="66" fillId="0" borderId="0" xfId="0" applyFont="1">
      <alignment vertical="center"/>
    </xf>
    <xf numFmtId="0" fontId="67" fillId="0" borderId="0" xfId="0" applyFont="1">
      <alignment vertical="center"/>
    </xf>
    <xf numFmtId="0" fontId="67" fillId="0" borderId="15" xfId="0" applyFont="1" applyBorder="1">
      <alignment vertical="center"/>
    </xf>
    <xf numFmtId="0" fontId="17" fillId="0" borderId="0" xfId="0" applyFont="1">
      <alignment vertical="center"/>
    </xf>
    <xf numFmtId="0" fontId="14" fillId="0" borderId="0" xfId="0" applyFont="1">
      <alignment vertical="center"/>
    </xf>
    <xf numFmtId="0" fontId="23" fillId="0" borderId="40" xfId="0" applyFont="1" applyBorder="1">
      <alignment vertical="center"/>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6" fillId="0" borderId="16" xfId="0" applyFont="1" applyBorder="1">
      <alignment vertical="center"/>
    </xf>
    <xf numFmtId="0" fontId="6" fillId="0" borderId="5" xfId="0" applyFont="1" applyBorder="1">
      <alignment vertical="center"/>
    </xf>
    <xf numFmtId="0" fontId="6" fillId="0" borderId="23" xfId="0" applyFont="1" applyBorder="1">
      <alignment vertical="center"/>
    </xf>
    <xf numFmtId="0" fontId="6" fillId="0" borderId="24" xfId="0" applyFont="1" applyBorder="1">
      <alignment vertical="center"/>
    </xf>
    <xf numFmtId="0" fontId="9" fillId="0" borderId="5" xfId="0" applyFont="1" applyBorder="1" applyAlignment="1">
      <alignment horizontal="left" vertical="center"/>
    </xf>
    <xf numFmtId="0" fontId="6" fillId="0" borderId="8" xfId="0" applyFont="1" applyBorder="1">
      <alignment vertical="center"/>
    </xf>
    <xf numFmtId="0" fontId="6" fillId="0" borderId="1" xfId="0" applyFont="1" applyBorder="1">
      <alignment vertical="center"/>
    </xf>
    <xf numFmtId="0" fontId="6" fillId="0" borderId="7" xfId="0" applyFont="1" applyBorder="1">
      <alignment vertical="center"/>
    </xf>
    <xf numFmtId="0" fontId="6" fillId="0" borderId="17" xfId="0" applyFont="1" applyBorder="1">
      <alignment vertical="center"/>
    </xf>
    <xf numFmtId="0" fontId="6" fillId="0" borderId="18" xfId="0" applyFont="1" applyBorder="1">
      <alignment vertical="center"/>
    </xf>
    <xf numFmtId="0" fontId="6" fillId="0" borderId="19" xfId="0" applyFont="1" applyBorder="1">
      <alignment vertical="center"/>
    </xf>
    <xf numFmtId="0" fontId="0" fillId="0" borderId="0" xfId="0" applyAlignment="1">
      <alignment horizontal="center" vertical="center" wrapText="1"/>
    </xf>
    <xf numFmtId="0" fontId="43" fillId="0" borderId="0" xfId="0" applyFont="1" applyAlignment="1">
      <alignment horizontal="center" vertical="center" wrapText="1"/>
    </xf>
    <xf numFmtId="0" fontId="34" fillId="0" borderId="0" xfId="0" applyFont="1" applyAlignment="1">
      <alignment horizontal="center" vertical="center" wrapText="1"/>
    </xf>
    <xf numFmtId="0" fontId="44" fillId="0" borderId="0" xfId="0" applyFont="1" applyAlignment="1">
      <alignment horizontal="center" vertical="center" wrapText="1"/>
    </xf>
    <xf numFmtId="0" fontId="35"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78" fontId="9" fillId="0" borderId="13" xfId="0" applyNumberFormat="1" applyFont="1" applyBorder="1">
      <alignment vertical="center"/>
    </xf>
    <xf numFmtId="0" fontId="9" fillId="0" borderId="16" xfId="0" applyFont="1" applyBorder="1" applyAlignment="1">
      <alignment horizontal="center" vertical="center" wrapText="1"/>
    </xf>
    <xf numFmtId="0" fontId="9" fillId="0" borderId="0" xfId="0" applyFont="1" applyAlignment="1">
      <alignment horizontal="center" wrapText="1"/>
    </xf>
    <xf numFmtId="0" fontId="9" fillId="0" borderId="15" xfId="0" applyFont="1" applyBorder="1" applyAlignment="1">
      <alignment horizontal="center" vertical="center" wrapText="1"/>
    </xf>
    <xf numFmtId="0" fontId="10" fillId="0" borderId="16" xfId="0" applyFont="1" applyBorder="1">
      <alignment vertical="center"/>
    </xf>
    <xf numFmtId="0" fontId="9" fillId="0" borderId="10" xfId="0" applyFont="1" applyBorder="1" applyAlignment="1">
      <alignment horizontal="right" vertical="center" wrapText="1"/>
    </xf>
    <xf numFmtId="0" fontId="4" fillId="0" borderId="15" xfId="0" applyFont="1" applyBorder="1" applyAlignment="1">
      <alignment horizontal="center" wrapText="1"/>
    </xf>
    <xf numFmtId="38" fontId="1" fillId="0" borderId="0" xfId="0" applyNumberFormat="1" applyFont="1">
      <alignment vertical="center"/>
    </xf>
    <xf numFmtId="0" fontId="9" fillId="0" borderId="16" xfId="0" applyFont="1" applyBorder="1" applyAlignment="1">
      <alignment horizontal="left" vertical="center"/>
    </xf>
    <xf numFmtId="0" fontId="9" fillId="0" borderId="16" xfId="0" applyFont="1" applyBorder="1" applyAlignment="1">
      <alignment vertical="center" wrapText="1"/>
    </xf>
    <xf numFmtId="0" fontId="9" fillId="0" borderId="11" xfId="0" applyFont="1" applyBorder="1" applyAlignment="1">
      <alignment horizontal="lef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1" xfId="0" applyFont="1" applyBorder="1" applyAlignment="1">
      <alignment horizontal="center" vertical="center" wrapText="1"/>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0" xfId="0" applyFont="1" applyBorder="1" applyAlignment="1">
      <alignment horizontal="right" vertical="center" wrapText="1"/>
    </xf>
    <xf numFmtId="0" fontId="9" fillId="0" borderId="1" xfId="0" applyFont="1" applyBorder="1" applyAlignment="1">
      <alignment horizontal="right" vertical="center" wrapText="1"/>
    </xf>
    <xf numFmtId="0" fontId="9" fillId="0" borderId="6" xfId="0" applyFont="1" applyBorder="1" applyAlignment="1">
      <alignment horizontal="center" vertical="center" wrapText="1"/>
    </xf>
    <xf numFmtId="177" fontId="9" fillId="0" borderId="132" xfId="0" applyNumberFormat="1" applyFont="1" applyBorder="1" applyAlignment="1">
      <alignment horizontal="right" vertical="center" wrapText="1"/>
    </xf>
    <xf numFmtId="177" fontId="9" fillId="0" borderId="133" xfId="0" applyNumberFormat="1" applyFont="1" applyBorder="1" applyAlignment="1">
      <alignment horizontal="right" vertical="center" wrapText="1"/>
    </xf>
    <xf numFmtId="0" fontId="0" fillId="0" borderId="6" xfId="0" applyBorder="1" applyAlignment="1">
      <alignment horizontal="center"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140" xfId="0" applyFont="1" applyBorder="1" applyAlignment="1">
      <alignment horizontal="right" vertical="center" wrapText="1"/>
    </xf>
    <xf numFmtId="177" fontId="9" fillId="0" borderId="59" xfId="0" applyNumberFormat="1" applyFont="1" applyBorder="1" applyAlignment="1">
      <alignment horizontal="center" vertical="center" wrapText="1"/>
    </xf>
    <xf numFmtId="177" fontId="9" fillId="0" borderId="60" xfId="0" applyNumberFormat="1" applyFont="1" applyBorder="1" applyAlignment="1">
      <alignment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137" xfId="0" applyFont="1" applyBorder="1" applyAlignment="1">
      <alignment horizontal="right" vertical="center" wrapText="1"/>
    </xf>
    <xf numFmtId="177" fontId="9" fillId="0" borderId="50" xfId="0" applyNumberFormat="1" applyFont="1" applyBorder="1" applyAlignment="1">
      <alignment horizontal="center" vertical="center" wrapText="1"/>
    </xf>
    <xf numFmtId="177" fontId="9" fillId="0" borderId="51" xfId="0" applyNumberFormat="1" applyFont="1" applyBorder="1" applyAlignment="1">
      <alignment vertical="center" wrapText="1"/>
    </xf>
    <xf numFmtId="0" fontId="9" fillId="0" borderId="137"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141" xfId="0" applyFont="1" applyBorder="1" applyAlignment="1">
      <alignment horizontal="left" vertical="center" wrapText="1"/>
    </xf>
    <xf numFmtId="0" fontId="9" fillId="0" borderId="141" xfId="0" applyFont="1" applyBorder="1" applyAlignment="1">
      <alignment horizontal="right" vertical="center" wrapText="1"/>
    </xf>
    <xf numFmtId="177" fontId="9" fillId="0" borderId="52" xfId="0" applyNumberFormat="1" applyFont="1" applyBorder="1" applyAlignment="1">
      <alignment horizontal="center" vertical="center" wrapText="1"/>
    </xf>
    <xf numFmtId="177" fontId="9" fillId="0" borderId="107" xfId="0" applyNumberFormat="1" applyFont="1" applyBorder="1" applyAlignment="1">
      <alignment vertical="center" wrapText="1"/>
    </xf>
    <xf numFmtId="0" fontId="9" fillId="0" borderId="148" xfId="0" applyFont="1" applyBorder="1" applyAlignment="1">
      <alignment horizontal="center" vertical="center" wrapText="1"/>
    </xf>
    <xf numFmtId="0" fontId="9" fillId="0" borderId="149" xfId="0" applyFont="1" applyBorder="1" applyAlignment="1">
      <alignment horizontal="left" vertical="center" wrapText="1"/>
    </xf>
    <xf numFmtId="177" fontId="9" fillId="0" borderId="148" xfId="0" applyNumberFormat="1" applyFont="1" applyBorder="1" applyAlignment="1">
      <alignment horizontal="center" vertical="center" wrapText="1"/>
    </xf>
    <xf numFmtId="177" fontId="9" fillId="0" borderId="149" xfId="0" applyNumberFormat="1" applyFont="1" applyBorder="1" applyAlignment="1">
      <alignment horizontal="left" vertical="center" wrapText="1"/>
    </xf>
    <xf numFmtId="177" fontId="9" fillId="0" borderId="1" xfId="0" applyNumberFormat="1" applyFont="1" applyBorder="1" applyAlignment="1">
      <alignment horizontal="center" vertical="center" wrapText="1"/>
    </xf>
    <xf numFmtId="177" fontId="9" fillId="0" borderId="7" xfId="0" applyNumberFormat="1" applyFont="1" applyBorder="1" applyAlignment="1">
      <alignment horizontal="left" vertical="center" wrapText="1"/>
    </xf>
    <xf numFmtId="0" fontId="9" fillId="0" borderId="0" xfId="0" applyFont="1" applyAlignment="1">
      <alignment horizontal="right" vertical="center" wrapText="1"/>
    </xf>
    <xf numFmtId="0" fontId="9" fillId="0" borderId="6" xfId="0" applyFont="1" applyBorder="1" applyAlignment="1">
      <alignment vertical="center" shrinkToFit="1"/>
    </xf>
    <xf numFmtId="0" fontId="9" fillId="0" borderId="8" xfId="0" applyFont="1" applyBorder="1" applyAlignment="1">
      <alignment horizontal="left" vertical="center"/>
    </xf>
    <xf numFmtId="0" fontId="9" fillId="0" borderId="1" xfId="0" applyFont="1" applyBorder="1" applyAlignment="1">
      <alignment horizontal="left" vertical="center"/>
    </xf>
    <xf numFmtId="0" fontId="0" fillId="0" borderId="6" xfId="0" applyBorder="1">
      <alignment vertical="center"/>
    </xf>
    <xf numFmtId="0" fontId="9" fillId="0" borderId="59" xfId="0" applyFont="1" applyBorder="1" applyAlignment="1">
      <alignment horizontal="right" vertical="center" wrapText="1"/>
    </xf>
    <xf numFmtId="0" fontId="9" fillId="0" borderId="52" xfId="0" applyFont="1" applyBorder="1" applyAlignment="1">
      <alignment horizontal="left" vertical="center" wrapText="1"/>
    </xf>
    <xf numFmtId="0" fontId="9" fillId="0" borderId="52" xfId="0" applyFont="1" applyBorder="1" applyAlignment="1">
      <alignment horizontal="right" vertical="center" wrapText="1"/>
    </xf>
    <xf numFmtId="0" fontId="40" fillId="0" borderId="0" xfId="0" applyFont="1">
      <alignment vertical="center"/>
    </xf>
    <xf numFmtId="0" fontId="19" fillId="0" borderId="0" xfId="0" applyFont="1" applyAlignment="1">
      <alignment horizontal="center" vertical="center"/>
    </xf>
    <xf numFmtId="177" fontId="9" fillId="0" borderId="0" xfId="0" applyNumberFormat="1" applyFont="1" applyAlignment="1">
      <alignment horizontal="left" vertical="center"/>
    </xf>
    <xf numFmtId="0" fontId="9" fillId="0" borderId="0" xfId="0" applyFont="1" applyAlignment="1">
      <alignment horizontal="right"/>
    </xf>
    <xf numFmtId="0" fontId="4" fillId="0" borderId="15" xfId="0" applyFont="1" applyBorder="1" applyAlignment="1">
      <alignment horizont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27" xfId="0" applyFont="1" applyBorder="1" applyAlignment="1">
      <alignment horizontal="right" vertical="center"/>
    </xf>
    <xf numFmtId="0" fontId="9" fillId="0" borderId="17" xfId="0" applyFont="1" applyBorder="1">
      <alignment vertical="center"/>
    </xf>
    <xf numFmtId="0" fontId="9" fillId="0" borderId="19" xfId="0" applyFont="1" applyBorder="1">
      <alignment vertical="center"/>
    </xf>
    <xf numFmtId="0" fontId="1" fillId="0" borderId="0" xfId="0" applyFont="1" applyAlignment="1">
      <alignment horizontal="right" vertical="center"/>
    </xf>
    <xf numFmtId="0" fontId="107" fillId="0" borderId="0" xfId="0" applyFont="1" applyAlignment="1">
      <alignment horizontal="right" vertical="center"/>
    </xf>
    <xf numFmtId="0" fontId="108" fillId="0" borderId="0" xfId="0" applyFont="1" applyAlignment="1">
      <alignment horizontal="center" vertical="center"/>
    </xf>
    <xf numFmtId="0" fontId="51" fillId="0" borderId="0" xfId="0" applyFont="1">
      <alignment vertical="center"/>
    </xf>
    <xf numFmtId="0" fontId="51" fillId="0" borderId="0" xfId="0" applyFont="1" applyAlignment="1">
      <alignment horizontal="right" vertical="center"/>
    </xf>
    <xf numFmtId="0" fontId="54" fillId="0" borderId="0" xfId="3" applyFont="1" applyAlignment="1">
      <alignment vertical="center"/>
    </xf>
    <xf numFmtId="0" fontId="51" fillId="0" borderId="12" xfId="0" applyFont="1" applyBorder="1">
      <alignment vertical="center"/>
    </xf>
    <xf numFmtId="0" fontId="51" fillId="0" borderId="13" xfId="0" applyFont="1" applyBorder="1">
      <alignment vertical="center"/>
    </xf>
    <xf numFmtId="0" fontId="51" fillId="0" borderId="14" xfId="0" applyFont="1" applyBorder="1">
      <alignment vertical="center"/>
    </xf>
    <xf numFmtId="0" fontId="51" fillId="0" borderId="16" xfId="0" applyFont="1" applyBorder="1">
      <alignment vertical="center"/>
    </xf>
    <xf numFmtId="0" fontId="51" fillId="0" borderId="1" xfId="0" applyFont="1" applyBorder="1">
      <alignment vertical="center"/>
    </xf>
    <xf numFmtId="0" fontId="51" fillId="0" borderId="1" xfId="0" applyFont="1" applyBorder="1" applyAlignment="1"/>
    <xf numFmtId="0" fontId="51" fillId="0" borderId="15" xfId="0" applyFont="1" applyBorder="1">
      <alignment vertical="center"/>
    </xf>
    <xf numFmtId="0" fontId="55" fillId="0" borderId="16" xfId="0" applyFont="1" applyBorder="1" applyAlignment="1">
      <alignment horizontal="center" vertical="center"/>
    </xf>
    <xf numFmtId="49" fontId="52" fillId="0" borderId="16" xfId="0" applyNumberFormat="1" applyFont="1" applyBorder="1" applyAlignment="1">
      <alignment horizontal="center" vertical="center"/>
    </xf>
    <xf numFmtId="49" fontId="52" fillId="0" borderId="0" xfId="0" applyNumberFormat="1" applyFont="1" applyAlignment="1">
      <alignment horizontal="center" vertical="center"/>
    </xf>
    <xf numFmtId="0" fontId="53" fillId="0" borderId="0" xfId="0" applyFont="1">
      <alignment vertical="center"/>
    </xf>
    <xf numFmtId="0" fontId="12" fillId="0" borderId="0" xfId="0" applyFont="1">
      <alignment vertical="center"/>
    </xf>
    <xf numFmtId="0" fontId="53" fillId="0" borderId="0" xfId="0" applyFont="1" applyAlignment="1">
      <alignment horizontal="left" vertical="center"/>
    </xf>
    <xf numFmtId="0" fontId="51" fillId="0" borderId="0" xfId="0" applyFont="1" applyAlignment="1">
      <alignment horizontal="center" vertical="center"/>
    </xf>
    <xf numFmtId="0" fontId="10" fillId="0" borderId="15" xfId="0" applyFont="1" applyBorder="1">
      <alignment vertical="center"/>
    </xf>
    <xf numFmtId="0" fontId="10" fillId="0" borderId="18" xfId="0" applyFont="1" applyBorder="1">
      <alignment vertical="center"/>
    </xf>
    <xf numFmtId="177" fontId="51" fillId="0" borderId="13" xfId="0" applyNumberFormat="1" applyFont="1" applyBorder="1" applyAlignment="1">
      <alignment horizontal="right" vertical="center"/>
    </xf>
    <xf numFmtId="0" fontId="10" fillId="0" borderId="14" xfId="0" applyFont="1" applyBorder="1">
      <alignment vertical="center"/>
    </xf>
    <xf numFmtId="49" fontId="53" fillId="0" borderId="0" xfId="0" applyNumberFormat="1" applyFont="1">
      <alignment vertical="center"/>
    </xf>
    <xf numFmtId="0" fontId="51" fillId="0" borderId="16" xfId="0" applyFont="1" applyBorder="1" applyAlignment="1">
      <alignment horizontal="right" vertical="center"/>
    </xf>
    <xf numFmtId="0" fontId="42" fillId="0" borderId="0" xfId="0" applyFont="1">
      <alignment vertical="center"/>
    </xf>
    <xf numFmtId="0" fontId="51" fillId="0" borderId="184" xfId="0" applyFont="1" applyBorder="1" applyAlignment="1">
      <alignment horizontal="center" vertical="center"/>
    </xf>
    <xf numFmtId="0" fontId="51" fillId="0" borderId="185" xfId="0" applyFont="1" applyBorder="1" applyAlignment="1">
      <alignment horizontal="center" vertical="center"/>
    </xf>
    <xf numFmtId="0" fontId="51" fillId="0" borderId="182" xfId="0" applyFont="1" applyBorder="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42" fillId="0" borderId="5" xfId="0" applyFont="1" applyBorder="1">
      <alignment vertical="center"/>
    </xf>
    <xf numFmtId="0" fontId="10" fillId="0" borderId="8" xfId="0" applyFont="1" applyBorder="1">
      <alignment vertical="center"/>
    </xf>
    <xf numFmtId="0" fontId="10" fillId="0" borderId="1" xfId="0" applyFont="1" applyBorder="1">
      <alignment vertical="center"/>
    </xf>
    <xf numFmtId="0" fontId="10" fillId="0" borderId="7" xfId="0" applyFont="1" applyBorder="1">
      <alignment vertical="center"/>
    </xf>
    <xf numFmtId="0" fontId="10" fillId="0" borderId="17" xfId="0" applyFont="1" applyBorder="1">
      <alignment vertical="center"/>
    </xf>
    <xf numFmtId="0" fontId="12" fillId="0" borderId="18" xfId="0" applyFont="1" applyBorder="1">
      <alignment vertical="center"/>
    </xf>
    <xf numFmtId="0" fontId="10" fillId="0" borderId="19" xfId="0" applyFont="1" applyBorder="1">
      <alignment vertical="center"/>
    </xf>
    <xf numFmtId="0" fontId="51" fillId="0" borderId="0" xfId="0" applyFont="1" applyAlignment="1"/>
    <xf numFmtId="0" fontId="51" fillId="0" borderId="16" xfId="0" applyFont="1" applyBorder="1" applyAlignment="1">
      <alignment horizontal="center" vertical="center"/>
    </xf>
    <xf numFmtId="0" fontId="51" fillId="0" borderId="186" xfId="0" applyFont="1" applyBorder="1" applyAlignment="1">
      <alignment horizontal="center" vertical="center"/>
    </xf>
    <xf numFmtId="0" fontId="51" fillId="0" borderId="2" xfId="0" applyFont="1" applyBorder="1">
      <alignment vertical="center"/>
    </xf>
    <xf numFmtId="0" fontId="51" fillId="0" borderId="3" xfId="0" applyFont="1" applyBorder="1">
      <alignment vertical="center"/>
    </xf>
    <xf numFmtId="0" fontId="51" fillId="0" borderId="4" xfId="0" applyFont="1" applyBorder="1">
      <alignment vertical="center"/>
    </xf>
    <xf numFmtId="0" fontId="51" fillId="0" borderId="5" xfId="0" applyFont="1" applyBorder="1">
      <alignment vertical="center"/>
    </xf>
    <xf numFmtId="0" fontId="51" fillId="0" borderId="6" xfId="0" applyFont="1" applyBorder="1">
      <alignment vertical="center"/>
    </xf>
    <xf numFmtId="0" fontId="51" fillId="0" borderId="8" xfId="0" applyFont="1" applyBorder="1">
      <alignment vertical="center"/>
    </xf>
    <xf numFmtId="0" fontId="51" fillId="0" borderId="7" xfId="0" applyFont="1" applyBorder="1">
      <alignment vertical="center"/>
    </xf>
    <xf numFmtId="0" fontId="56" fillId="0" borderId="12" xfId="0" applyFont="1" applyBorder="1">
      <alignment vertical="center"/>
    </xf>
    <xf numFmtId="0" fontId="56" fillId="0" borderId="13" xfId="0" applyFont="1" applyBorder="1">
      <alignment vertical="center"/>
    </xf>
    <xf numFmtId="0" fontId="56" fillId="0" borderId="14" xfId="0" applyFont="1" applyBorder="1">
      <alignment vertical="center"/>
    </xf>
    <xf numFmtId="0" fontId="56" fillId="0" borderId="16" xfId="0" applyFont="1" applyBorder="1">
      <alignment vertical="center"/>
    </xf>
    <xf numFmtId="0" fontId="56" fillId="0" borderId="0" xfId="0" applyFont="1">
      <alignment vertical="center"/>
    </xf>
    <xf numFmtId="0" fontId="56" fillId="0" borderId="15" xfId="0" applyFont="1" applyBorder="1">
      <alignment vertical="center"/>
    </xf>
    <xf numFmtId="0" fontId="51" fillId="0" borderId="17" xfId="0" applyFont="1" applyBorder="1">
      <alignment vertical="center"/>
    </xf>
    <xf numFmtId="0" fontId="51" fillId="0" borderId="18" xfId="0" applyFont="1" applyBorder="1">
      <alignment vertical="center"/>
    </xf>
    <xf numFmtId="0" fontId="56" fillId="0" borderId="17" xfId="0" applyFont="1" applyBorder="1">
      <alignment vertical="center"/>
    </xf>
    <xf numFmtId="0" fontId="56" fillId="0" borderId="18" xfId="0" applyFont="1" applyBorder="1">
      <alignment vertical="center"/>
    </xf>
    <xf numFmtId="0" fontId="56" fillId="0" borderId="19" xfId="0" applyFont="1" applyBorder="1">
      <alignment vertical="center"/>
    </xf>
    <xf numFmtId="0" fontId="96" fillId="0" borderId="0" xfId="0" applyFont="1">
      <alignment vertical="center"/>
    </xf>
    <xf numFmtId="0" fontId="10" fillId="0" borderId="0" xfId="0" applyFont="1" applyAlignment="1">
      <alignment horizontal="center" vertical="center"/>
    </xf>
    <xf numFmtId="0" fontId="51" fillId="0" borderId="194" xfId="0" applyFont="1" applyBorder="1" applyAlignment="1">
      <alignment horizontal="center" vertical="center"/>
    </xf>
    <xf numFmtId="0" fontId="51" fillId="0" borderId="210" xfId="0" applyFont="1" applyBorder="1" applyAlignment="1">
      <alignment horizontal="center" vertical="center"/>
    </xf>
    <xf numFmtId="0" fontId="51" fillId="0" borderId="71" xfId="0" applyFont="1" applyBorder="1">
      <alignment vertical="center"/>
    </xf>
    <xf numFmtId="0" fontId="51" fillId="0" borderId="92" xfId="0" applyFont="1" applyBorder="1">
      <alignment vertical="center"/>
    </xf>
    <xf numFmtId="0" fontId="51" fillId="0" borderId="126" xfId="0" applyFont="1" applyBorder="1">
      <alignment vertical="center"/>
    </xf>
    <xf numFmtId="0" fontId="51" fillId="0" borderId="91" xfId="0" applyFont="1" applyBorder="1">
      <alignment vertical="center"/>
    </xf>
    <xf numFmtId="0" fontId="57" fillId="0" borderId="15" xfId="0" applyFont="1" applyBorder="1" applyAlignment="1">
      <alignment horizontal="center" vertical="center"/>
    </xf>
    <xf numFmtId="0" fontId="51" fillId="0" borderId="18" xfId="0" applyFont="1" applyBorder="1" applyAlignment="1">
      <alignment horizontal="center" vertical="center"/>
    </xf>
    <xf numFmtId="0" fontId="57" fillId="0" borderId="18" xfId="0" applyFont="1" applyBorder="1" applyAlignment="1">
      <alignment horizontal="center" vertical="center"/>
    </xf>
    <xf numFmtId="0" fontId="57" fillId="0" borderId="19" xfId="0" applyFont="1" applyBorder="1" applyAlignment="1">
      <alignment horizontal="center" vertical="center"/>
    </xf>
    <xf numFmtId="0" fontId="109" fillId="0" borderId="0" xfId="0" applyFont="1" applyAlignment="1">
      <alignment horizontal="center" vertical="center"/>
    </xf>
    <xf numFmtId="0" fontId="29" fillId="0" borderId="87" xfId="0" applyFont="1" applyBorder="1">
      <alignment vertical="center"/>
    </xf>
    <xf numFmtId="0" fontId="29" fillId="0" borderId="120" xfId="0" applyFont="1" applyBorder="1">
      <alignment vertical="center"/>
    </xf>
    <xf numFmtId="0" fontId="29" fillId="0" borderId="68" xfId="0" applyFont="1" applyBorder="1">
      <alignment vertical="center"/>
    </xf>
    <xf numFmtId="0" fontId="29" fillId="0" borderId="85" xfId="0" applyFont="1" applyBorder="1">
      <alignment vertical="center"/>
    </xf>
    <xf numFmtId="0" fontId="29" fillId="0" borderId="71" xfId="0" applyFont="1" applyBorder="1">
      <alignment vertical="center"/>
    </xf>
    <xf numFmtId="0" fontId="29" fillId="0" borderId="121" xfId="0" applyFont="1" applyBorder="1">
      <alignment vertical="center"/>
    </xf>
    <xf numFmtId="0" fontId="29" fillId="0" borderId="69" xfId="0" applyFont="1" applyBorder="1">
      <alignment vertical="center"/>
    </xf>
    <xf numFmtId="0" fontId="29" fillId="0" borderId="128" xfId="0" applyFont="1" applyBorder="1">
      <alignment vertical="center"/>
    </xf>
    <xf numFmtId="0" fontId="29" fillId="0" borderId="64" xfId="0" applyFont="1" applyBorder="1">
      <alignment vertical="center"/>
    </xf>
    <xf numFmtId="0" fontId="29" fillId="0" borderId="72" xfId="0" applyFont="1" applyBorder="1">
      <alignment vertical="center"/>
    </xf>
    <xf numFmtId="0" fontId="29" fillId="0" borderId="88" xfId="0" applyFont="1" applyBorder="1">
      <alignment vertical="center"/>
    </xf>
    <xf numFmtId="0" fontId="32" fillId="0" borderId="63" xfId="0" applyFont="1" applyBorder="1">
      <alignment vertical="center"/>
    </xf>
    <xf numFmtId="0" fontId="83" fillId="0" borderId="130" xfId="0" applyFont="1" applyBorder="1" applyAlignment="1">
      <alignment horizontal="left" vertical="center"/>
    </xf>
    <xf numFmtId="0" fontId="90" fillId="0" borderId="85" xfId="0" applyFont="1" applyBorder="1">
      <alignment vertical="center"/>
    </xf>
    <xf numFmtId="0" fontId="83" fillId="0" borderId="70" xfId="0" applyFont="1" applyBorder="1" applyAlignment="1">
      <alignment vertical="center" wrapText="1"/>
    </xf>
    <xf numFmtId="0" fontId="75" fillId="0" borderId="124" xfId="0" applyFont="1" applyBorder="1" applyAlignment="1">
      <alignment vertical="center" wrapText="1"/>
    </xf>
    <xf numFmtId="0" fontId="32" fillId="0" borderId="0" xfId="0" quotePrefix="1" applyFont="1">
      <alignment vertical="center"/>
    </xf>
    <xf numFmtId="0" fontId="9" fillId="0" borderId="10" xfId="0" applyFont="1" applyBorder="1" applyAlignment="1">
      <alignment horizontal="left" vertical="center" wrapText="1"/>
    </xf>
    <xf numFmtId="0" fontId="29" fillId="0" borderId="0" xfId="0" applyFont="1" applyAlignment="1">
      <alignment vertical="center" wrapText="1"/>
    </xf>
    <xf numFmtId="0" fontId="9" fillId="0" borderId="5" xfId="0" applyFont="1" applyBorder="1" applyAlignment="1">
      <alignment horizontal="center" vertical="center" wrapText="1"/>
    </xf>
    <xf numFmtId="0" fontId="6" fillId="0" borderId="13" xfId="0" applyFont="1" applyBorder="1" applyAlignment="1">
      <alignment horizontal="center" vertical="center" wrapText="1"/>
    </xf>
    <xf numFmtId="0" fontId="51" fillId="0" borderId="88" xfId="0" applyFont="1" applyBorder="1">
      <alignment vertical="center"/>
    </xf>
    <xf numFmtId="0" fontId="51" fillId="0" borderId="183" xfId="0" applyFont="1" applyBorder="1">
      <alignment vertical="center"/>
    </xf>
    <xf numFmtId="0" fontId="51" fillId="0" borderId="181" xfId="0" applyFont="1" applyBorder="1">
      <alignment vertical="center"/>
    </xf>
    <xf numFmtId="0" fontId="51" fillId="0" borderId="189" xfId="0" applyFont="1" applyBorder="1">
      <alignment vertical="center"/>
    </xf>
    <xf numFmtId="0" fontId="51" fillId="0" borderId="190" xfId="0" applyFont="1" applyBorder="1">
      <alignment vertical="center"/>
    </xf>
    <xf numFmtId="0" fontId="51" fillId="0" borderId="191" xfId="0" applyFont="1" applyBorder="1">
      <alignment vertical="center"/>
    </xf>
    <xf numFmtId="0" fontId="51" fillId="0" borderId="87" xfId="0" applyFont="1" applyBorder="1">
      <alignment vertical="center"/>
    </xf>
    <xf numFmtId="0" fontId="51" fillId="0" borderId="192" xfId="0" applyFont="1" applyBorder="1">
      <alignment vertical="center"/>
    </xf>
    <xf numFmtId="0" fontId="51" fillId="0" borderId="193" xfId="0" applyFont="1" applyBorder="1">
      <alignment vertical="center"/>
    </xf>
    <xf numFmtId="0" fontId="6" fillId="0" borderId="12" xfId="0" applyFont="1" applyBorder="1" applyAlignment="1">
      <alignment horizontal="center" vertical="center" wrapText="1"/>
    </xf>
    <xf numFmtId="0" fontId="9" fillId="0" borderId="215" xfId="0" applyFont="1" applyBorder="1" applyAlignment="1">
      <alignment horizontal="center" vertical="center" wrapText="1"/>
    </xf>
    <xf numFmtId="0" fontId="0" fillId="0" borderId="18" xfId="0" applyBorder="1" applyAlignment="1">
      <alignment horizontal="center" vertical="center" wrapText="1"/>
    </xf>
    <xf numFmtId="0" fontId="52" fillId="0" borderId="0" xfId="0" applyFont="1" applyAlignment="1">
      <alignment horizontal="center" vertical="center"/>
    </xf>
    <xf numFmtId="0" fontId="57" fillId="0" borderId="0" xfId="0" applyFont="1" applyAlignment="1">
      <alignment horizontal="center" vertical="center"/>
    </xf>
    <xf numFmtId="0" fontId="51" fillId="0" borderId="0" xfId="0" applyFont="1" applyAlignment="1">
      <alignment horizontal="left" vertical="center"/>
    </xf>
    <xf numFmtId="0" fontId="55" fillId="0" borderId="0" xfId="0" applyFont="1" applyAlignment="1">
      <alignment horizontal="center" vertical="center"/>
    </xf>
    <xf numFmtId="49" fontId="8" fillId="0" borderId="0" xfId="0" applyNumberFormat="1" applyFont="1" applyAlignment="1">
      <alignment horizontal="center" vertical="center"/>
    </xf>
    <xf numFmtId="0" fontId="12" fillId="0" borderId="0" xfId="0" applyFont="1" applyAlignment="1">
      <alignment horizontal="center" vertical="center" wrapText="1" shrinkToFit="1"/>
    </xf>
    <xf numFmtId="0" fontId="10" fillId="0" borderId="13" xfId="0" applyFont="1" applyBorder="1">
      <alignment vertical="center"/>
    </xf>
    <xf numFmtId="0" fontId="111" fillId="0" borderId="0" xfId="0" applyFont="1" applyAlignment="1">
      <alignment horizontal="left" vertical="center"/>
    </xf>
    <xf numFmtId="0" fontId="1" fillId="4" borderId="0" xfId="0" applyFont="1" applyFill="1">
      <alignment vertical="center"/>
    </xf>
    <xf numFmtId="0" fontId="84" fillId="0" borderId="0" xfId="0" applyFont="1" applyProtection="1">
      <alignment vertical="center"/>
      <protection locked="0"/>
    </xf>
    <xf numFmtId="0" fontId="85" fillId="0" borderId="118" xfId="0" applyFont="1" applyBorder="1" applyAlignment="1">
      <alignment vertical="center" wrapText="1"/>
    </xf>
    <xf numFmtId="0" fontId="83" fillId="0" borderId="126" xfId="0" applyFont="1" applyBorder="1" applyAlignment="1">
      <alignment horizontal="left" vertical="top" wrapText="1"/>
    </xf>
    <xf numFmtId="0" fontId="83" fillId="0" borderId="125" xfId="0" applyFont="1" applyBorder="1">
      <alignment vertical="center"/>
    </xf>
    <xf numFmtId="0" fontId="118" fillId="0" borderId="119" xfId="0" applyFont="1" applyBorder="1">
      <alignment vertical="center"/>
    </xf>
    <xf numFmtId="0" fontId="117" fillId="0" borderId="89" xfId="0" applyFont="1" applyBorder="1">
      <alignment vertical="center"/>
    </xf>
    <xf numFmtId="0" fontId="84" fillId="0" borderId="130" xfId="0" applyFont="1" applyBorder="1" applyAlignment="1">
      <alignment vertical="center" wrapText="1"/>
    </xf>
    <xf numFmtId="0" fontId="112" fillId="0" borderId="130" xfId="0" applyFont="1" applyBorder="1" applyAlignment="1">
      <alignment vertical="center" wrapText="1"/>
    </xf>
    <xf numFmtId="0" fontId="75" fillId="0" borderId="130" xfId="0" applyFont="1" applyBorder="1" applyAlignment="1">
      <alignment vertical="center" wrapText="1"/>
    </xf>
    <xf numFmtId="0" fontId="112" fillId="0" borderId="123" xfId="0" applyFont="1" applyBorder="1" applyAlignment="1">
      <alignment vertical="center" wrapText="1"/>
    </xf>
    <xf numFmtId="0" fontId="84" fillId="0" borderId="65" xfId="0" applyFont="1" applyBorder="1" applyAlignment="1">
      <alignment horizontal="left" vertical="center"/>
    </xf>
    <xf numFmtId="0" fontId="75" fillId="0" borderId="126" xfId="0" applyFont="1" applyBorder="1" applyAlignment="1">
      <alignment horizontal="left" vertical="center"/>
    </xf>
    <xf numFmtId="0" fontId="83" fillId="0" borderId="86" xfId="0" applyFont="1" applyBorder="1" applyAlignment="1">
      <alignment vertical="center" wrapText="1"/>
    </xf>
    <xf numFmtId="0" fontId="9" fillId="0" borderId="51" xfId="0" applyFont="1" applyBorder="1" applyAlignment="1">
      <alignment vertical="center" wrapText="1"/>
    </xf>
    <xf numFmtId="0" fontId="9" fillId="0" borderId="10" xfId="0" applyFont="1" applyBorder="1" applyAlignment="1">
      <alignment horizontal="center" vertical="center"/>
    </xf>
    <xf numFmtId="0" fontId="84" fillId="0" borderId="86" xfId="4" applyNumberFormat="1" applyFont="1" applyBorder="1" applyAlignment="1" applyProtection="1">
      <alignment horizontal="left" vertical="center"/>
      <protection locked="0"/>
    </xf>
    <xf numFmtId="0" fontId="9" fillId="0" borderId="60" xfId="0" applyFont="1" applyBorder="1" applyAlignment="1">
      <alignment vertical="center" wrapText="1"/>
    </xf>
    <xf numFmtId="0" fontId="9" fillId="0" borderId="107" xfId="0" applyFont="1" applyBorder="1" applyAlignment="1">
      <alignment vertical="center" wrapText="1"/>
    </xf>
    <xf numFmtId="181" fontId="84" fillId="0" borderId="74" xfId="0" applyNumberFormat="1" applyFont="1" applyBorder="1" applyProtection="1">
      <alignment vertical="center"/>
      <protection locked="0"/>
    </xf>
    <xf numFmtId="182" fontId="84" fillId="0" borderId="74" xfId="0" applyNumberFormat="1" applyFont="1" applyBorder="1" applyProtection="1">
      <alignment vertical="center"/>
      <protection locked="0"/>
    </xf>
    <xf numFmtId="0" fontId="84" fillId="0" borderId="127" xfId="0" applyFont="1" applyBorder="1" applyAlignment="1">
      <alignment vertical="center" wrapText="1"/>
    </xf>
    <xf numFmtId="0" fontId="83" fillId="0" borderId="122" xfId="0" applyFont="1" applyBorder="1" applyAlignment="1">
      <alignment horizontal="left" vertical="center"/>
    </xf>
    <xf numFmtId="0" fontId="31" fillId="0" borderId="173" xfId="0" applyFont="1" applyBorder="1">
      <alignment vertical="center"/>
    </xf>
    <xf numFmtId="0" fontId="80" fillId="0" borderId="118" xfId="0" applyFont="1" applyBorder="1">
      <alignment vertical="center"/>
    </xf>
    <xf numFmtId="0" fontId="38" fillId="0" borderId="218" xfId="5" applyFont="1" applyFill="1" applyBorder="1" applyProtection="1">
      <alignment vertical="center"/>
    </xf>
    <xf numFmtId="0" fontId="30" fillId="0" borderId="219" xfId="0" applyFont="1" applyBorder="1">
      <alignment vertical="center"/>
    </xf>
    <xf numFmtId="0" fontId="30" fillId="0" borderId="220" xfId="0" applyFont="1" applyBorder="1">
      <alignment vertical="center"/>
    </xf>
    <xf numFmtId="0" fontId="38" fillId="0" borderId="88" xfId="5" applyFont="1" applyBorder="1" applyAlignment="1" applyProtection="1">
      <alignment horizontal="left" vertical="center"/>
    </xf>
    <xf numFmtId="0" fontId="106" fillId="0" borderId="119" xfId="5" applyFont="1" applyBorder="1" applyAlignment="1" applyProtection="1">
      <alignment vertical="center"/>
    </xf>
    <xf numFmtId="0" fontId="95" fillId="0" borderId="120" xfId="5" applyFont="1" applyBorder="1" applyAlignment="1" applyProtection="1">
      <alignment vertical="center"/>
    </xf>
    <xf numFmtId="0" fontId="95" fillId="0" borderId="121" xfId="5" applyFont="1" applyBorder="1" applyAlignment="1" applyProtection="1">
      <alignment vertical="center"/>
    </xf>
    <xf numFmtId="38" fontId="80" fillId="0" borderId="123" xfId="4" applyFont="1" applyFill="1" applyBorder="1" applyProtection="1">
      <alignment vertical="center"/>
    </xf>
    <xf numFmtId="0" fontId="38" fillId="0" borderId="69" xfId="5" applyFont="1" applyBorder="1" applyAlignment="1" applyProtection="1">
      <alignment horizontal="left" vertical="center"/>
    </xf>
    <xf numFmtId="0" fontId="80" fillId="0" borderId="122" xfId="0" applyFont="1" applyBorder="1">
      <alignment vertical="center"/>
    </xf>
    <xf numFmtId="0" fontId="61" fillId="0" borderId="69" xfId="0" applyFont="1" applyBorder="1" applyAlignment="1">
      <alignment horizontal="left" vertical="center"/>
    </xf>
    <xf numFmtId="0" fontId="36" fillId="0" borderId="0" xfId="0" quotePrefix="1" applyFont="1">
      <alignment vertical="center"/>
    </xf>
    <xf numFmtId="0" fontId="130" fillId="0" borderId="0" xfId="0" applyFont="1">
      <alignment vertical="center"/>
    </xf>
    <xf numFmtId="0" fontId="130" fillId="0" borderId="65" xfId="0" applyFont="1" applyBorder="1">
      <alignment vertical="center"/>
    </xf>
    <xf numFmtId="0" fontId="35" fillId="0" borderId="0" xfId="2" applyFont="1" applyAlignment="1">
      <alignment vertical="center"/>
    </xf>
    <xf numFmtId="0" fontId="124" fillId="0" borderId="0" xfId="0" applyFont="1">
      <alignment vertical="center"/>
    </xf>
    <xf numFmtId="0" fontId="124" fillId="0" borderId="18" xfId="0" applyFont="1" applyBorder="1">
      <alignment vertical="center"/>
    </xf>
    <xf numFmtId="0" fontId="9" fillId="0" borderId="8" xfId="0" applyFont="1" applyBorder="1" applyAlignment="1">
      <alignment horizontal="center" vertical="center" wrapText="1"/>
    </xf>
    <xf numFmtId="0" fontId="9" fillId="0" borderId="146" xfId="0" applyFont="1" applyBorder="1" applyAlignment="1">
      <alignment horizontal="center" vertical="center" wrapText="1"/>
    </xf>
    <xf numFmtId="0" fontId="9" fillId="0" borderId="27" xfId="0" applyFont="1" applyBorder="1" applyAlignment="1">
      <alignment horizontal="right" vertical="center" wrapText="1"/>
    </xf>
    <xf numFmtId="0" fontId="9" fillId="0" borderId="27" xfId="0" applyFont="1" applyBorder="1" applyAlignment="1">
      <alignment horizontal="center" vertical="center" wrapText="1"/>
    </xf>
    <xf numFmtId="0" fontId="9" fillId="0" borderId="28" xfId="0" applyFont="1" applyBorder="1" applyAlignment="1">
      <alignment horizontal="left" vertical="center" wrapText="1"/>
    </xf>
    <xf numFmtId="0" fontId="9" fillId="0" borderId="27" xfId="0" applyFont="1" applyBorder="1" applyAlignment="1">
      <alignment horizontal="left" vertical="center" wrapText="1"/>
    </xf>
    <xf numFmtId="0" fontId="9" fillId="0" borderId="26" xfId="0" applyFont="1" applyBorder="1" applyAlignment="1">
      <alignment horizontal="center" vertical="center" wrapText="1"/>
    </xf>
    <xf numFmtId="0" fontId="9" fillId="0" borderId="225" xfId="0" applyFont="1" applyBorder="1" applyAlignment="1">
      <alignment horizontal="left" vertical="center" wrapText="1"/>
    </xf>
    <xf numFmtId="0" fontId="9" fillId="8" borderId="79" xfId="0" applyFont="1" applyFill="1" applyBorder="1">
      <alignment vertical="center"/>
    </xf>
    <xf numFmtId="0" fontId="9" fillId="8" borderId="9" xfId="0" applyFont="1" applyFill="1" applyBorder="1">
      <alignment vertical="center"/>
    </xf>
    <xf numFmtId="0" fontId="9" fillId="8" borderId="78" xfId="0" applyFont="1" applyFill="1" applyBorder="1">
      <alignment vertical="center"/>
    </xf>
    <xf numFmtId="0" fontId="9" fillId="8" borderId="41" xfId="0" applyFont="1" applyFill="1" applyBorder="1">
      <alignment vertical="center"/>
    </xf>
    <xf numFmtId="0" fontId="98" fillId="9" borderId="118" xfId="0" applyFont="1" applyFill="1" applyBorder="1">
      <alignment vertical="center"/>
    </xf>
    <xf numFmtId="0" fontId="83" fillId="0" borderId="167" xfId="0" applyFont="1" applyBorder="1" applyAlignment="1">
      <alignment horizontal="left" vertical="center"/>
    </xf>
    <xf numFmtId="0" fontId="103" fillId="0" borderId="0" xfId="5" applyFont="1" applyAlignment="1" applyProtection="1">
      <alignment horizontal="left" vertical="center"/>
    </xf>
    <xf numFmtId="0" fontId="31" fillId="0" borderId="0" xfId="0" applyFont="1" applyAlignment="1">
      <alignment horizontal="right" vertical="center"/>
    </xf>
    <xf numFmtId="11" fontId="30" fillId="0" borderId="0" xfId="0" applyNumberFormat="1" applyFont="1">
      <alignment vertical="center"/>
    </xf>
    <xf numFmtId="0" fontId="79" fillId="0" borderId="0" xfId="0" applyFont="1">
      <alignment vertical="center"/>
    </xf>
    <xf numFmtId="0" fontId="80" fillId="5" borderId="65" xfId="0" applyFont="1" applyFill="1" applyBorder="1">
      <alignment vertical="center"/>
    </xf>
    <xf numFmtId="0" fontId="80" fillId="5" borderId="65" xfId="0" applyFont="1" applyFill="1" applyBorder="1" applyAlignment="1">
      <alignment horizontal="right" vertical="center"/>
    </xf>
    <xf numFmtId="0" fontId="38" fillId="0" borderId="69" xfId="5" applyFont="1" applyFill="1" applyBorder="1" applyAlignment="1" applyProtection="1">
      <alignment horizontal="left" vertical="center"/>
    </xf>
    <xf numFmtId="0" fontId="30" fillId="0" borderId="64" xfId="0" applyFont="1" applyBorder="1">
      <alignment vertical="center"/>
    </xf>
    <xf numFmtId="0" fontId="86" fillId="0" borderId="83" xfId="0" applyFont="1" applyBorder="1" applyProtection="1">
      <alignment vertical="center"/>
      <protection locked="0"/>
    </xf>
    <xf numFmtId="0" fontId="83" fillId="0" borderId="226" xfId="0" applyFont="1" applyBorder="1">
      <alignment vertical="center"/>
    </xf>
    <xf numFmtId="0" fontId="83" fillId="0" borderId="83" xfId="0" applyFont="1" applyBorder="1">
      <alignment vertical="center"/>
    </xf>
    <xf numFmtId="0" fontId="133" fillId="0" borderId="0" xfId="0" applyFont="1">
      <alignment vertical="center"/>
    </xf>
    <xf numFmtId="0" fontId="83" fillId="0" borderId="88" xfId="0" applyFont="1" applyBorder="1">
      <alignment vertical="center"/>
    </xf>
    <xf numFmtId="0" fontId="135" fillId="0" borderId="87" xfId="0" applyFont="1" applyBorder="1">
      <alignment vertical="center"/>
    </xf>
    <xf numFmtId="0" fontId="135" fillId="0" borderId="63" xfId="0" applyFont="1" applyBorder="1">
      <alignment vertical="center"/>
    </xf>
    <xf numFmtId="0" fontId="61" fillId="0" borderId="90" xfId="0" applyFont="1" applyBorder="1">
      <alignment vertical="center"/>
    </xf>
    <xf numFmtId="0" fontId="30" fillId="0" borderId="218" xfId="0" applyFont="1" applyBorder="1">
      <alignment vertical="center"/>
    </xf>
    <xf numFmtId="0" fontId="106" fillId="0" borderId="86" xfId="5" applyFont="1" applyBorder="1" applyAlignment="1" applyProtection="1">
      <alignment vertical="center" readingOrder="1"/>
    </xf>
    <xf numFmtId="0" fontId="30" fillId="0" borderId="91" xfId="5" applyFont="1" applyBorder="1" applyAlignment="1" applyProtection="1">
      <alignment vertical="center" readingOrder="1"/>
    </xf>
    <xf numFmtId="0" fontId="30" fillId="3" borderId="227" xfId="0" applyFont="1" applyFill="1" applyBorder="1">
      <alignment vertical="center"/>
    </xf>
    <xf numFmtId="0" fontId="30" fillId="0" borderId="228" xfId="0" applyFont="1" applyBorder="1">
      <alignment vertical="center"/>
    </xf>
    <xf numFmtId="0" fontId="106" fillId="0" borderId="229" xfId="5" applyFont="1" applyBorder="1">
      <alignment vertical="center"/>
    </xf>
    <xf numFmtId="0" fontId="30" fillId="0" borderId="230" xfId="0" applyFont="1" applyBorder="1">
      <alignment vertical="center"/>
    </xf>
    <xf numFmtId="0" fontId="30" fillId="3" borderId="231" xfId="0" applyFont="1" applyFill="1" applyBorder="1">
      <alignment vertical="center"/>
    </xf>
    <xf numFmtId="0" fontId="30" fillId="0" borderId="232" xfId="0" applyFont="1" applyBorder="1">
      <alignment vertical="center"/>
    </xf>
    <xf numFmtId="0" fontId="106" fillId="0" borderId="233" xfId="5" applyFont="1" applyBorder="1" applyAlignment="1">
      <alignment vertical="center" wrapText="1"/>
    </xf>
    <xf numFmtId="0" fontId="30" fillId="0" borderId="234" xfId="0" applyFont="1" applyBorder="1">
      <alignment vertical="center"/>
    </xf>
    <xf numFmtId="49" fontId="84" fillId="0" borderId="74" xfId="0" applyNumberFormat="1" applyFont="1" applyBorder="1" applyProtection="1">
      <alignment vertical="center"/>
      <protection locked="0"/>
    </xf>
    <xf numFmtId="0" fontId="86" fillId="0" borderId="70" xfId="0" quotePrefix="1" applyFont="1" applyBorder="1">
      <alignment vertical="center"/>
    </xf>
    <xf numFmtId="0" fontId="84" fillId="0" borderId="84" xfId="0" quotePrefix="1" applyFont="1" applyBorder="1">
      <alignment vertical="center"/>
    </xf>
    <xf numFmtId="0" fontId="94" fillId="0" borderId="70" xfId="0" applyFont="1" applyBorder="1" applyAlignment="1" applyProtection="1">
      <alignment horizontal="right" vertical="center"/>
      <protection locked="0"/>
    </xf>
    <xf numFmtId="0" fontId="30" fillId="0" borderId="86" xfId="0" applyFont="1" applyBorder="1" applyAlignment="1">
      <alignment vertical="top" wrapText="1" readingOrder="1"/>
    </xf>
    <xf numFmtId="0" fontId="30" fillId="0" borderId="235" xfId="0" applyFont="1" applyBorder="1" applyAlignment="1">
      <alignment vertical="top" wrapText="1"/>
    </xf>
    <xf numFmtId="0" fontId="84" fillId="0" borderId="74" xfId="0" applyFont="1" applyBorder="1" applyAlignment="1" applyProtection="1">
      <alignment vertical="center" wrapText="1"/>
      <protection locked="0"/>
    </xf>
    <xf numFmtId="0" fontId="84" fillId="0" borderId="74" xfId="0" applyFont="1" applyBorder="1" applyAlignment="1" applyProtection="1">
      <alignment vertical="center" wrapText="1" shrinkToFit="1"/>
      <protection locked="0"/>
    </xf>
    <xf numFmtId="0" fontId="84" fillId="0" borderId="84" xfId="0" applyFont="1" applyBorder="1" applyAlignment="1" applyProtection="1">
      <alignment vertical="center" wrapText="1"/>
      <protection locked="0"/>
    </xf>
    <xf numFmtId="49" fontId="84" fillId="0" borderId="153" xfId="0" applyNumberFormat="1" applyFont="1" applyBorder="1" applyAlignment="1" applyProtection="1">
      <alignment horizontal="left" vertical="center"/>
      <protection locked="0"/>
    </xf>
    <xf numFmtId="0" fontId="70" fillId="0" borderId="0" xfId="0" applyFont="1" applyAlignment="1">
      <alignment horizontal="left" vertical="top" wrapText="1" readingOrder="1"/>
    </xf>
    <xf numFmtId="0" fontId="30" fillId="0" borderId="0" xfId="0" applyFont="1" applyAlignment="1">
      <alignment vertical="top" wrapText="1"/>
    </xf>
    <xf numFmtId="0" fontId="30" fillId="0" borderId="0" xfId="0" applyFont="1" applyAlignment="1">
      <alignment vertical="top"/>
    </xf>
    <xf numFmtId="0" fontId="84" fillId="0" borderId="70" xfId="0" applyFont="1" applyBorder="1" applyAlignment="1" applyProtection="1">
      <alignment vertical="center" wrapText="1"/>
      <protection locked="0"/>
    </xf>
    <xf numFmtId="0" fontId="84" fillId="0" borderId="158" xfId="0" applyFont="1" applyBorder="1" applyAlignment="1" applyProtection="1">
      <alignment vertical="center" wrapText="1"/>
      <protection locked="0"/>
    </xf>
    <xf numFmtId="0" fontId="138" fillId="0" borderId="84" xfId="5" applyFont="1" applyBorder="1" applyProtection="1">
      <alignment vertical="center"/>
      <protection locked="0"/>
    </xf>
    <xf numFmtId="0" fontId="40" fillId="0" borderId="0" xfId="0" applyFont="1" applyAlignment="1">
      <alignment horizontal="center" vertical="center" wrapText="1"/>
    </xf>
    <xf numFmtId="0" fontId="139" fillId="0" borderId="0" xfId="2" applyFont="1" applyAlignment="1">
      <alignment vertical="center"/>
    </xf>
    <xf numFmtId="0" fontId="57" fillId="0" borderId="0" xfId="0" applyFont="1" applyAlignment="1">
      <alignment horizontal="center" vertical="center" wrapText="1"/>
    </xf>
    <xf numFmtId="0" fontId="139" fillId="0" borderId="0" xfId="0" applyFont="1" applyAlignment="1">
      <alignment horizontal="right" vertical="center"/>
    </xf>
    <xf numFmtId="0" fontId="139" fillId="0" borderId="0" xfId="0" applyFont="1">
      <alignment vertical="center"/>
    </xf>
    <xf numFmtId="0" fontId="140" fillId="0" borderId="0" xfId="0" applyFont="1">
      <alignment vertical="center"/>
    </xf>
    <xf numFmtId="49" fontId="84" fillId="0" borderId="86" xfId="0" applyNumberFormat="1" applyFont="1" applyBorder="1" applyProtection="1">
      <alignment vertical="center"/>
      <protection locked="0"/>
    </xf>
    <xf numFmtId="0" fontId="86" fillId="0" borderId="70" xfId="0" applyFont="1" applyBorder="1" applyAlignment="1">
      <alignment vertical="center" wrapText="1"/>
    </xf>
    <xf numFmtId="0" fontId="142" fillId="0" borderId="86" xfId="0" applyFont="1" applyBorder="1">
      <alignment vertical="center"/>
    </xf>
    <xf numFmtId="0" fontId="51" fillId="0" borderId="3" xfId="0" applyFont="1" applyBorder="1" applyAlignment="1" applyProtection="1">
      <alignment vertical="center" wrapText="1"/>
      <protection locked="0"/>
    </xf>
    <xf numFmtId="0" fontId="51" fillId="0" borderId="0" xfId="0" applyFont="1" applyAlignment="1" applyProtection="1">
      <alignment vertical="center" wrapText="1"/>
      <protection locked="0"/>
    </xf>
    <xf numFmtId="0" fontId="51" fillId="0" borderId="0" xfId="0" applyFont="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51" fillId="0" borderId="0" xfId="0" applyFont="1" applyAlignment="1" applyProtection="1">
      <alignment horizontal="right" vertical="center" wrapText="1"/>
      <protection locked="0"/>
    </xf>
    <xf numFmtId="0" fontId="51" fillId="0" borderId="0" xfId="0" applyFont="1" applyAlignment="1" applyProtection="1">
      <alignment horizontal="left" vertical="center" wrapText="1"/>
      <protection locked="0"/>
    </xf>
    <xf numFmtId="0" fontId="51" fillId="0" borderId="6" xfId="0" applyFont="1" applyBorder="1" applyAlignment="1" applyProtection="1">
      <alignment horizontal="left" vertical="center" wrapText="1"/>
      <protection locked="0"/>
    </xf>
    <xf numFmtId="0" fontId="51" fillId="0" borderId="5"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7" xfId="0" applyFont="1" applyBorder="1" applyAlignment="1" applyProtection="1">
      <alignment horizontal="left" vertical="center" wrapText="1"/>
      <protection locked="0"/>
    </xf>
    <xf numFmtId="0" fontId="49" fillId="2" borderId="88" xfId="0" applyFont="1" applyFill="1" applyBorder="1">
      <alignment vertical="center"/>
    </xf>
    <xf numFmtId="0" fontId="30" fillId="0" borderId="118" xfId="0" applyFont="1" applyBorder="1" applyAlignment="1">
      <alignment vertical="center" wrapText="1"/>
    </xf>
    <xf numFmtId="0" fontId="30" fillId="0" borderId="86" xfId="0" applyFont="1" applyBorder="1" applyAlignment="1">
      <alignment vertical="center" wrapText="1"/>
    </xf>
    <xf numFmtId="0" fontId="30" fillId="0" borderId="235" xfId="0" applyFont="1" applyBorder="1" applyAlignment="1">
      <alignment horizontal="left" vertical="center" wrapText="1"/>
    </xf>
    <xf numFmtId="0" fontId="93" fillId="0" borderId="0" xfId="0" applyFont="1">
      <alignment vertical="center"/>
    </xf>
    <xf numFmtId="0" fontId="37" fillId="0" borderId="0" xfId="5" applyAlignment="1">
      <alignment vertical="top"/>
    </xf>
    <xf numFmtId="0" fontId="39" fillId="0" borderId="0" xfId="5" applyFont="1" applyAlignment="1">
      <alignment vertical="center"/>
    </xf>
    <xf numFmtId="0" fontId="143" fillId="2" borderId="0" xfId="0" applyFont="1" applyFill="1" applyAlignment="1">
      <alignment horizontal="right" vertical="center"/>
    </xf>
    <xf numFmtId="0" fontId="108" fillId="0" borderId="0" xfId="0" applyFont="1">
      <alignment vertical="center"/>
    </xf>
    <xf numFmtId="0" fontId="48" fillId="0" borderId="0" xfId="0" applyFont="1">
      <alignment vertical="center"/>
    </xf>
    <xf numFmtId="0" fontId="32" fillId="4" borderId="86" xfId="0" applyFont="1" applyFill="1" applyBorder="1">
      <alignment vertical="center"/>
    </xf>
    <xf numFmtId="0" fontId="32" fillId="4" borderId="87" xfId="0" applyFont="1" applyFill="1" applyBorder="1">
      <alignment vertical="center"/>
    </xf>
    <xf numFmtId="0" fontId="32" fillId="4" borderId="88" xfId="0" applyFont="1" applyFill="1" applyBorder="1">
      <alignment vertical="center"/>
    </xf>
    <xf numFmtId="0" fontId="103" fillId="0" borderId="0" xfId="5" applyFont="1" applyAlignment="1" applyProtection="1">
      <alignment horizontal="left" vertical="center"/>
    </xf>
    <xf numFmtId="0" fontId="32" fillId="9" borderId="86" xfId="0" applyFont="1" applyFill="1" applyBorder="1">
      <alignment vertical="center"/>
    </xf>
    <xf numFmtId="0" fontId="32" fillId="9" borderId="87" xfId="0" applyFont="1" applyFill="1" applyBorder="1">
      <alignment vertical="center"/>
    </xf>
    <xf numFmtId="0" fontId="32" fillId="9" borderId="88" xfId="0" applyFont="1" applyFill="1" applyBorder="1">
      <alignment vertical="center"/>
    </xf>
    <xf numFmtId="0" fontId="30" fillId="0" borderId="65" xfId="0" applyFont="1" applyBorder="1" applyAlignment="1" applyProtection="1">
      <alignment horizontal="center" vertical="center"/>
      <protection locked="0"/>
    </xf>
    <xf numFmtId="0" fontId="73" fillId="0" borderId="0" xfId="0" applyFont="1" applyAlignment="1">
      <alignment horizontal="center" vertical="center" wrapText="1"/>
    </xf>
    <xf numFmtId="14" fontId="93" fillId="2" borderId="0" xfId="0" applyNumberFormat="1" applyFont="1" applyFill="1" applyAlignment="1">
      <alignment horizontal="center" vertical="center"/>
    </xf>
    <xf numFmtId="0" fontId="93" fillId="2" borderId="0" xfId="0" applyFont="1" applyFill="1" applyAlignment="1">
      <alignment horizontal="center" vertical="center"/>
    </xf>
    <xf numFmtId="0" fontId="39" fillId="0" borderId="0" xfId="5" applyFont="1" applyAlignment="1">
      <alignment horizontal="center" vertical="center"/>
    </xf>
    <xf numFmtId="0" fontId="39" fillId="0" borderId="0" xfId="5" applyFont="1" applyAlignment="1" applyProtection="1">
      <alignment horizontal="center" vertical="top"/>
    </xf>
    <xf numFmtId="0" fontId="73" fillId="0" borderId="63" xfId="0" applyFont="1" applyBorder="1" applyAlignment="1">
      <alignment horizontal="center" vertical="center" wrapText="1"/>
    </xf>
    <xf numFmtId="0" fontId="103" fillId="0" borderId="0" xfId="5" applyFont="1" applyAlignment="1" applyProtection="1">
      <alignment horizontal="center" vertical="center"/>
    </xf>
    <xf numFmtId="0" fontId="39" fillId="0" borderId="0" xfId="5" applyFont="1" applyAlignment="1">
      <alignment horizontal="left" vertical="center"/>
    </xf>
    <xf numFmtId="0" fontId="38" fillId="0" borderId="74" xfId="5" applyFont="1" applyBorder="1" applyAlignment="1" applyProtection="1">
      <alignment horizontal="left" vertical="center"/>
    </xf>
    <xf numFmtId="0" fontId="38" fillId="0" borderId="68" xfId="5" applyFont="1" applyBorder="1" applyAlignment="1" applyProtection="1">
      <alignment horizontal="left" vertical="center"/>
    </xf>
    <xf numFmtId="0" fontId="38" fillId="0" borderId="86" xfId="5" applyFont="1" applyBorder="1" applyAlignment="1" applyProtection="1">
      <alignment horizontal="left" vertical="center"/>
    </xf>
    <xf numFmtId="0" fontId="38" fillId="0" borderId="87" xfId="5" applyFont="1" applyBorder="1" applyAlignment="1" applyProtection="1">
      <alignment horizontal="left" vertical="center"/>
    </xf>
    <xf numFmtId="0" fontId="106" fillId="0" borderId="74" xfId="5" applyFont="1" applyFill="1" applyBorder="1" applyAlignment="1" applyProtection="1">
      <alignment horizontal="left" vertical="center"/>
    </xf>
    <xf numFmtId="0" fontId="106" fillId="0" borderId="68" xfId="5" applyFont="1" applyFill="1" applyBorder="1" applyAlignment="1" applyProtection="1">
      <alignment horizontal="left" vertical="center"/>
    </xf>
    <xf numFmtId="0" fontId="70" fillId="0" borderId="0" xfId="0" applyFont="1" applyAlignment="1">
      <alignment horizontal="left" vertical="top" wrapText="1" readingOrder="1"/>
    </xf>
    <xf numFmtId="0" fontId="30" fillId="0" borderId="191" xfId="0" applyFont="1" applyBorder="1" applyAlignment="1">
      <alignment horizontal="left" vertical="center" wrapText="1"/>
    </xf>
    <xf numFmtId="0" fontId="30" fillId="0" borderId="88" xfId="0" applyFont="1" applyBorder="1" applyAlignment="1">
      <alignment horizontal="left" vertical="center" wrapText="1"/>
    </xf>
    <xf numFmtId="0" fontId="30" fillId="0" borderId="191" xfId="0" applyFont="1" applyBorder="1" applyAlignment="1">
      <alignment horizontal="left" vertical="top" wrapText="1"/>
    </xf>
    <xf numFmtId="0" fontId="30" fillId="0" borderId="88" xfId="0" applyFont="1" applyBorder="1" applyAlignment="1">
      <alignment horizontal="left" vertical="top" wrapText="1"/>
    </xf>
    <xf numFmtId="0" fontId="51" fillId="0" borderId="10" xfId="0" applyFont="1" applyBorder="1" applyAlignment="1">
      <alignment horizontal="center" vertical="center" wrapText="1"/>
    </xf>
    <xf numFmtId="0" fontId="51" fillId="0" borderId="117" xfId="0" applyFont="1" applyBorder="1" applyAlignment="1">
      <alignment horizontal="center" vertical="center" wrapText="1"/>
    </xf>
    <xf numFmtId="0" fontId="51" fillId="0" borderId="9" xfId="0" applyFont="1" applyBorder="1" applyAlignment="1">
      <alignment horizontal="center" vertical="center" wrapText="1"/>
    </xf>
    <xf numFmtId="0" fontId="4" fillId="0" borderId="58" xfId="0" applyFont="1" applyBorder="1">
      <alignment vertical="center"/>
    </xf>
    <xf numFmtId="0" fontId="4" fillId="0" borderId="145" xfId="0" applyFont="1" applyBorder="1">
      <alignment vertical="center"/>
    </xf>
    <xf numFmtId="0" fontId="4" fillId="0" borderId="49" xfId="0" applyFont="1" applyBorder="1">
      <alignment vertical="center"/>
    </xf>
    <xf numFmtId="0" fontId="4" fillId="0" borderId="144" xfId="0" applyFont="1" applyBorder="1">
      <alignment vertical="center"/>
    </xf>
    <xf numFmtId="0" fontId="51" fillId="0" borderId="48" xfId="4" applyNumberFormat="1" applyFont="1" applyFill="1" applyBorder="1" applyAlignment="1" applyProtection="1">
      <alignment vertical="center" wrapText="1"/>
    </xf>
    <xf numFmtId="0" fontId="51" fillId="0" borderId="116" xfId="4" applyNumberFormat="1" applyFont="1" applyFill="1" applyBorder="1" applyAlignment="1" applyProtection="1">
      <alignment vertical="center" wrapText="1"/>
    </xf>
    <xf numFmtId="0" fontId="41" fillId="0" borderId="3" xfId="4" applyNumberFormat="1" applyFont="1" applyFill="1" applyBorder="1" applyAlignment="1" applyProtection="1">
      <alignment vertical="center" wrapText="1"/>
    </xf>
    <xf numFmtId="0" fontId="41" fillId="0" borderId="46" xfId="4" applyNumberFormat="1" applyFont="1" applyFill="1" applyBorder="1" applyAlignment="1" applyProtection="1">
      <alignment vertical="center" wrapText="1"/>
    </xf>
    <xf numFmtId="0" fontId="4" fillId="0" borderId="9" xfId="0" applyFont="1" applyBorder="1" applyAlignment="1">
      <alignment vertical="center" wrapText="1"/>
    </xf>
    <xf numFmtId="0" fontId="4" fillId="0" borderId="20" xfId="0" applyFont="1" applyBorder="1" applyAlignment="1">
      <alignment vertical="center" wrapText="1"/>
    </xf>
    <xf numFmtId="0" fontId="26" fillId="0" borderId="56" xfId="0" applyFont="1" applyBorder="1" applyAlignment="1">
      <alignment horizontal="left" vertical="center" wrapText="1" shrinkToFit="1"/>
    </xf>
    <xf numFmtId="0" fontId="4" fillId="0" borderId="38" xfId="0" applyFont="1" applyBorder="1" applyAlignment="1">
      <alignment horizontal="left" vertical="center" wrapText="1"/>
    </xf>
    <xf numFmtId="0" fontId="51" fillId="0" borderId="26" xfId="4" applyNumberFormat="1" applyFont="1" applyFill="1" applyBorder="1" applyAlignment="1" applyProtection="1">
      <alignment vertical="center" wrapText="1"/>
    </xf>
    <xf numFmtId="0" fontId="51" fillId="0" borderId="27" xfId="4" applyNumberFormat="1" applyFont="1" applyFill="1" applyBorder="1" applyAlignment="1" applyProtection="1">
      <alignment vertical="center" wrapText="1"/>
    </xf>
    <xf numFmtId="0" fontId="51" fillId="0" borderId="214" xfId="4" applyNumberFormat="1" applyFont="1" applyFill="1" applyBorder="1" applyAlignment="1" applyProtection="1">
      <alignment vertical="center" wrapText="1"/>
    </xf>
    <xf numFmtId="0" fontId="4" fillId="0" borderId="53" xfId="0" applyFont="1" applyBorder="1">
      <alignment vertical="center"/>
    </xf>
    <xf numFmtId="0" fontId="4" fillId="0" borderId="143" xfId="0" applyFont="1" applyBorder="1">
      <alignment vertical="center"/>
    </xf>
    <xf numFmtId="0" fontId="51" fillId="0" borderId="26" xfId="0" applyFont="1" applyBorder="1" applyAlignment="1">
      <alignment vertical="center" wrapText="1"/>
    </xf>
    <xf numFmtId="0" fontId="51" fillId="0" borderId="27" xfId="0" applyFont="1" applyBorder="1" applyAlignment="1">
      <alignment vertical="center" wrapText="1"/>
    </xf>
    <xf numFmtId="0" fontId="51" fillId="0" borderId="214" xfId="0" applyFont="1" applyBorder="1" applyAlignment="1">
      <alignment vertical="center" wrapText="1"/>
    </xf>
    <xf numFmtId="0" fontId="51" fillId="0" borderId="3" xfId="0" applyFont="1" applyBorder="1" applyAlignment="1">
      <alignment vertical="center" wrapText="1"/>
    </xf>
    <xf numFmtId="0" fontId="51" fillId="0" borderId="46" xfId="0" applyFont="1" applyBorder="1" applyAlignment="1">
      <alignment vertical="center" wrapText="1"/>
    </xf>
    <xf numFmtId="0" fontId="4" fillId="0" borderId="62" xfId="0" applyFont="1" applyBorder="1" applyAlignment="1">
      <alignment horizontal="left" vertical="center" wrapText="1"/>
    </xf>
    <xf numFmtId="0" fontId="41" fillId="0" borderId="57" xfId="0" applyFont="1" applyBorder="1" applyAlignment="1">
      <alignment vertical="center" wrapText="1"/>
    </xf>
    <xf numFmtId="0" fontId="41" fillId="0" borderId="114" xfId="0" applyFont="1" applyBorder="1" applyAlignment="1">
      <alignment vertical="center" wrapText="1"/>
    </xf>
    <xf numFmtId="0" fontId="51" fillId="0" borderId="5" xfId="0" applyFont="1" applyBorder="1" applyAlignment="1">
      <alignment horizontal="center" vertical="center"/>
    </xf>
    <xf numFmtId="0" fontId="51" fillId="0" borderId="212" xfId="0" applyFont="1" applyBorder="1" applyAlignment="1">
      <alignment horizontal="center" vertical="center"/>
    </xf>
    <xf numFmtId="0" fontId="4" fillId="0" borderId="45" xfId="0" applyFont="1" applyBorder="1" applyAlignment="1">
      <alignment horizontal="left" vertical="center" wrapText="1"/>
    </xf>
    <xf numFmtId="0" fontId="26" fillId="0" borderId="45" xfId="0" applyFont="1" applyBorder="1" applyAlignment="1">
      <alignment horizontal="left" vertical="center" wrapText="1"/>
    </xf>
    <xf numFmtId="0" fontId="4" fillId="0" borderId="55" xfId="0" applyFont="1" applyBorder="1" applyAlignment="1">
      <alignment horizontal="left" vertical="center" wrapText="1"/>
    </xf>
    <xf numFmtId="0" fontId="4" fillId="0" borderId="61" xfId="0" applyFont="1" applyBorder="1" applyAlignment="1">
      <alignment horizontal="left" vertical="center" wrapText="1"/>
    </xf>
    <xf numFmtId="0" fontId="51" fillId="0" borderId="2" xfId="0" applyFont="1" applyBorder="1" applyAlignment="1" applyProtection="1">
      <alignment horizontal="left" vertical="center"/>
      <protection locked="0"/>
    </xf>
    <xf numFmtId="0" fontId="51" fillId="0" borderId="3" xfId="0" applyFont="1" applyBorder="1" applyAlignment="1" applyProtection="1">
      <alignment horizontal="left" vertical="center"/>
      <protection locked="0"/>
    </xf>
    <xf numFmtId="0" fontId="51" fillId="0" borderId="105" xfId="0" applyFont="1" applyBorder="1" applyAlignment="1" applyProtection="1">
      <alignment horizontal="left" vertical="center"/>
      <protection locked="0"/>
    </xf>
    <xf numFmtId="0" fontId="51" fillId="0" borderId="104" xfId="0" applyFont="1" applyBorder="1" applyAlignment="1" applyProtection="1">
      <alignment horizontal="left" vertical="center"/>
      <protection locked="0"/>
    </xf>
    <xf numFmtId="0" fontId="51" fillId="0" borderId="18" xfId="0" applyFont="1" applyBorder="1" applyAlignment="1" applyProtection="1">
      <alignment horizontal="left" vertical="center"/>
      <protection locked="0"/>
    </xf>
    <xf numFmtId="0" fontId="51" fillId="0" borderId="106" xfId="0" applyFont="1" applyBorder="1" applyAlignment="1" applyProtection="1">
      <alignment horizontal="left" vertical="center"/>
      <protection locked="0"/>
    </xf>
    <xf numFmtId="0" fontId="6" fillId="0" borderId="9" xfId="0" applyFont="1" applyBorder="1">
      <alignment vertical="center"/>
    </xf>
    <xf numFmtId="0" fontId="6" fillId="0" borderId="113" xfId="0" applyFont="1" applyBorder="1">
      <alignment vertical="center"/>
    </xf>
    <xf numFmtId="0" fontId="41" fillId="0" borderId="3" xfId="0" applyFont="1" applyBorder="1" applyAlignment="1">
      <alignment vertical="center" wrapText="1"/>
    </xf>
    <xf numFmtId="0" fontId="41" fillId="0" borderId="46" xfId="0" applyFont="1" applyBorder="1" applyAlignment="1">
      <alignment vertical="center" wrapText="1"/>
    </xf>
    <xf numFmtId="0" fontId="65" fillId="0" borderId="0" xfId="0" applyFont="1" applyAlignment="1">
      <alignment horizontal="left" vertical="center" wrapText="1"/>
    </xf>
    <xf numFmtId="0" fontId="4" fillId="0" borderId="26" xfId="0" applyFont="1" applyBorder="1">
      <alignment vertical="center"/>
    </xf>
    <xf numFmtId="0" fontId="4" fillId="0" borderId="146" xfId="0" applyFont="1" applyBorder="1">
      <alignment vertical="center"/>
    </xf>
    <xf numFmtId="0" fontId="68" fillId="0" borderId="55" xfId="0" applyFont="1" applyBorder="1" applyAlignment="1">
      <alignment horizontal="left" vertical="center" wrapText="1"/>
    </xf>
    <xf numFmtId="0" fontId="68" fillId="0" borderId="3" xfId="0" applyFont="1" applyBorder="1" applyAlignment="1">
      <alignment horizontal="left" vertical="center" wrapText="1"/>
    </xf>
    <xf numFmtId="0" fontId="68" fillId="0" borderId="4" xfId="0" applyFont="1" applyBorder="1" applyAlignment="1">
      <alignment horizontal="left" vertical="center" wrapText="1"/>
    </xf>
    <xf numFmtId="0" fontId="68" fillId="0" borderId="109" xfId="0" applyFont="1" applyBorder="1" applyAlignment="1">
      <alignment horizontal="left" vertical="center" wrapText="1"/>
    </xf>
    <xf numFmtId="0" fontId="68" fillId="0" borderId="0" xfId="0" applyFont="1" applyAlignment="1">
      <alignment horizontal="left" vertical="center" wrapText="1"/>
    </xf>
    <xf numFmtId="0" fontId="68" fillId="0" borderId="6" xfId="0" applyFont="1" applyBorder="1" applyAlignment="1">
      <alignment horizontal="left" vertical="center" wrapText="1"/>
    </xf>
    <xf numFmtId="0" fontId="68" fillId="0" borderId="110" xfId="0" applyFont="1" applyBorder="1" applyAlignment="1">
      <alignment horizontal="left" vertical="center" wrapText="1"/>
    </xf>
    <xf numFmtId="0" fontId="68" fillId="0" borderId="18" xfId="0" applyFont="1" applyBorder="1" applyAlignment="1">
      <alignment horizontal="left" vertical="center" wrapText="1"/>
    </xf>
    <xf numFmtId="0" fontId="68" fillId="0" borderId="111" xfId="0" applyFont="1" applyBorder="1" applyAlignment="1">
      <alignment horizontal="left" vertical="center" wrapText="1"/>
    </xf>
    <xf numFmtId="0" fontId="9" fillId="0" borderId="9" xfId="0" applyFont="1" applyBorder="1">
      <alignment vertical="center"/>
    </xf>
    <xf numFmtId="0" fontId="4" fillId="0" borderId="2" xfId="0" applyFont="1" applyBorder="1">
      <alignment vertical="center"/>
    </xf>
    <xf numFmtId="0" fontId="4" fillId="0" borderId="25" xfId="0" applyFont="1" applyBorder="1">
      <alignment vertical="center"/>
    </xf>
    <xf numFmtId="180" fontId="41" fillId="0" borderId="48" xfId="4" applyNumberFormat="1" applyFont="1" applyFill="1" applyBorder="1" applyAlignment="1" applyProtection="1">
      <alignment horizontal="left" vertical="center"/>
    </xf>
    <xf numFmtId="180" fontId="41" fillId="0" borderId="116" xfId="4" applyNumberFormat="1" applyFont="1" applyFill="1" applyBorder="1" applyAlignment="1" applyProtection="1">
      <alignment horizontal="left" vertical="center"/>
    </xf>
    <xf numFmtId="0" fontId="9" fillId="0" borderId="0" xfId="0" applyFont="1" applyAlignment="1">
      <alignment horizontal="left" vertical="center"/>
    </xf>
    <xf numFmtId="0" fontId="51" fillId="0" borderId="2" xfId="0" applyFont="1" applyBorder="1" applyAlignment="1">
      <alignment vertical="center" wrapText="1"/>
    </xf>
    <xf numFmtId="0" fontId="51" fillId="0" borderId="115"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distributed" vertical="center" wrapText="1"/>
    </xf>
    <xf numFmtId="0" fontId="4" fillId="0" borderId="0" xfId="0" applyFont="1" applyAlignment="1">
      <alignment horizontal="distributed" vertical="center"/>
    </xf>
    <xf numFmtId="0" fontId="41" fillId="0" borderId="0" xfId="0" applyFont="1" applyAlignment="1">
      <alignment vertical="center" wrapText="1"/>
    </xf>
    <xf numFmtId="0" fontId="51" fillId="0" borderId="0" xfId="0" applyFont="1" applyAlignment="1">
      <alignment vertical="center" wrapText="1"/>
    </xf>
    <xf numFmtId="0" fontId="51" fillId="0" borderId="49" xfId="0" applyFont="1" applyBorder="1" applyAlignment="1">
      <alignment vertical="center" wrapText="1"/>
    </xf>
    <xf numFmtId="0" fontId="51" fillId="0" borderId="211" xfId="0" applyFont="1" applyBorder="1" applyAlignment="1">
      <alignment vertical="center" wrapText="1"/>
    </xf>
    <xf numFmtId="0" fontId="41" fillId="0" borderId="2" xfId="0" applyFont="1" applyBorder="1" applyAlignment="1">
      <alignment vertical="center" wrapText="1"/>
    </xf>
    <xf numFmtId="0" fontId="41" fillId="0" borderId="115" xfId="0" applyFont="1" applyBorder="1" applyAlignment="1">
      <alignment vertical="center" wrapText="1"/>
    </xf>
    <xf numFmtId="0" fontId="4" fillId="0" borderId="55"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101" fillId="0" borderId="100" xfId="5" applyFont="1" applyBorder="1" applyAlignment="1" applyProtection="1">
      <alignment horizontal="right" vertical="center"/>
    </xf>
    <xf numFmtId="180" fontId="41" fillId="0" borderId="3" xfId="0" applyNumberFormat="1" applyFont="1" applyBorder="1" applyAlignment="1">
      <alignment horizontal="left" vertical="center"/>
    </xf>
    <xf numFmtId="180" fontId="41" fillId="0" borderId="46" xfId="0" applyNumberFormat="1" applyFont="1" applyBorder="1" applyAlignment="1">
      <alignment horizontal="left" vertical="center"/>
    </xf>
    <xf numFmtId="0" fontId="51" fillId="0" borderId="2" xfId="0" applyFont="1" applyBorder="1">
      <alignment vertical="center"/>
    </xf>
    <xf numFmtId="0" fontId="51" fillId="0" borderId="115" xfId="0" applyFont="1" applyBorder="1">
      <alignment vertical="center"/>
    </xf>
    <xf numFmtId="0" fontId="51" fillId="0" borderId="213" xfId="0" applyFont="1" applyBorder="1" applyAlignment="1">
      <alignment vertical="center" wrapText="1"/>
    </xf>
    <xf numFmtId="0" fontId="47" fillId="0" borderId="100" xfId="5" applyFont="1" applyBorder="1" applyAlignment="1" applyProtection="1">
      <alignment vertical="center"/>
    </xf>
    <xf numFmtId="178" fontId="51" fillId="0" borderId="0" xfId="0" applyNumberFormat="1" applyFont="1" applyAlignment="1">
      <alignment horizontal="right" vertical="center"/>
    </xf>
    <xf numFmtId="178" fontId="51" fillId="0" borderId="98" xfId="0" applyNumberFormat="1" applyFont="1" applyBorder="1" applyAlignment="1">
      <alignment horizontal="right" vertical="center"/>
    </xf>
    <xf numFmtId="0" fontId="23" fillId="0" borderId="0" xfId="0" applyFont="1" applyAlignment="1">
      <alignment horizontal="left" vertical="center" wrapText="1"/>
    </xf>
    <xf numFmtId="0" fontId="22" fillId="0" borderId="0" xfId="0" applyFont="1" applyAlignment="1">
      <alignment horizontal="left" vertical="center"/>
    </xf>
    <xf numFmtId="0" fontId="64" fillId="0" borderId="0" xfId="0" applyFont="1" applyAlignment="1">
      <alignment horizontal="distributed" vertical="center"/>
    </xf>
    <xf numFmtId="0" fontId="22" fillId="0" borderId="0" xfId="0" applyFont="1" applyAlignment="1">
      <alignment horizontal="left" vertical="center" wrapText="1"/>
    </xf>
    <xf numFmtId="0" fontId="18" fillId="0" borderId="0" xfId="0" applyFont="1" applyAlignment="1">
      <alignment horizontal="left" vertical="center"/>
    </xf>
    <xf numFmtId="180" fontId="41" fillId="0" borderId="0" xfId="0" applyNumberFormat="1" applyFont="1" applyAlignment="1">
      <alignment horizontal="left" vertical="center"/>
    </xf>
    <xf numFmtId="0" fontId="4" fillId="0" borderId="0" xfId="0" applyFont="1" applyAlignment="1">
      <alignment horizontal="left" vertical="center"/>
    </xf>
    <xf numFmtId="0" fontId="9" fillId="8" borderId="4" xfId="0" applyFont="1" applyFill="1" applyBorder="1">
      <alignment vertical="center"/>
    </xf>
    <xf numFmtId="0" fontId="9" fillId="8" borderId="25" xfId="0" applyFont="1" applyFill="1" applyBorder="1">
      <alignment vertical="center"/>
    </xf>
    <xf numFmtId="0" fontId="9" fillId="8" borderId="11" xfId="0" applyFont="1" applyFill="1" applyBorder="1">
      <alignment vertical="center"/>
    </xf>
    <xf numFmtId="0" fontId="9" fillId="8" borderId="20" xfId="0" applyFont="1" applyFill="1" applyBorder="1">
      <alignment vertical="center"/>
    </xf>
    <xf numFmtId="0" fontId="51" fillId="0" borderId="2" xfId="0" applyFont="1" applyBorder="1" applyAlignment="1">
      <alignment horizontal="right" vertical="center"/>
    </xf>
    <xf numFmtId="0" fontId="51" fillId="0" borderId="3" xfId="0" applyFont="1" applyBorder="1" applyAlignment="1">
      <alignment horizontal="right" vertical="center"/>
    </xf>
    <xf numFmtId="0" fontId="51" fillId="0" borderId="20" xfId="0" applyFont="1" applyBorder="1" applyAlignment="1">
      <alignment horizontal="right" vertical="center"/>
    </xf>
    <xf numFmtId="0" fontId="51" fillId="0" borderId="9" xfId="0" applyFont="1" applyBorder="1" applyAlignment="1">
      <alignment horizontal="right" vertical="center"/>
    </xf>
    <xf numFmtId="0" fontId="9" fillId="0" borderId="76" xfId="0" applyFont="1" applyBorder="1" applyAlignment="1">
      <alignment horizontal="left" vertical="center"/>
    </xf>
    <xf numFmtId="0" fontId="9" fillId="0" borderId="108" xfId="0" applyFont="1" applyBorder="1" applyAlignment="1">
      <alignment horizontal="left" vertical="center"/>
    </xf>
    <xf numFmtId="0" fontId="9" fillId="0" borderId="10" xfId="0" applyFont="1" applyBorder="1" applyAlignment="1">
      <alignment horizontal="left" vertical="center"/>
    </xf>
    <xf numFmtId="0" fontId="9" fillId="0" borderId="103" xfId="0" applyFont="1" applyBorder="1" applyAlignment="1">
      <alignment horizontal="left" vertical="center"/>
    </xf>
    <xf numFmtId="0" fontId="9" fillId="0" borderId="31" xfId="0" applyFont="1" applyBorder="1">
      <alignment vertical="center"/>
    </xf>
    <xf numFmtId="0" fontId="9" fillId="0" borderId="35" xfId="0" applyFont="1" applyBorder="1">
      <alignment vertical="center"/>
    </xf>
    <xf numFmtId="0" fontId="51" fillId="8" borderId="39" xfId="4" applyNumberFormat="1" applyFont="1" applyFill="1" applyBorder="1" applyAlignment="1" applyProtection="1">
      <alignment horizontal="right" vertical="center"/>
    </xf>
    <xf numFmtId="0" fontId="9" fillId="8" borderId="39" xfId="0" applyFont="1" applyFill="1" applyBorder="1">
      <alignment vertical="center"/>
    </xf>
    <xf numFmtId="0" fontId="9" fillId="8" borderId="102" xfId="0" applyFont="1" applyFill="1" applyBorder="1">
      <alignment vertical="center"/>
    </xf>
    <xf numFmtId="0" fontId="51" fillId="8" borderId="76" xfId="4" applyNumberFormat="1" applyFont="1" applyFill="1" applyBorder="1" applyAlignment="1" applyProtection="1">
      <alignment horizontal="right" vertical="center"/>
    </xf>
    <xf numFmtId="0" fontId="51" fillId="8" borderId="10" xfId="4" applyNumberFormat="1" applyFont="1" applyFill="1" applyBorder="1" applyAlignment="1" applyProtection="1">
      <alignment horizontal="right" vertical="center"/>
    </xf>
    <xf numFmtId="0" fontId="51" fillId="0" borderId="10" xfId="4" applyNumberFormat="1" applyFont="1" applyFill="1" applyBorder="1" applyAlignment="1" applyProtection="1">
      <alignment horizontal="right" vertical="center"/>
    </xf>
    <xf numFmtId="0" fontId="51" fillId="0" borderId="39" xfId="4" applyNumberFormat="1" applyFont="1" applyFill="1" applyBorder="1" applyAlignment="1" applyProtection="1">
      <alignment horizontal="right" vertical="center"/>
    </xf>
    <xf numFmtId="0" fontId="9" fillId="0" borderId="39" xfId="0" applyFont="1" applyBorder="1">
      <alignment vertical="center"/>
    </xf>
    <xf numFmtId="0" fontId="9" fillId="0" borderId="43" xfId="0" applyFont="1" applyBorder="1">
      <alignment vertical="center"/>
    </xf>
    <xf numFmtId="0" fontId="9" fillId="0" borderId="20" xfId="0" applyFont="1" applyBorder="1">
      <alignment vertical="center"/>
    </xf>
    <xf numFmtId="0" fontId="9" fillId="0" borderId="25" xfId="0" applyFont="1" applyBorder="1" applyAlignment="1">
      <alignment horizontal="left" vertical="center"/>
    </xf>
    <xf numFmtId="0" fontId="9" fillId="0" borderId="20" xfId="0" applyFont="1" applyBorder="1" applyAlignment="1">
      <alignment horizontal="left" vertical="center"/>
    </xf>
    <xf numFmtId="0" fontId="9" fillId="0" borderId="11" xfId="0" applyFont="1" applyBorder="1" applyAlignment="1">
      <alignment horizontal="left" vertical="center"/>
    </xf>
    <xf numFmtId="0" fontId="9" fillId="0" borderId="10" xfId="0" applyFont="1" applyBorder="1">
      <alignment vertical="center"/>
    </xf>
    <xf numFmtId="0" fontId="9" fillId="0" borderId="11" xfId="0" applyFont="1" applyBorder="1">
      <alignment vertical="center"/>
    </xf>
    <xf numFmtId="0" fontId="51" fillId="0" borderId="39" xfId="4" applyNumberFormat="1" applyFont="1" applyBorder="1" applyAlignment="1" applyProtection="1">
      <alignment horizontal="right" vertical="center"/>
    </xf>
    <xf numFmtId="0" fontId="51" fillId="0" borderId="76" xfId="4" applyNumberFormat="1" applyFont="1" applyFill="1" applyBorder="1" applyAlignment="1" applyProtection="1">
      <alignment horizontal="right"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9" fillId="0" borderId="5" xfId="0" applyFont="1" applyBorder="1" applyAlignment="1">
      <alignment horizontal="left" vertical="center"/>
    </xf>
    <xf numFmtId="0" fontId="9" fillId="0" borderId="34" xfId="0" applyFont="1" applyBorder="1">
      <alignment vertical="center"/>
    </xf>
    <xf numFmtId="0" fontId="9" fillId="0" borderId="36" xfId="0" applyFont="1" applyBorder="1">
      <alignment vertical="center"/>
    </xf>
    <xf numFmtId="0" fontId="9" fillId="0" borderId="33" xfId="0" applyFont="1" applyBorder="1">
      <alignment vertical="center"/>
    </xf>
    <xf numFmtId="0" fontId="9" fillId="0" borderId="37" xfId="0" applyFont="1" applyBorder="1">
      <alignment vertical="center"/>
    </xf>
    <xf numFmtId="0" fontId="9" fillId="0" borderId="20" xfId="0" applyFont="1" applyBorder="1" applyAlignment="1">
      <alignment horizontal="left" vertical="center" wrapText="1"/>
    </xf>
    <xf numFmtId="0" fontId="51" fillId="0" borderId="0" xfId="0" applyFont="1" applyAlignment="1">
      <alignment horizontal="center" vertical="center"/>
    </xf>
    <xf numFmtId="0" fontId="51" fillId="0" borderId="6" xfId="0" applyFont="1" applyBorder="1" applyAlignment="1">
      <alignment horizontal="center" vertical="center"/>
    </xf>
    <xf numFmtId="0" fontId="9" fillId="0" borderId="34" xfId="0" applyFont="1" applyBorder="1" applyAlignment="1">
      <alignment horizontal="right" vertical="center"/>
    </xf>
    <xf numFmtId="0" fontId="9" fillId="0" borderId="31" xfId="0" applyFont="1" applyBorder="1" applyAlignment="1">
      <alignment horizontal="right" vertical="center"/>
    </xf>
    <xf numFmtId="0" fontId="9" fillId="0" borderId="36" xfId="0" applyFont="1" applyBorder="1" applyAlignment="1">
      <alignment horizontal="right" vertical="center"/>
    </xf>
    <xf numFmtId="0" fontId="9" fillId="0" borderId="33" xfId="0" applyFont="1" applyBorder="1" applyAlignment="1">
      <alignment horizontal="right" vertical="center"/>
    </xf>
    <xf numFmtId="0" fontId="6" fillId="0" borderId="23"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1" fillId="0" borderId="20" xfId="0" applyFont="1" applyBorder="1" applyAlignment="1">
      <alignment horizontal="left" vertical="center"/>
    </xf>
    <xf numFmtId="0" fontId="51" fillId="0" borderId="31" xfId="0" applyFont="1" applyBorder="1" applyAlignment="1" applyProtection="1">
      <alignment horizontal="right" vertical="center"/>
      <protection locked="0"/>
    </xf>
    <xf numFmtId="0" fontId="51" fillId="0" borderId="33" xfId="0" applyFont="1" applyBorder="1" applyAlignment="1" applyProtection="1">
      <alignment horizontal="right" vertical="center"/>
      <protection locked="0"/>
    </xf>
    <xf numFmtId="0" fontId="51" fillId="0" borderId="31" xfId="4" applyNumberFormat="1" applyFont="1" applyFill="1" applyBorder="1" applyAlignment="1" applyProtection="1">
      <alignment horizontal="right" vertical="center"/>
    </xf>
    <xf numFmtId="0" fontId="51" fillId="8" borderId="31" xfId="4" applyNumberFormat="1" applyFont="1" applyFill="1" applyBorder="1" applyAlignment="1" applyProtection="1">
      <alignment horizontal="right" vertical="center"/>
    </xf>
    <xf numFmtId="0" fontId="9" fillId="8" borderId="1" xfId="0" applyFont="1" applyFill="1" applyBorder="1">
      <alignment vertical="center"/>
    </xf>
    <xf numFmtId="0" fontId="9" fillId="8" borderId="7" xfId="0" applyFont="1" applyFill="1" applyBorder="1">
      <alignment vertical="center"/>
    </xf>
    <xf numFmtId="0" fontId="3" fillId="0" borderId="0" xfId="0" applyFont="1" applyAlignment="1">
      <alignment horizontal="center" vertical="center"/>
    </xf>
    <xf numFmtId="0" fontId="3" fillId="0" borderId="18" xfId="0" applyFont="1" applyBorder="1" applyAlignment="1">
      <alignment horizontal="center" vertical="center"/>
    </xf>
    <xf numFmtId="14" fontId="3" fillId="0" borderId="0" xfId="0" applyNumberFormat="1" applyFont="1" applyAlignment="1">
      <alignment horizontal="left" vertical="center"/>
    </xf>
    <xf numFmtId="14" fontId="3" fillId="0" borderId="18" xfId="0" applyNumberFormat="1" applyFont="1" applyBorder="1" applyAlignment="1">
      <alignment horizontal="left" vertical="center"/>
    </xf>
    <xf numFmtId="0" fontId="9" fillId="8" borderId="10" xfId="0" applyFont="1" applyFill="1" applyBorder="1">
      <alignment vertical="center"/>
    </xf>
    <xf numFmtId="0" fontId="9" fillId="0" borderId="76" xfId="0" applyFont="1" applyBorder="1">
      <alignment vertical="center"/>
    </xf>
    <xf numFmtId="0" fontId="9" fillId="0" borderId="108" xfId="0" applyFont="1" applyBorder="1">
      <alignment vertical="center"/>
    </xf>
    <xf numFmtId="0" fontId="9" fillId="8" borderId="76" xfId="0" applyFont="1" applyFill="1" applyBorder="1">
      <alignment vertical="center"/>
    </xf>
    <xf numFmtId="0" fontId="9" fillId="8" borderId="108" xfId="0" applyFont="1" applyFill="1" applyBorder="1">
      <alignment vertical="center"/>
    </xf>
    <xf numFmtId="0" fontId="99" fillId="0" borderId="20" xfId="0" applyFont="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9" xfId="0" applyFont="1" applyBorder="1">
      <alignment vertical="center"/>
    </xf>
    <xf numFmtId="0" fontId="9" fillId="0" borderId="0" xfId="0" applyFont="1">
      <alignment vertical="center"/>
    </xf>
    <xf numFmtId="0" fontId="47" fillId="0" borderId="0" xfId="5" applyFont="1" applyAlignment="1" applyProtection="1">
      <alignment horizontal="center" vertical="center"/>
    </xf>
    <xf numFmtId="0" fontId="9" fillId="0" borderId="0" xfId="0" applyFont="1" applyAlignment="1">
      <alignment horizontal="center"/>
    </xf>
    <xf numFmtId="0" fontId="9" fillId="0" borderId="0" xfId="0" applyFont="1" applyAlignment="1">
      <alignment horizontal="center" vertical="center" wrapText="1"/>
    </xf>
    <xf numFmtId="0" fontId="11" fillId="0" borderId="0" xfId="0" applyFont="1" applyAlignment="1">
      <alignment horizontal="center" vertical="center"/>
    </xf>
    <xf numFmtId="178" fontId="9" fillId="0" borderId="13"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41" fillId="0" borderId="1" xfId="0" applyFont="1" applyBorder="1" applyAlignment="1">
      <alignment horizontal="left" vertical="center" wrapText="1" shrinkToFit="1"/>
    </xf>
    <xf numFmtId="0" fontId="51" fillId="0" borderId="20" xfId="0" applyFont="1" applyBorder="1" applyAlignment="1" applyProtection="1">
      <alignment horizontal="right" vertical="center"/>
      <protection locked="0"/>
    </xf>
    <xf numFmtId="0" fontId="51" fillId="0" borderId="9" xfId="0" applyFont="1" applyBorder="1" applyAlignment="1" applyProtection="1">
      <alignment horizontal="right" vertical="center"/>
      <protection locked="0"/>
    </xf>
    <xf numFmtId="0" fontId="51" fillId="0" borderId="20" xfId="0" applyFont="1" applyBorder="1" applyAlignment="1">
      <alignment horizontal="center" vertical="center"/>
    </xf>
    <xf numFmtId="0" fontId="51" fillId="0" borderId="41" xfId="0" applyFont="1" applyBorder="1" applyAlignment="1">
      <alignment horizontal="right" vertical="center"/>
    </xf>
    <xf numFmtId="0" fontId="51" fillId="0" borderId="31" xfId="0" applyFont="1" applyBorder="1" applyAlignment="1">
      <alignment horizontal="right" vertical="center"/>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51" fillId="0" borderId="10" xfId="0" applyNumberFormat="1" applyFont="1" applyBorder="1" applyAlignment="1" applyProtection="1">
      <alignment vertical="center" wrapText="1"/>
      <protection locked="0"/>
    </xf>
    <xf numFmtId="176" fontId="51" fillId="0" borderId="11" xfId="0" applyNumberFormat="1" applyFont="1" applyBorder="1" applyAlignment="1" applyProtection="1">
      <alignment vertical="center" wrapText="1"/>
      <protection locked="0"/>
    </xf>
    <xf numFmtId="0" fontId="51" fillId="0" borderId="20" xfId="0" applyFont="1" applyBorder="1" applyAlignment="1">
      <alignment horizontal="right" vertical="center" wrapText="1"/>
    </xf>
    <xf numFmtId="0" fontId="51" fillId="0" borderId="9" xfId="0" applyFont="1" applyBorder="1" applyAlignment="1">
      <alignment horizontal="right"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9" fillId="0" borderId="31" xfId="0" applyFont="1" applyBorder="1" applyAlignment="1">
      <alignment horizontal="left" vertical="center"/>
    </xf>
    <xf numFmtId="0" fontId="9" fillId="0" borderId="32" xfId="0" applyFont="1" applyBorder="1" applyAlignment="1">
      <alignment horizontal="left" vertical="center"/>
    </xf>
    <xf numFmtId="176" fontId="51" fillId="0" borderId="78" xfId="0" applyNumberFormat="1" applyFont="1" applyBorder="1">
      <alignment vertical="center"/>
    </xf>
    <xf numFmtId="176" fontId="51" fillId="0" borderId="39" xfId="0" applyNumberFormat="1" applyFont="1" applyBorder="1">
      <alignment vertical="center"/>
    </xf>
    <xf numFmtId="176" fontId="51" fillId="0" borderId="43" xfId="0" applyNumberFormat="1" applyFont="1" applyBorder="1">
      <alignmen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76" fontId="51" fillId="0" borderId="10" xfId="0" applyNumberFormat="1" applyFont="1" applyBorder="1" applyAlignment="1" applyProtection="1">
      <alignment horizontal="center" vertical="center" wrapText="1"/>
      <protection locked="0"/>
    </xf>
    <xf numFmtId="176" fontId="51" fillId="0" borderId="103" xfId="0" applyNumberFormat="1" applyFont="1" applyBorder="1" applyAlignment="1" applyProtection="1">
      <alignment horizontal="center" vertical="center" wrapText="1"/>
      <protection locked="0"/>
    </xf>
    <xf numFmtId="176" fontId="51" fillId="0" borderId="41" xfId="0" applyNumberFormat="1" applyFont="1" applyBorder="1">
      <alignment vertical="center"/>
    </xf>
    <xf numFmtId="176" fontId="51" fillId="0" borderId="31" xfId="0" applyNumberFormat="1" applyFont="1" applyBorder="1">
      <alignment vertical="center"/>
    </xf>
    <xf numFmtId="176" fontId="51" fillId="0" borderId="32" xfId="0" applyNumberFormat="1" applyFont="1" applyBorder="1">
      <alignment vertical="center"/>
    </xf>
    <xf numFmtId="0" fontId="9" fillId="0" borderId="39" xfId="0" applyFont="1" applyBorder="1" applyAlignment="1">
      <alignment horizontal="left" vertical="center" shrinkToFit="1"/>
    </xf>
    <xf numFmtId="0" fontId="9" fillId="0" borderId="43" xfId="0" applyFont="1" applyBorder="1" applyAlignment="1">
      <alignment horizontal="left" vertical="center" shrinkToFit="1"/>
    </xf>
    <xf numFmtId="0" fontId="51" fillId="0" borderId="9" xfId="4" applyNumberFormat="1" applyFont="1" applyFill="1" applyBorder="1" applyAlignment="1" applyProtection="1">
      <alignment horizontal="right" vertical="center" shrinkToFit="1"/>
    </xf>
    <xf numFmtId="0" fontId="51" fillId="0" borderId="10" xfId="4" applyNumberFormat="1" applyFont="1" applyFill="1" applyBorder="1" applyAlignment="1" applyProtection="1">
      <alignment horizontal="right" vertical="center" shrinkToFit="1"/>
    </xf>
    <xf numFmtId="0" fontId="34" fillId="0" borderId="0" xfId="0" applyFont="1" applyAlignment="1">
      <alignment horizontal="center" vertical="center"/>
    </xf>
    <xf numFmtId="0" fontId="51" fillId="0" borderId="2" xfId="0"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47" fillId="0" borderId="0" xfId="5" applyFont="1" applyFill="1" applyAlignment="1" applyProtection="1">
      <alignment horizontal="right" vertical="center"/>
    </xf>
    <xf numFmtId="0" fontId="6" fillId="0" borderId="13" xfId="0" applyFont="1" applyBorder="1" applyAlignment="1">
      <alignment horizontal="center" vertical="center" wrapText="1"/>
    </xf>
    <xf numFmtId="178" fontId="51" fillId="0" borderId="13" xfId="0" applyNumberFormat="1" applyFont="1" applyBorder="1" applyAlignment="1">
      <alignment horizontal="center" vertical="center"/>
    </xf>
    <xf numFmtId="178" fontId="51" fillId="0" borderId="14" xfId="0" applyNumberFormat="1" applyFont="1" applyBorder="1" applyAlignment="1">
      <alignment horizontal="center" vertical="center"/>
    </xf>
    <xf numFmtId="0" fontId="47" fillId="0" borderId="0" xfId="5" applyFont="1" applyBorder="1" applyAlignment="1" applyProtection="1">
      <alignment vertical="center"/>
    </xf>
    <xf numFmtId="0" fontId="9" fillId="0" borderId="9" xfId="0" applyFont="1" applyBorder="1" applyAlignment="1">
      <alignment vertical="center" wrapText="1"/>
    </xf>
    <xf numFmtId="0" fontId="51" fillId="0" borderId="11" xfId="0" applyFont="1" applyBorder="1" applyAlignment="1">
      <alignment horizontal="center" vertical="center" wrapText="1"/>
    </xf>
    <xf numFmtId="0" fontId="51" fillId="0" borderId="9" xfId="0" applyFont="1" applyBorder="1" applyAlignment="1">
      <alignment vertical="center" wrapText="1"/>
    </xf>
    <xf numFmtId="0" fontId="51" fillId="0" borderId="10" xfId="0" applyFont="1" applyBorder="1" applyAlignment="1">
      <alignment vertical="center" wrapText="1"/>
    </xf>
    <xf numFmtId="0" fontId="9" fillId="0" borderId="11" xfId="0" applyFont="1" applyBorder="1" applyAlignment="1">
      <alignment horizontal="lef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51" fillId="0" borderId="9" xfId="0" applyFont="1" applyBorder="1" applyAlignment="1" applyProtection="1">
      <alignment horizontal="right" vertical="center" wrapText="1"/>
      <protection locked="0"/>
    </xf>
    <xf numFmtId="0" fontId="51" fillId="0" borderId="10" xfId="0" applyFont="1" applyBorder="1" applyAlignment="1" applyProtection="1">
      <alignment horizontal="right" vertical="center" wrapText="1"/>
      <protection locked="0"/>
    </xf>
    <xf numFmtId="0" fontId="11" fillId="0" borderId="16"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9" fillId="0" borderId="0" xfId="0" applyFont="1" applyAlignment="1">
      <alignment horizontal="center" vertical="center"/>
    </xf>
    <xf numFmtId="0" fontId="51" fillId="0" borderId="1" xfId="0" applyFont="1" applyBorder="1" applyAlignment="1">
      <alignment vertical="center" wrapText="1"/>
    </xf>
    <xf numFmtId="0" fontId="51" fillId="0" borderId="9" xfId="4" applyNumberFormat="1" applyFont="1" applyFill="1" applyBorder="1" applyAlignment="1" applyProtection="1">
      <alignment horizontal="right" vertical="center"/>
      <protection locked="0"/>
    </xf>
    <xf numFmtId="0" fontId="51" fillId="0" borderId="10" xfId="4" applyNumberFormat="1" applyFont="1" applyFill="1" applyBorder="1" applyAlignment="1" applyProtection="1">
      <alignment horizontal="right" vertical="center"/>
      <protection locked="0"/>
    </xf>
    <xf numFmtId="0" fontId="51" fillId="0" borderId="10" xfId="0" applyFont="1" applyBorder="1" applyAlignment="1" applyProtection="1">
      <alignment horizontal="right" vertical="center"/>
      <protection locked="0"/>
    </xf>
    <xf numFmtId="0" fontId="41" fillId="0" borderId="20" xfId="0" applyFont="1" applyBorder="1" applyAlignment="1">
      <alignment horizontal="center" vertical="center"/>
    </xf>
    <xf numFmtId="0" fontId="51" fillId="0" borderId="10" xfId="0" applyFont="1" applyBorder="1" applyAlignment="1">
      <alignment horizontal="right" vertical="center" wrapText="1"/>
    </xf>
    <xf numFmtId="0" fontId="6" fillId="0" borderId="9" xfId="0" applyFont="1" applyBorder="1" applyAlignment="1">
      <alignment horizontal="center" vertical="center" shrinkToFit="1"/>
    </xf>
    <xf numFmtId="0" fontId="51" fillId="0" borderId="5" xfId="0" applyFont="1" applyBorder="1" applyAlignment="1">
      <alignment vertical="center" wrapText="1"/>
    </xf>
    <xf numFmtId="0" fontId="9" fillId="0" borderId="47" xfId="0" applyFont="1" applyBorder="1" applyAlignment="1">
      <alignment vertical="center" wrapText="1"/>
    </xf>
    <xf numFmtId="0" fontId="9" fillId="0" borderId="48" xfId="0" applyFont="1" applyBorder="1" applyAlignment="1">
      <alignment vertical="center" wrapText="1"/>
    </xf>
    <xf numFmtId="0" fontId="9" fillId="0" borderId="81" xfId="0" applyFont="1" applyBorder="1" applyAlignment="1">
      <alignment vertical="center" wrapText="1"/>
    </xf>
    <xf numFmtId="0" fontId="51" fillId="0" borderId="47" xfId="0" applyFont="1" applyBorder="1" applyAlignment="1" applyProtection="1">
      <alignment horizontal="center" vertical="center" wrapText="1"/>
      <protection locked="0"/>
    </xf>
    <xf numFmtId="0" fontId="51" fillId="0" borderId="48" xfId="0" applyFont="1" applyBorder="1" applyAlignment="1" applyProtection="1">
      <alignment horizontal="center" vertical="center" wrapText="1"/>
      <protection locked="0"/>
    </xf>
    <xf numFmtId="0" fontId="51" fillId="0" borderId="81" xfId="0" applyFont="1" applyBorder="1" applyAlignment="1" applyProtection="1">
      <alignment horizontal="center" vertical="center" wrapText="1"/>
      <protection locked="0"/>
    </xf>
    <xf numFmtId="0" fontId="9" fillId="0" borderId="49" xfId="0" applyFont="1" applyBorder="1" applyAlignment="1">
      <alignment vertical="center" wrapText="1"/>
    </xf>
    <xf numFmtId="0" fontId="9" fillId="0" borderId="50" xfId="0" applyFont="1" applyBorder="1" applyAlignment="1">
      <alignment vertical="center" wrapText="1"/>
    </xf>
    <xf numFmtId="0" fontId="9" fillId="0" borderId="51" xfId="0" applyFont="1" applyBorder="1" applyAlignment="1">
      <alignment vertical="center" wrapText="1"/>
    </xf>
    <xf numFmtId="0" fontId="51" fillId="0" borderId="8"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11" xfId="0" applyFont="1" applyBorder="1" applyAlignment="1">
      <alignment vertical="center" wrapText="1"/>
    </xf>
    <xf numFmtId="0" fontId="9" fillId="0" borderId="25"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51" fillId="0" borderId="49" xfId="0" applyFont="1" applyBorder="1" applyAlignment="1" applyProtection="1">
      <alignment vertical="center" wrapText="1"/>
      <protection locked="0"/>
    </xf>
    <xf numFmtId="0" fontId="51" fillId="0" borderId="50" xfId="0" applyFont="1" applyBorder="1" applyAlignment="1" applyProtection="1">
      <alignment vertical="center" wrapText="1"/>
      <protection locked="0"/>
    </xf>
    <xf numFmtId="0" fontId="51" fillId="0" borderId="51" xfId="0" applyFont="1" applyBorder="1" applyAlignment="1" applyProtection="1">
      <alignment vertical="center" wrapText="1"/>
      <protection locked="0"/>
    </xf>
    <xf numFmtId="0" fontId="9" fillId="0" borderId="5" xfId="0" applyFont="1" applyBorder="1" applyAlignment="1">
      <alignment vertical="center" wrapText="1"/>
    </xf>
    <xf numFmtId="0" fontId="9" fillId="0" borderId="0" xfId="0" applyFont="1" applyAlignment="1">
      <alignment vertical="center" wrapText="1"/>
    </xf>
    <xf numFmtId="0" fontId="9" fillId="0" borderId="16" xfId="0" applyFont="1" applyBorder="1">
      <alignment vertical="center"/>
    </xf>
    <xf numFmtId="0" fontId="9" fillId="0" borderId="134" xfId="0" applyFont="1" applyBorder="1" applyAlignment="1">
      <alignment horizontal="center" vertical="center" wrapText="1"/>
    </xf>
    <xf numFmtId="0" fontId="9" fillId="0" borderId="135" xfId="0" applyFont="1" applyBorder="1" applyAlignment="1">
      <alignment horizontal="center" vertical="center" wrapText="1"/>
    </xf>
    <xf numFmtId="0" fontId="9" fillId="0" borderId="136" xfId="0" applyFont="1" applyBorder="1" applyAlignment="1">
      <alignment horizontal="center" vertical="center" wrapText="1"/>
    </xf>
    <xf numFmtId="0" fontId="51" fillId="0" borderId="2" xfId="0" applyFont="1" applyBorder="1" applyAlignment="1">
      <alignment horizontal="right" vertical="center" wrapText="1"/>
    </xf>
    <xf numFmtId="0" fontId="51" fillId="0" borderId="3" xfId="0" applyFont="1" applyBorder="1" applyAlignment="1">
      <alignment horizontal="right" vertical="center" wrapText="1"/>
    </xf>
    <xf numFmtId="177" fontId="68" fillId="0" borderId="5" xfId="0" applyNumberFormat="1" applyFont="1" applyBorder="1" applyAlignment="1">
      <alignment horizontal="center" vertical="center" wrapText="1"/>
    </xf>
    <xf numFmtId="177" fontId="68" fillId="0" borderId="0" xfId="0" applyNumberFormat="1" applyFont="1" applyAlignment="1">
      <alignment horizontal="center" vertical="center" wrapText="1"/>
    </xf>
    <xf numFmtId="177" fontId="68" fillId="0" borderId="6" xfId="0" applyNumberFormat="1" applyFont="1" applyBorder="1" applyAlignment="1">
      <alignment horizontal="center" vertical="center" wrapText="1"/>
    </xf>
    <xf numFmtId="177" fontId="68" fillId="0" borderId="8" xfId="0" applyNumberFormat="1" applyFont="1" applyBorder="1" applyAlignment="1">
      <alignment horizontal="center" vertical="center" wrapText="1"/>
    </xf>
    <xf numFmtId="177" fontId="68" fillId="0" borderId="1" xfId="0" applyNumberFormat="1" applyFont="1" applyBorder="1" applyAlignment="1">
      <alignment horizontal="center" vertical="center" wrapText="1"/>
    </xf>
    <xf numFmtId="177" fontId="68" fillId="0" borderId="7" xfId="0" applyNumberFormat="1" applyFont="1" applyBorder="1" applyAlignment="1">
      <alignment horizontal="center" vertical="center" wrapText="1"/>
    </xf>
    <xf numFmtId="0" fontId="51" fillId="0" borderId="138" xfId="4" applyNumberFormat="1" applyFont="1" applyFill="1" applyBorder="1" applyAlignment="1" applyProtection="1">
      <alignment horizontal="right" vertical="center" wrapText="1"/>
    </xf>
    <xf numFmtId="0" fontId="51" fillId="0" borderId="50" xfId="4" applyNumberFormat="1" applyFont="1" applyFill="1" applyBorder="1" applyAlignment="1" applyProtection="1">
      <alignment horizontal="right" vertical="center" wrapText="1"/>
    </xf>
    <xf numFmtId="0" fontId="9" fillId="0" borderId="131" xfId="0" applyFont="1" applyBorder="1" applyAlignment="1">
      <alignment horizontal="left" vertical="center" wrapText="1"/>
    </xf>
    <xf numFmtId="0" fontId="9" fillId="0" borderId="132" xfId="0" applyFont="1" applyBorder="1" applyAlignment="1">
      <alignment horizontal="left" vertical="center" wrapText="1"/>
    </xf>
    <xf numFmtId="0" fontId="9" fillId="0" borderId="133" xfId="0" applyFont="1" applyBorder="1" applyAlignment="1">
      <alignment horizontal="left" vertical="center" wrapText="1"/>
    </xf>
    <xf numFmtId="177" fontId="68" fillId="0" borderId="2" xfId="0" applyNumberFormat="1" applyFont="1" applyBorder="1" applyAlignment="1">
      <alignment horizontal="center" vertical="center" wrapText="1"/>
    </xf>
    <xf numFmtId="177" fontId="68" fillId="0" borderId="3" xfId="0" applyNumberFormat="1" applyFont="1" applyBorder="1" applyAlignment="1">
      <alignment horizontal="center" vertical="center" wrapText="1"/>
    </xf>
    <xf numFmtId="177" fontId="68" fillId="0" borderId="4" xfId="0" applyNumberFormat="1" applyFont="1" applyBorder="1" applyAlignment="1">
      <alignment horizontal="center" vertical="center" wrapText="1"/>
    </xf>
    <xf numFmtId="177" fontId="4" fillId="0" borderId="20" xfId="0" applyNumberFormat="1" applyFont="1" applyBorder="1" applyAlignment="1">
      <alignment horizontal="center" vertical="center" wrapText="1"/>
    </xf>
    <xf numFmtId="177" fontId="4" fillId="0" borderId="9" xfId="0" applyNumberFormat="1" applyFont="1" applyBorder="1" applyAlignment="1">
      <alignment horizontal="center" vertical="center" wrapText="1"/>
    </xf>
    <xf numFmtId="0" fontId="76" fillId="0" borderId="2" xfId="0" applyFont="1" applyBorder="1" applyAlignment="1">
      <alignment horizontal="left" vertical="center" wrapText="1"/>
    </xf>
    <xf numFmtId="0" fontId="76" fillId="0" borderId="3" xfId="0" applyFont="1" applyBorder="1" applyAlignment="1">
      <alignment horizontal="left" vertical="center" wrapText="1"/>
    </xf>
    <xf numFmtId="177" fontId="4" fillId="0" borderId="5" xfId="0" applyNumberFormat="1" applyFont="1" applyBorder="1" applyAlignment="1">
      <alignment horizontal="center" vertical="center" wrapText="1"/>
    </xf>
    <xf numFmtId="177" fontId="4" fillId="0" borderId="0" xfId="0" applyNumberFormat="1" applyFont="1" applyAlignment="1">
      <alignment horizontal="center" vertical="center" wrapText="1"/>
    </xf>
    <xf numFmtId="177" fontId="4" fillId="0" borderId="6" xfId="0" applyNumberFormat="1" applyFont="1" applyBorder="1" applyAlignment="1">
      <alignment horizontal="center" vertical="center" wrapText="1"/>
    </xf>
    <xf numFmtId="177" fontId="4" fillId="0" borderId="8" xfId="0" applyNumberFormat="1" applyFont="1" applyBorder="1" applyAlignment="1">
      <alignment horizontal="center" vertical="center" wrapText="1"/>
    </xf>
    <xf numFmtId="177" fontId="4" fillId="0" borderId="1" xfId="0" applyNumberFormat="1" applyFont="1" applyBorder="1" applyAlignment="1">
      <alignment horizontal="center" vertical="center" wrapText="1"/>
    </xf>
    <xf numFmtId="177" fontId="4" fillId="0" borderId="7" xfId="0" applyNumberFormat="1" applyFont="1" applyBorder="1" applyAlignment="1">
      <alignment horizontal="center" vertical="center" wrapText="1"/>
    </xf>
    <xf numFmtId="0" fontId="51" fillId="0" borderId="142" xfId="0" applyFont="1" applyBorder="1" applyAlignment="1">
      <alignment horizontal="right" vertical="center" wrapText="1"/>
    </xf>
    <xf numFmtId="0" fontId="51" fillId="0" borderId="48" xfId="0" applyFont="1" applyBorder="1" applyAlignment="1">
      <alignment horizontal="right" vertical="center" wrapText="1"/>
    </xf>
    <xf numFmtId="0" fontId="51" fillId="0" borderId="138" xfId="0" applyFont="1" applyBorder="1" applyAlignment="1">
      <alignment horizontal="right" vertical="center" wrapText="1"/>
    </xf>
    <xf numFmtId="0" fontId="51" fillId="0" borderId="50" xfId="0" applyFont="1" applyBorder="1" applyAlignment="1">
      <alignment horizontal="right" vertical="center" wrapText="1"/>
    </xf>
    <xf numFmtId="0" fontId="9" fillId="0" borderId="10" xfId="0" applyFont="1" applyBorder="1" applyAlignment="1">
      <alignment vertical="center" wrapText="1"/>
    </xf>
    <xf numFmtId="0" fontId="51" fillId="0" borderId="8" xfId="0" applyFont="1" applyBorder="1" applyAlignment="1" applyProtection="1">
      <alignment horizontal="right" vertical="center" wrapText="1"/>
      <protection locked="0"/>
    </xf>
    <xf numFmtId="0" fontId="51" fillId="0" borderId="1" xfId="0" applyFont="1" applyBorder="1" applyAlignment="1" applyProtection="1">
      <alignment horizontal="right" vertical="center" wrapText="1"/>
      <protection locked="0"/>
    </xf>
    <xf numFmtId="0" fontId="9" fillId="0" borderId="26" xfId="0" applyFont="1" applyBorder="1" applyAlignment="1">
      <alignment vertical="center" wrapText="1"/>
    </xf>
    <xf numFmtId="0" fontId="9" fillId="0" borderId="27" xfId="0" applyFont="1" applyBorder="1" applyAlignment="1">
      <alignment vertical="center" wrapText="1"/>
    </xf>
    <xf numFmtId="0" fontId="9" fillId="0" borderId="28" xfId="0" applyFont="1" applyBorder="1" applyAlignment="1">
      <alignment vertical="center" wrapText="1"/>
    </xf>
    <xf numFmtId="0" fontId="51" fillId="0" borderId="26"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0" fontId="51" fillId="0" borderId="28" xfId="0" applyFont="1" applyBorder="1" applyAlignment="1" applyProtection="1">
      <alignment horizontal="center" vertical="center" wrapText="1"/>
      <protection locked="0"/>
    </xf>
    <xf numFmtId="0" fontId="51" fillId="0" borderId="131" xfId="0" applyFont="1" applyBorder="1" applyAlignment="1">
      <alignment horizontal="center" vertical="center" wrapText="1"/>
    </xf>
    <xf numFmtId="0" fontId="51" fillId="0" borderId="132" xfId="0" applyFont="1" applyBorder="1" applyAlignment="1">
      <alignment horizontal="center" vertical="center" wrapText="1"/>
    </xf>
    <xf numFmtId="0" fontId="51" fillId="0" borderId="133" xfId="0" applyFont="1" applyBorder="1" applyAlignment="1">
      <alignment horizontal="center" vertical="center" wrapText="1"/>
    </xf>
    <xf numFmtId="0" fontId="51" fillId="0" borderId="131" xfId="4" applyNumberFormat="1" applyFont="1" applyFill="1" applyBorder="1" applyAlignment="1" applyProtection="1">
      <alignment horizontal="right" vertical="center" wrapText="1"/>
    </xf>
    <xf numFmtId="0" fontId="51" fillId="0" borderId="132" xfId="4" applyNumberFormat="1" applyFont="1" applyFill="1" applyBorder="1" applyAlignment="1" applyProtection="1">
      <alignment horizontal="right" vertical="center" wrapText="1"/>
    </xf>
    <xf numFmtId="0" fontId="51" fillId="0" borderId="139" xfId="4" applyNumberFormat="1" applyFont="1" applyFill="1" applyBorder="1" applyAlignment="1" applyProtection="1">
      <alignment horizontal="right" vertical="center" wrapText="1"/>
    </xf>
    <xf numFmtId="0" fontId="51" fillId="0" borderId="59" xfId="4" applyNumberFormat="1" applyFont="1" applyFill="1" applyBorder="1" applyAlignment="1" applyProtection="1">
      <alignment horizontal="righ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6"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0" fontId="51" fillId="0" borderId="47" xfId="0" applyFont="1" applyBorder="1" applyAlignment="1">
      <alignment horizontal="right" vertical="center" wrapText="1"/>
    </xf>
    <xf numFmtId="0" fontId="51" fillId="0" borderId="49" xfId="0" applyFont="1" applyBorder="1" applyAlignment="1">
      <alignment horizontal="right" vertical="center" wrapText="1"/>
    </xf>
    <xf numFmtId="0" fontId="9" fillId="0" borderId="10" xfId="0" applyFont="1" applyBorder="1" applyAlignment="1">
      <alignment horizontal="right" vertical="center" wrapText="1"/>
    </xf>
    <xf numFmtId="181" fontId="51" fillId="0" borderId="9" xfId="0" applyNumberFormat="1" applyFont="1" applyBorder="1" applyAlignment="1">
      <alignment horizontal="right" vertical="center" wrapText="1"/>
    </xf>
    <xf numFmtId="181" fontId="51" fillId="0" borderId="10" xfId="0" applyNumberFormat="1" applyFont="1" applyBorder="1" applyAlignment="1">
      <alignment horizontal="right" vertical="center" wrapText="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69" fillId="0" borderId="10" xfId="0" applyFont="1" applyBorder="1" applyAlignment="1">
      <alignment horizontal="left" vertical="center" wrapText="1"/>
    </xf>
    <xf numFmtId="0" fontId="51" fillId="0" borderId="0" xfId="0" applyFont="1" applyAlignment="1" applyProtection="1">
      <alignment horizontal="righ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51" fillId="0" borderId="5" xfId="0" applyFont="1" applyBorder="1" applyAlignment="1" applyProtection="1">
      <alignment horizontal="left" vertical="center" wrapText="1"/>
      <protection locked="0"/>
    </xf>
    <xf numFmtId="0" fontId="51" fillId="0" borderId="0" xfId="0" applyFont="1" applyAlignment="1" applyProtection="1">
      <alignment horizontal="left" vertical="center" wrapText="1"/>
      <protection locked="0"/>
    </xf>
    <xf numFmtId="0" fontId="51" fillId="0" borderId="6"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182" fontId="51" fillId="0" borderId="10" xfId="0" applyNumberFormat="1" applyFont="1" applyBorder="1" applyAlignment="1">
      <alignment horizontal="right" vertical="center" wrapText="1"/>
    </xf>
    <xf numFmtId="0" fontId="51" fillId="0" borderId="9" xfId="0" applyFont="1" applyBorder="1" applyAlignment="1" applyProtection="1">
      <alignment horizontal="center" vertical="center" wrapText="1"/>
      <protection locked="0"/>
    </xf>
    <xf numFmtId="0" fontId="51" fillId="0" borderId="10"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10" xfId="0" applyFont="1" applyBorder="1" applyAlignment="1" applyProtection="1">
      <alignment vertical="center" wrapText="1"/>
      <protection locked="0"/>
    </xf>
    <xf numFmtId="0" fontId="51" fillId="0" borderId="1" xfId="0" applyFont="1" applyBorder="1" applyAlignment="1" applyProtection="1">
      <alignment horizontal="left" vertical="center" wrapText="1"/>
      <protection locked="0"/>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177" fontId="4" fillId="0" borderId="2" xfId="0" applyNumberFormat="1" applyFont="1" applyBorder="1" applyAlignment="1">
      <alignment horizontal="center" vertical="center" wrapText="1"/>
    </xf>
    <xf numFmtId="177" fontId="4" fillId="0" borderId="3" xfId="0" applyNumberFormat="1" applyFont="1" applyBorder="1" applyAlignment="1">
      <alignment horizontal="center" vertical="center" wrapText="1"/>
    </xf>
    <xf numFmtId="177" fontId="4" fillId="0" borderId="4" xfId="0" applyNumberFormat="1" applyFont="1" applyBorder="1" applyAlignment="1">
      <alignment horizontal="center" vertical="center" wrapText="1"/>
    </xf>
    <xf numFmtId="0" fontId="51" fillId="0" borderId="26" xfId="0" applyFont="1" applyBorder="1" applyAlignment="1">
      <alignment horizontal="right" vertical="center" wrapText="1"/>
    </xf>
    <xf numFmtId="0" fontId="51" fillId="0" borderId="27" xfId="0" applyFont="1" applyBorder="1" applyAlignment="1">
      <alignment horizontal="right" vertical="center" wrapText="1"/>
    </xf>
    <xf numFmtId="0" fontId="9" fillId="0" borderId="1" xfId="0" applyFont="1" applyBorder="1" applyAlignment="1">
      <alignment horizontal="right"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51" fillId="0" borderId="142" xfId="4" applyNumberFormat="1" applyFont="1" applyFill="1" applyBorder="1" applyAlignment="1" applyProtection="1">
      <alignment horizontal="right" vertical="center" wrapText="1"/>
    </xf>
    <xf numFmtId="0" fontId="51" fillId="0" borderId="48" xfId="4" applyNumberFormat="1" applyFont="1" applyFill="1" applyBorder="1" applyAlignment="1" applyProtection="1">
      <alignment horizontal="right" vertical="center" wrapText="1"/>
    </xf>
    <xf numFmtId="0" fontId="9" fillId="0" borderId="1" xfId="4" applyNumberFormat="1" applyFont="1" applyFill="1" applyBorder="1" applyAlignment="1" applyProtection="1">
      <alignment horizontal="right" vertical="center" wrapText="1"/>
    </xf>
    <xf numFmtId="0" fontId="51" fillId="0" borderId="26" xfId="4" applyNumberFormat="1" applyFont="1" applyFill="1" applyBorder="1" applyAlignment="1" applyProtection="1">
      <alignment horizontal="right" vertical="center" wrapText="1"/>
    </xf>
    <xf numFmtId="0" fontId="51" fillId="0" borderId="27" xfId="4" applyNumberFormat="1" applyFont="1" applyFill="1" applyBorder="1" applyAlignment="1" applyProtection="1">
      <alignment horizontal="right" vertical="center" wrapText="1"/>
    </xf>
    <xf numFmtId="0" fontId="9" fillId="0" borderId="2" xfId="0" applyFont="1" applyBorder="1" applyAlignment="1">
      <alignment horizontal="left" vertical="center" wrapText="1"/>
    </xf>
    <xf numFmtId="0" fontId="9" fillId="0" borderId="8" xfId="0" applyFont="1" applyBorder="1" applyAlignment="1">
      <alignment horizontal="left" vertical="center" wrapText="1"/>
    </xf>
    <xf numFmtId="0" fontId="51" fillId="0" borderId="147" xfId="4" applyNumberFormat="1" applyFont="1" applyFill="1" applyBorder="1" applyAlignment="1" applyProtection="1">
      <alignment horizontal="right" vertical="center" wrapText="1"/>
    </xf>
    <xf numFmtId="0" fontId="51" fillId="0" borderId="148" xfId="4" applyNumberFormat="1" applyFont="1" applyFill="1" applyBorder="1" applyAlignment="1" applyProtection="1">
      <alignment horizontal="right" vertical="center" wrapText="1"/>
    </xf>
    <xf numFmtId="0" fontId="51" fillId="0" borderId="8" xfId="4" applyNumberFormat="1" applyFont="1" applyFill="1" applyBorder="1" applyAlignment="1" applyProtection="1">
      <alignment horizontal="right" vertical="center" wrapText="1"/>
    </xf>
    <xf numFmtId="0" fontId="51" fillId="0" borderId="1" xfId="4" applyNumberFormat="1" applyFont="1" applyFill="1" applyBorder="1" applyAlignment="1" applyProtection="1">
      <alignment horizontal="right" vertical="center" wrapText="1"/>
    </xf>
    <xf numFmtId="0" fontId="51" fillId="0" borderId="5" xfId="0" applyFont="1" applyBorder="1" applyAlignment="1">
      <alignment horizontal="center" vertical="center" wrapText="1"/>
    </xf>
    <xf numFmtId="0" fontId="51" fillId="0" borderId="0" xfId="0" applyFont="1" applyAlignment="1">
      <alignment horizontal="center" vertical="center" wrapText="1"/>
    </xf>
    <xf numFmtId="0" fontId="51" fillId="0" borderId="216" xfId="0" applyFont="1" applyBorder="1" applyAlignment="1">
      <alignment horizontal="right" vertical="center" wrapText="1"/>
    </xf>
    <xf numFmtId="0" fontId="51" fillId="0" borderId="217" xfId="0" applyFont="1" applyBorder="1" applyAlignment="1">
      <alignment horizontal="right" vertical="center" wrapText="1"/>
    </xf>
    <xf numFmtId="0" fontId="51" fillId="0" borderId="131" xfId="0" applyFont="1" applyBorder="1" applyAlignment="1">
      <alignment horizontal="right" vertical="center" wrapText="1"/>
    </xf>
    <xf numFmtId="0" fontId="51" fillId="0" borderId="132" xfId="0" applyFont="1" applyBorder="1" applyAlignment="1">
      <alignment horizontal="right" vertical="center" wrapText="1"/>
    </xf>
    <xf numFmtId="0" fontId="9" fillId="0" borderId="2" xfId="0" applyFont="1" applyBorder="1" applyAlignment="1">
      <alignment horizontal="right" vertical="center" wrapText="1"/>
    </xf>
    <xf numFmtId="0" fontId="9" fillId="0" borderId="3" xfId="0" applyFont="1" applyBorder="1" applyAlignment="1">
      <alignment horizontal="right" vertical="center" wrapText="1"/>
    </xf>
    <xf numFmtId="0" fontId="51" fillId="0" borderId="205" xfId="0" applyFont="1" applyBorder="1" applyAlignment="1">
      <alignment horizontal="right" vertical="center" wrapText="1"/>
    </xf>
    <xf numFmtId="0" fontId="51" fillId="0" borderId="206" xfId="0" applyFont="1" applyBorder="1" applyAlignment="1">
      <alignment horizontal="right" vertical="center" wrapText="1"/>
    </xf>
    <xf numFmtId="0" fontId="51" fillId="0" borderId="8" xfId="0" applyFont="1" applyBorder="1" applyAlignment="1">
      <alignment horizontal="right" vertical="center" wrapText="1"/>
    </xf>
    <xf numFmtId="0" fontId="51" fillId="0" borderId="1" xfId="0" applyFont="1" applyBorder="1" applyAlignment="1">
      <alignment horizontal="right" vertical="center" wrapText="1"/>
    </xf>
    <xf numFmtId="0" fontId="51" fillId="0" borderId="221" xfId="0" applyFont="1" applyBorder="1" applyAlignment="1">
      <alignment horizontal="right" vertical="center" wrapText="1"/>
    </xf>
    <xf numFmtId="0" fontId="51" fillId="0" borderId="222" xfId="0" applyFont="1" applyBorder="1" applyAlignment="1">
      <alignment horizontal="right" vertical="center" wrapText="1"/>
    </xf>
    <xf numFmtId="0" fontId="51" fillId="0" borderId="223" xfId="0" applyFont="1" applyBorder="1" applyAlignment="1">
      <alignment horizontal="right" vertical="center" wrapText="1"/>
    </xf>
    <xf numFmtId="0" fontId="51" fillId="0" borderId="224" xfId="0" applyFont="1" applyBorder="1" applyAlignment="1">
      <alignment horizontal="right" vertical="center" wrapText="1"/>
    </xf>
    <xf numFmtId="0" fontId="51" fillId="0" borderId="207" xfId="0" applyFont="1" applyBorder="1" applyAlignment="1">
      <alignment horizontal="right" vertical="center" wrapText="1"/>
    </xf>
    <xf numFmtId="0" fontId="51" fillId="0" borderId="208" xfId="0" applyFont="1" applyBorder="1" applyAlignment="1">
      <alignment horizontal="right" vertical="center" wrapText="1"/>
    </xf>
    <xf numFmtId="179" fontId="9" fillId="0" borderId="1" xfId="0" applyNumberFormat="1" applyFont="1" applyBorder="1" applyAlignment="1">
      <alignment horizontal="right" vertical="center" wrapText="1"/>
    </xf>
    <xf numFmtId="0" fontId="4" fillId="0" borderId="20" xfId="0" applyFont="1" applyBorder="1" applyAlignment="1">
      <alignment horizontal="center" vertical="center" wrapText="1"/>
    </xf>
    <xf numFmtId="0" fontId="4" fillId="0" borderId="9" xfId="0" applyFont="1" applyBorder="1" applyAlignment="1">
      <alignment horizontal="center" vertical="center" wrapText="1"/>
    </xf>
    <xf numFmtId="0" fontId="68" fillId="0" borderId="2" xfId="0" applyFont="1" applyBorder="1" applyAlignment="1">
      <alignment horizontal="center" vertical="center" wrapText="1"/>
    </xf>
    <xf numFmtId="0" fontId="68" fillId="0" borderId="3" xfId="0" applyFont="1" applyBorder="1" applyAlignment="1">
      <alignment horizontal="center" vertical="center" wrapText="1"/>
    </xf>
    <xf numFmtId="0" fontId="68" fillId="0" borderId="4" xfId="0" applyFont="1" applyBorder="1" applyAlignment="1">
      <alignment horizontal="center" vertical="center" wrapText="1"/>
    </xf>
    <xf numFmtId="0" fontId="51" fillId="0" borderId="9" xfId="4" applyNumberFormat="1" applyFont="1" applyFill="1" applyBorder="1" applyAlignment="1" applyProtection="1">
      <alignment horizontal="right" vertical="center" wrapText="1"/>
    </xf>
    <xf numFmtId="0" fontId="51" fillId="0" borderId="10" xfId="4" applyNumberFormat="1" applyFont="1" applyFill="1" applyBorder="1" applyAlignment="1" applyProtection="1">
      <alignment horizontal="right" vertical="center" wrapText="1"/>
    </xf>
    <xf numFmtId="0" fontId="68" fillId="0" borderId="5" xfId="0" applyFont="1" applyBorder="1" applyAlignment="1">
      <alignment horizontal="center" vertical="center" wrapText="1"/>
    </xf>
    <xf numFmtId="0" fontId="68" fillId="0" borderId="0" xfId="0" applyFont="1" applyAlignment="1">
      <alignment horizontal="center" vertical="center" wrapText="1"/>
    </xf>
    <xf numFmtId="0" fontId="68" fillId="0" borderId="6" xfId="0" applyFont="1" applyBorder="1" applyAlignment="1">
      <alignment horizontal="center" vertical="center" wrapText="1"/>
    </xf>
    <xf numFmtId="0" fontId="68" fillId="0" borderId="8"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7" xfId="0" applyFont="1" applyBorder="1" applyAlignment="1">
      <alignment horizontal="center" vertical="center" wrapText="1"/>
    </xf>
    <xf numFmtId="0" fontId="9" fillId="0" borderId="1" xfId="0" applyFont="1" applyBorder="1" applyAlignment="1">
      <alignment horizontal="center" vertical="center" wrapText="1"/>
    </xf>
    <xf numFmtId="0" fontId="51" fillId="0" borderId="9" xfId="4" applyNumberFormat="1" applyFont="1" applyFill="1" applyBorder="1" applyAlignment="1" applyProtection="1">
      <alignment horizontal="right" vertical="center"/>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9" fillId="0" borderId="0" xfId="0" applyFont="1" applyAlignment="1">
      <alignment horizontal="left" vertical="top" wrapText="1"/>
    </xf>
    <xf numFmtId="0" fontId="9" fillId="0" borderId="9" xfId="0" applyFont="1" applyBorder="1" applyAlignment="1">
      <alignment horizontal="left" vertical="center"/>
    </xf>
    <xf numFmtId="0" fontId="6" fillId="0" borderId="11" xfId="0" applyFont="1" applyBorder="1" applyAlignment="1">
      <alignment horizontal="lef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1" xfId="0" applyFont="1" applyBorder="1" applyAlignment="1">
      <alignment horizontal="center" vertical="center" wrapText="1"/>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8" xfId="0" applyFont="1" applyBorder="1" applyAlignment="1">
      <alignment horizontal="left" vertical="center"/>
    </xf>
    <xf numFmtId="0" fontId="9" fillId="0" borderId="1" xfId="0" applyFont="1" applyBorder="1" applyAlignment="1">
      <alignment horizontal="left" vertical="center"/>
    </xf>
    <xf numFmtId="0" fontId="9" fillId="0" borderId="7" xfId="0" applyFont="1" applyBorder="1" applyAlignment="1">
      <alignment horizontal="left" vertical="center"/>
    </xf>
    <xf numFmtId="0" fontId="51" fillId="0" borderId="20" xfId="0" applyFont="1" applyBorder="1" applyAlignment="1" applyProtection="1">
      <alignment horizontal="center" vertical="center"/>
      <protection locked="0"/>
    </xf>
    <xf numFmtId="0" fontId="51" fillId="0" borderId="10" xfId="0" applyFont="1" applyBorder="1" applyAlignment="1">
      <alignment horizontal="right" vertical="center"/>
    </xf>
    <xf numFmtId="0" fontId="11"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9" fillId="0" borderId="20" xfId="0" applyFont="1" applyBorder="1" applyAlignment="1">
      <alignment horizontal="left" vertical="center" shrinkToFit="1"/>
    </xf>
    <xf numFmtId="0" fontId="9" fillId="8" borderId="9" xfId="0" applyFont="1" applyFill="1" applyBorder="1" applyAlignment="1">
      <alignment horizontal="left" vertical="center"/>
    </xf>
    <xf numFmtId="0" fontId="9" fillId="8" borderId="10" xfId="0" applyFont="1" applyFill="1" applyBorder="1" applyAlignment="1">
      <alignment horizontal="left" vertical="center"/>
    </xf>
    <xf numFmtId="38" fontId="51" fillId="8" borderId="9" xfId="4" applyFont="1" applyFill="1" applyBorder="1" applyAlignment="1" applyProtection="1">
      <alignment horizontal="center" vertical="center"/>
    </xf>
    <xf numFmtId="38" fontId="51" fillId="8" borderId="10" xfId="4" applyFont="1" applyFill="1" applyBorder="1" applyAlignment="1" applyProtection="1">
      <alignment horizontal="center" vertical="center"/>
    </xf>
    <xf numFmtId="38" fontId="51" fillId="8" borderId="1" xfId="4" applyFont="1" applyFill="1" applyBorder="1" applyAlignment="1" applyProtection="1">
      <alignment horizontal="center" vertical="center"/>
    </xf>
    <xf numFmtId="38" fontId="51" fillId="8" borderId="7" xfId="4" applyFont="1" applyFill="1" applyBorder="1" applyAlignment="1" applyProtection="1">
      <alignment horizontal="center" vertical="center"/>
    </xf>
    <xf numFmtId="0" fontId="9" fillId="8" borderId="10" xfId="0" applyFont="1" applyFill="1" applyBorder="1" applyAlignment="1">
      <alignment horizontal="right" vertical="center"/>
    </xf>
    <xf numFmtId="0" fontId="51" fillId="8" borderId="10" xfId="0" applyFont="1" applyFill="1" applyBorder="1" applyAlignment="1">
      <alignment horizontal="right" vertical="center"/>
    </xf>
    <xf numFmtId="0" fontId="51" fillId="0" borderId="20"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protection locked="0"/>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51" fillId="0" borderId="10" xfId="0" applyFont="1" applyBorder="1" applyAlignment="1">
      <alignment horizontal="left" vertical="center"/>
    </xf>
    <xf numFmtId="0" fontId="51" fillId="0" borderId="11" xfId="0" applyFont="1" applyBorder="1" applyAlignment="1">
      <alignment horizontal="left" vertical="center"/>
    </xf>
    <xf numFmtId="0" fontId="4" fillId="0" borderId="80" xfId="0" applyFont="1" applyBorder="1" applyAlignment="1">
      <alignment horizontal="left" vertical="center" shrinkToFit="1"/>
    </xf>
    <xf numFmtId="0" fontId="4" fillId="0" borderId="1" xfId="0" applyFont="1" applyBorder="1" applyAlignment="1">
      <alignment horizontal="left" vertical="center" shrinkToFit="1"/>
    </xf>
    <xf numFmtId="0" fontId="51" fillId="0" borderId="9" xfId="0" applyFont="1" applyBorder="1" applyAlignment="1">
      <alignment horizontal="right" vertical="center" shrinkToFit="1"/>
    </xf>
    <xf numFmtId="0" fontId="51" fillId="0" borderId="10" xfId="0" applyFont="1" applyBorder="1" applyAlignment="1">
      <alignment horizontal="right" vertical="center" shrinkToFit="1"/>
    </xf>
    <xf numFmtId="0" fontId="9" fillId="0" borderId="48" xfId="0" applyFont="1" applyBorder="1" applyAlignment="1">
      <alignment horizontal="center" vertical="center"/>
    </xf>
    <xf numFmtId="0" fontId="9" fillId="0" borderId="81" xfId="0" applyFont="1" applyBorder="1" applyAlignment="1">
      <alignment horizontal="center" vertical="center"/>
    </xf>
    <xf numFmtId="0" fontId="51" fillId="0" borderId="47" xfId="0" applyFont="1" applyBorder="1" applyAlignment="1" applyProtection="1">
      <alignment horizontal="right" vertical="center"/>
      <protection locked="0"/>
    </xf>
    <xf numFmtId="0" fontId="51" fillId="0" borderId="48" xfId="0" applyFont="1" applyBorder="1" applyAlignment="1" applyProtection="1">
      <alignment horizontal="right" vertical="center"/>
      <protection locked="0"/>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51" fillId="0" borderId="27" xfId="0" applyFont="1" applyBorder="1" applyAlignment="1" applyProtection="1">
      <alignment horizontal="right" vertical="center"/>
      <protection locked="0"/>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4" fillId="0" borderId="20" xfId="0" applyFont="1" applyBorder="1" applyAlignment="1">
      <alignment horizontal="left" vertical="center" shrinkToFit="1"/>
    </xf>
    <xf numFmtId="0" fontId="51" fillId="0" borderId="26" xfId="0" applyFont="1" applyBorder="1" applyAlignment="1" applyProtection="1">
      <alignment horizontal="right" vertical="center"/>
      <protection locked="0"/>
    </xf>
    <xf numFmtId="0" fontId="9" fillId="0" borderId="47" xfId="0" applyFont="1" applyBorder="1" applyAlignment="1">
      <alignment horizontal="left" vertical="center"/>
    </xf>
    <xf numFmtId="0" fontId="9" fillId="0" borderId="48" xfId="0" applyFont="1" applyBorder="1" applyAlignment="1">
      <alignment horizontal="left" vertical="center"/>
    </xf>
    <xf numFmtId="0" fontId="9" fillId="0" borderId="81" xfId="0" applyFont="1" applyBorder="1" applyAlignment="1">
      <alignment horizontal="left" vertical="center"/>
    </xf>
    <xf numFmtId="181" fontId="51" fillId="0" borderId="10" xfId="0" applyNumberFormat="1" applyFont="1" applyBorder="1">
      <alignment vertical="center"/>
    </xf>
    <xf numFmtId="182" fontId="51" fillId="0" borderId="10" xfId="0" applyNumberFormat="1" applyFont="1" applyBorder="1">
      <alignment vertical="center"/>
    </xf>
    <xf numFmtId="0" fontId="9"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1" fillId="8" borderId="9" xfId="0" applyFont="1" applyFill="1" applyBorder="1" applyAlignment="1">
      <alignment horizontal="center" vertical="center"/>
    </xf>
    <xf numFmtId="0" fontId="51" fillId="8" borderId="10" xfId="0" applyFont="1" applyFill="1" applyBorder="1" applyAlignment="1">
      <alignment horizontal="center" vertical="center"/>
    </xf>
    <xf numFmtId="0" fontId="51" fillId="8" borderId="10" xfId="0" applyFont="1" applyFill="1" applyBorder="1">
      <alignment vertical="center"/>
    </xf>
    <xf numFmtId="0" fontId="51" fillId="8" borderId="11" xfId="0" applyFont="1" applyFill="1" applyBorder="1">
      <alignment vertical="center"/>
    </xf>
    <xf numFmtId="0" fontId="51" fillId="8" borderId="11" xfId="0" applyFont="1" applyFill="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51" fillId="0" borderId="8" xfId="0" applyFont="1" applyBorder="1" applyAlignment="1">
      <alignment horizontal="center" vertical="center"/>
    </xf>
    <xf numFmtId="0" fontId="51" fillId="0" borderId="1" xfId="0" applyFont="1" applyBorder="1" applyAlignment="1">
      <alignment horizontal="center" vertical="center"/>
    </xf>
    <xf numFmtId="0" fontId="51" fillId="0" borderId="7" xfId="0" applyFont="1" applyBorder="1" applyAlignment="1">
      <alignment horizontal="center" vertical="center"/>
    </xf>
    <xf numFmtId="0" fontId="51" fillId="0" borderId="9"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9" fillId="0" borderId="26" xfId="0" applyFont="1" applyBorder="1" applyAlignment="1">
      <alignment horizontal="right" vertical="center"/>
    </xf>
    <xf numFmtId="0" fontId="9" fillId="0" borderId="27" xfId="0" applyFont="1" applyBorder="1" applyAlignment="1">
      <alignment horizontal="right" vertical="center"/>
    </xf>
    <xf numFmtId="0" fontId="9" fillId="0" borderId="42" xfId="0" applyFont="1" applyBorder="1" applyAlignment="1">
      <alignment horizontal="left" vertical="center" wrapText="1"/>
    </xf>
    <xf numFmtId="0" fontId="9" fillId="0" borderId="76" xfId="0" applyFont="1" applyBorder="1" applyAlignment="1">
      <alignment horizontal="left" vertical="center" wrapText="1"/>
    </xf>
    <xf numFmtId="0" fontId="9" fillId="0" borderId="30" xfId="0" applyFont="1" applyBorder="1" applyAlignment="1">
      <alignment horizontal="left" vertical="center" wrapText="1"/>
    </xf>
    <xf numFmtId="0" fontId="9" fillId="0" borderId="77" xfId="0" applyFont="1" applyBorder="1" applyAlignment="1">
      <alignment horizontal="left" vertical="center" wrapText="1"/>
    </xf>
    <xf numFmtId="0" fontId="9" fillId="0" borderId="44" xfId="0" applyFont="1" applyBorder="1" applyAlignment="1">
      <alignment horizontal="left" vertical="center" wrapText="1"/>
    </xf>
    <xf numFmtId="177" fontId="9" fillId="0" borderId="13" xfId="0" applyNumberFormat="1" applyFont="1" applyBorder="1" applyAlignment="1">
      <alignment horizontal="right" vertical="center"/>
    </xf>
    <xf numFmtId="177" fontId="51" fillId="0" borderId="1" xfId="0" applyNumberFormat="1" applyFont="1" applyBorder="1" applyAlignment="1">
      <alignment horizontal="left" vertical="center" wrapText="1"/>
    </xf>
    <xf numFmtId="177" fontId="51" fillId="0" borderId="0" xfId="0" applyNumberFormat="1" applyFont="1" applyAlignment="1">
      <alignment horizontal="left" vertical="center" wrapText="1"/>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4" xfId="2" applyFont="1" applyBorder="1" applyAlignment="1">
      <alignment horizontal="center" vertical="center"/>
    </xf>
    <xf numFmtId="0" fontId="4" fillId="0" borderId="8" xfId="2" applyFont="1" applyBorder="1" applyAlignment="1">
      <alignment horizontal="center"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6" xfId="2" applyFont="1" applyBorder="1" applyAlignment="1">
      <alignment horizontal="center" vertical="center"/>
    </xf>
    <xf numFmtId="0" fontId="51" fillId="0" borderId="2" xfId="2" applyFont="1" applyBorder="1" applyAlignment="1" applyProtection="1">
      <alignment horizontal="right" vertical="center"/>
      <protection locked="0"/>
    </xf>
    <xf numFmtId="0" fontId="51" fillId="0" borderId="3" xfId="2" applyFont="1" applyBorder="1" applyAlignment="1" applyProtection="1">
      <alignment horizontal="right" vertical="center"/>
      <protection locked="0"/>
    </xf>
    <xf numFmtId="0" fontId="51" fillId="0" borderId="8" xfId="2" applyFont="1" applyBorder="1" applyAlignment="1" applyProtection="1">
      <alignment horizontal="right" vertical="center"/>
      <protection locked="0"/>
    </xf>
    <xf numFmtId="0" fontId="51" fillId="0" borderId="1" xfId="2" applyFont="1" applyBorder="1" applyAlignment="1" applyProtection="1">
      <alignment horizontal="right" vertical="center"/>
      <protection locked="0"/>
    </xf>
    <xf numFmtId="0" fontId="51" fillId="0" borderId="2" xfId="2" applyFont="1" applyBorder="1" applyAlignment="1" applyProtection="1">
      <alignment horizontal="center" vertical="center"/>
      <protection locked="0"/>
    </xf>
    <xf numFmtId="0" fontId="51" fillId="0" borderId="4" xfId="2" applyFont="1" applyBorder="1" applyAlignment="1" applyProtection="1">
      <alignment horizontal="center" vertical="center"/>
      <protection locked="0"/>
    </xf>
    <xf numFmtId="0" fontId="51" fillId="0" borderId="8" xfId="2" applyFont="1" applyBorder="1" applyAlignment="1" applyProtection="1">
      <alignment horizontal="center" vertical="center"/>
      <protection locked="0"/>
    </xf>
    <xf numFmtId="0" fontId="51" fillId="0" borderId="7" xfId="2" applyFont="1" applyBorder="1" applyAlignment="1" applyProtection="1">
      <alignment horizontal="center" vertical="center"/>
      <protection locked="0"/>
    </xf>
    <xf numFmtId="0" fontId="4" fillId="0" borderId="20" xfId="2" applyFont="1" applyBorder="1" applyAlignment="1">
      <alignment horizontal="center" vertical="center"/>
    </xf>
    <xf numFmtId="0" fontId="51" fillId="0" borderId="5" xfId="2" applyFont="1" applyBorder="1" applyAlignment="1" applyProtection="1">
      <alignment horizontal="center" vertical="center"/>
      <protection locked="0"/>
    </xf>
    <xf numFmtId="0" fontId="51" fillId="0" borderId="6" xfId="2" applyFont="1" applyBorder="1" applyAlignment="1" applyProtection="1">
      <alignment horizontal="center" vertical="center"/>
      <protection locked="0"/>
    </xf>
    <xf numFmtId="0" fontId="51" fillId="0" borderId="2" xfId="2" applyFont="1" applyBorder="1" applyAlignment="1">
      <alignment horizontal="center" vertical="center"/>
    </xf>
    <xf numFmtId="0" fontId="51" fillId="0" borderId="3" xfId="2" applyFont="1" applyBorder="1" applyAlignment="1">
      <alignment horizontal="center" vertical="center"/>
    </xf>
    <xf numFmtId="0" fontId="51" fillId="0" borderId="8" xfId="2" applyFont="1" applyBorder="1" applyAlignment="1">
      <alignment horizontal="center" vertical="center"/>
    </xf>
    <xf numFmtId="0" fontId="51" fillId="0" borderId="1" xfId="2" applyFont="1" applyBorder="1" applyAlignment="1">
      <alignment horizontal="center" vertical="center"/>
    </xf>
    <xf numFmtId="0" fontId="51" fillId="0" borderId="2" xfId="2" applyFont="1" applyBorder="1" applyAlignment="1" applyProtection="1">
      <alignment horizontal="center" vertical="center" wrapText="1"/>
      <protection locked="0"/>
    </xf>
    <xf numFmtId="0" fontId="51" fillId="0" borderId="3" xfId="2" applyFont="1" applyBorder="1" applyAlignment="1" applyProtection="1">
      <alignment horizontal="center" vertical="center" wrapText="1"/>
      <protection locked="0"/>
    </xf>
    <xf numFmtId="0" fontId="51" fillId="0" borderId="4" xfId="2" applyFont="1" applyBorder="1" applyAlignment="1" applyProtection="1">
      <alignment horizontal="center" vertical="center" wrapText="1"/>
      <protection locked="0"/>
    </xf>
    <xf numFmtId="0" fontId="51" fillId="0" borderId="8" xfId="2" applyFont="1" applyBorder="1" applyAlignment="1" applyProtection="1">
      <alignment horizontal="center" vertical="center" wrapText="1"/>
      <protection locked="0"/>
    </xf>
    <xf numFmtId="0" fontId="51" fillId="0" borderId="1" xfId="2" applyFont="1" applyBorder="1" applyAlignment="1" applyProtection="1">
      <alignment horizontal="center" vertical="center" wrapText="1"/>
      <protection locked="0"/>
    </xf>
    <xf numFmtId="0" fontId="51" fillId="0" borderId="7" xfId="2" applyFont="1" applyBorder="1" applyAlignment="1" applyProtection="1">
      <alignment horizontal="center" vertical="center" wrapText="1"/>
      <protection locked="0"/>
    </xf>
    <xf numFmtId="0" fontId="51" fillId="0" borderId="2" xfId="2" applyFont="1" applyBorder="1" applyAlignment="1" applyProtection="1">
      <alignment horizontal="right" vertical="center" wrapText="1"/>
      <protection locked="0"/>
    </xf>
    <xf numFmtId="0" fontId="51" fillId="0" borderId="3" xfId="2" applyFont="1" applyBorder="1" applyAlignment="1" applyProtection="1">
      <alignment horizontal="right" vertical="center" wrapText="1"/>
      <protection locked="0"/>
    </xf>
    <xf numFmtId="0" fontId="51" fillId="0" borderId="8" xfId="2" applyFont="1" applyBorder="1" applyAlignment="1" applyProtection="1">
      <alignment horizontal="right" vertical="center" wrapText="1"/>
      <protection locked="0"/>
    </xf>
    <xf numFmtId="0" fontId="51" fillId="0" borderId="1" xfId="2" applyFont="1" applyBorder="1" applyAlignment="1" applyProtection="1">
      <alignment horizontal="right" vertical="center" wrapText="1"/>
      <protection locked="0"/>
    </xf>
    <xf numFmtId="0" fontId="51" fillId="0" borderId="20" xfId="2" applyFont="1" applyBorder="1" applyAlignment="1" applyProtection="1">
      <alignment horizontal="center" vertical="center"/>
      <protection locked="0"/>
    </xf>
    <xf numFmtId="0" fontId="51" fillId="0" borderId="20" xfId="2" applyFont="1" applyBorder="1" applyAlignment="1" applyProtection="1">
      <alignment horizontal="right" vertical="center"/>
      <protection locked="0"/>
    </xf>
    <xf numFmtId="0" fontId="4" fillId="0" borderId="9" xfId="2" applyFont="1" applyBorder="1" applyAlignment="1">
      <alignment horizontal="left" vertical="center"/>
    </xf>
    <xf numFmtId="0" fontId="4" fillId="0" borderId="10" xfId="2" applyFont="1" applyBorder="1" applyAlignment="1">
      <alignment horizontal="left" vertical="center"/>
    </xf>
    <xf numFmtId="0" fontId="51" fillId="0" borderId="11" xfId="2" applyFont="1" applyBorder="1" applyAlignment="1" applyProtection="1">
      <alignment horizontal="center" vertical="center" wrapText="1"/>
      <protection locked="0"/>
    </xf>
    <xf numFmtId="0" fontId="51" fillId="0" borderId="20" xfId="2" applyFont="1" applyBorder="1" applyAlignment="1" applyProtection="1">
      <alignment horizontal="center" vertical="center" wrapText="1"/>
      <protection locked="0"/>
    </xf>
    <xf numFmtId="0" fontId="51" fillId="0" borderId="3" xfId="2" applyFont="1" applyBorder="1" applyAlignment="1" applyProtection="1">
      <alignment horizontal="center" vertical="center"/>
      <protection locked="0"/>
    </xf>
    <xf numFmtId="0" fontId="51" fillId="0" borderId="1" xfId="2" applyFont="1" applyBorder="1" applyAlignment="1" applyProtection="1">
      <alignment horizontal="center" vertical="center"/>
      <protection locked="0"/>
    </xf>
    <xf numFmtId="0" fontId="51" fillId="0" borderId="5" xfId="2" applyFont="1" applyBorder="1" applyAlignment="1" applyProtection="1">
      <alignment horizontal="right" vertical="center"/>
      <protection locked="0"/>
    </xf>
    <xf numFmtId="0" fontId="51" fillId="0" borderId="0" xfId="2" applyFont="1" applyAlignment="1" applyProtection="1">
      <alignment horizontal="right" vertical="center"/>
      <protection locked="0"/>
    </xf>
    <xf numFmtId="0" fontId="51" fillId="0" borderId="9" xfId="2" applyFont="1" applyBorder="1" applyAlignment="1" applyProtection="1">
      <alignment horizontal="center" vertical="center" wrapText="1"/>
      <protection locked="0"/>
    </xf>
    <xf numFmtId="0" fontId="51" fillId="0" borderId="10" xfId="2" applyFont="1" applyBorder="1" applyAlignment="1" applyProtection="1">
      <alignment horizontal="center" vertical="center" wrapText="1"/>
      <protection locked="0"/>
    </xf>
    <xf numFmtId="0" fontId="6" fillId="0" borderId="0" xfId="2" applyFont="1" applyAlignment="1">
      <alignment vertical="center" wrapText="1"/>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51" fillId="0" borderId="9" xfId="2" applyFont="1" applyBorder="1" applyAlignment="1" applyProtection="1">
      <alignment horizontal="right" vertical="center" wrapText="1"/>
      <protection locked="0"/>
    </xf>
    <xf numFmtId="0" fontId="51" fillId="0" borderId="10" xfId="2" applyFont="1" applyBorder="1" applyAlignment="1" applyProtection="1">
      <alignment horizontal="right" vertical="center" wrapText="1"/>
      <protection locked="0"/>
    </xf>
    <xf numFmtId="0" fontId="51" fillId="0" borderId="11" xfId="2" applyFont="1" applyBorder="1" applyAlignment="1" applyProtection="1">
      <alignment horizontal="right" vertical="center" wrapText="1"/>
      <protection locked="0"/>
    </xf>
    <xf numFmtId="0" fontId="4" fillId="0" borderId="11" xfId="2" applyFont="1" applyBorder="1" applyAlignment="1">
      <alignment horizontal="left" vertical="center"/>
    </xf>
    <xf numFmtId="0" fontId="51" fillId="0" borderId="4" xfId="2" applyFont="1" applyBorder="1" applyAlignment="1">
      <alignment horizontal="center" vertical="center"/>
    </xf>
    <xf numFmtId="0" fontId="51" fillId="0" borderId="7" xfId="2" applyFont="1" applyBorder="1" applyAlignment="1">
      <alignment horizontal="center" vertical="center"/>
    </xf>
    <xf numFmtId="0" fontId="51" fillId="0" borderId="4" xfId="2" applyFont="1" applyBorder="1" applyAlignment="1" applyProtection="1">
      <alignment horizontal="right" vertical="center" wrapText="1"/>
      <protection locked="0"/>
    </xf>
    <xf numFmtId="0" fontId="51" fillId="0" borderId="7" xfId="2" applyFont="1" applyBorder="1" applyAlignment="1" applyProtection="1">
      <alignment horizontal="right" vertical="center" wrapText="1"/>
      <protection locked="0"/>
    </xf>
    <xf numFmtId="0" fontId="0" fillId="0" borderId="0" xfId="2" applyFont="1"/>
    <xf numFmtId="0" fontId="47" fillId="0" borderId="0" xfId="5" applyNumberFormat="1" applyFont="1" applyFill="1" applyAlignment="1" applyProtection="1">
      <alignment horizontal="right" vertical="center"/>
    </xf>
    <xf numFmtId="0" fontId="1" fillId="0" borderId="0" xfId="2"/>
    <xf numFmtId="0" fontId="51" fillId="0" borderId="1" xfId="2" applyFont="1" applyBorder="1" applyAlignment="1">
      <alignment vertical="center" wrapText="1"/>
    </xf>
    <xf numFmtId="0" fontId="4" fillId="0" borderId="20" xfId="2" applyFont="1" applyBorder="1" applyAlignment="1">
      <alignment horizontal="left" vertical="center"/>
    </xf>
    <xf numFmtId="0" fontId="4" fillId="0" borderId="9" xfId="2" applyFont="1" applyBorder="1" applyAlignment="1" applyProtection="1">
      <alignment horizontal="left" vertical="center"/>
      <protection locked="0"/>
    </xf>
    <xf numFmtId="0" fontId="4" fillId="0" borderId="10" xfId="2" applyFont="1" applyBorder="1" applyAlignment="1" applyProtection="1">
      <alignment horizontal="left" vertical="center"/>
      <protection locked="0"/>
    </xf>
    <xf numFmtId="0" fontId="4" fillId="0" borderId="11" xfId="2" applyFont="1" applyBorder="1" applyAlignment="1" applyProtection="1">
      <alignment horizontal="left" vertical="center"/>
      <protection locked="0"/>
    </xf>
    <xf numFmtId="0" fontId="51" fillId="0" borderId="9" xfId="2" applyFont="1" applyBorder="1" applyAlignment="1" applyProtection="1">
      <alignment horizontal="right" vertical="center"/>
      <protection locked="0"/>
    </xf>
    <xf numFmtId="0" fontId="51" fillId="0" borderId="10" xfId="2" applyFont="1" applyBorder="1" applyAlignment="1" applyProtection="1">
      <alignment horizontal="right" vertical="center"/>
      <protection locked="0"/>
    </xf>
    <xf numFmtId="0" fontId="51" fillId="0" borderId="11" xfId="2" applyFont="1" applyBorder="1" applyAlignment="1" applyProtection="1">
      <alignment horizontal="right" vertical="center"/>
      <protection locked="0"/>
    </xf>
    <xf numFmtId="0" fontId="4" fillId="0" borderId="1" xfId="2" applyFont="1" applyBorder="1" applyAlignment="1" applyProtection="1">
      <alignment horizontal="left" vertical="center"/>
      <protection locked="0"/>
    </xf>
    <xf numFmtId="0" fontId="4" fillId="0" borderId="7" xfId="2" applyFont="1" applyBorder="1" applyAlignment="1" applyProtection="1">
      <alignment horizontal="left" vertical="center"/>
      <protection locked="0"/>
    </xf>
    <xf numFmtId="0" fontId="51" fillId="0" borderId="9" xfId="2" applyFont="1" applyBorder="1" applyAlignment="1" applyProtection="1">
      <alignment horizontal="right" vertical="center" shrinkToFit="1"/>
      <protection locked="0"/>
    </xf>
    <xf numFmtId="0" fontId="51" fillId="0" borderId="10" xfId="2" applyFont="1" applyBorder="1" applyAlignment="1" applyProtection="1">
      <alignment horizontal="right" vertical="center" shrinkToFit="1"/>
      <protection locked="0"/>
    </xf>
    <xf numFmtId="0" fontId="51" fillId="0" borderId="11" xfId="2" applyFont="1" applyBorder="1" applyAlignment="1" applyProtection="1">
      <alignment horizontal="right" vertical="center" shrinkToFit="1"/>
      <protection locked="0"/>
    </xf>
    <xf numFmtId="0" fontId="4" fillId="0" borderId="3" xfId="2" applyFont="1" applyBorder="1" applyAlignment="1" applyProtection="1">
      <alignment horizontal="left" vertical="center"/>
      <protection locked="0"/>
    </xf>
    <xf numFmtId="0" fontId="51" fillId="0" borderId="9" xfId="4" applyNumberFormat="1" applyFont="1" applyFill="1" applyBorder="1" applyAlignment="1" applyProtection="1">
      <alignment horizontal="right" vertical="center" wrapText="1"/>
      <protection locked="0"/>
    </xf>
    <xf numFmtId="0" fontId="51" fillId="0" borderId="10" xfId="4" applyNumberFormat="1" applyFont="1" applyFill="1" applyBorder="1" applyAlignment="1" applyProtection="1">
      <alignment horizontal="right" vertical="center" wrapText="1"/>
      <protection locked="0"/>
    </xf>
    <xf numFmtId="0" fontId="51" fillId="0" borderId="11" xfId="4" applyNumberFormat="1" applyFont="1" applyFill="1" applyBorder="1" applyAlignment="1" applyProtection="1">
      <alignment horizontal="right" vertical="center" wrapText="1"/>
      <protection locked="0"/>
    </xf>
    <xf numFmtId="0" fontId="4" fillId="0" borderId="9" xfId="4" applyNumberFormat="1" applyFont="1" applyFill="1" applyBorder="1" applyAlignment="1" applyProtection="1">
      <alignment horizontal="left" vertical="center"/>
    </xf>
    <xf numFmtId="0" fontId="4" fillId="0" borderId="11" xfId="4" applyNumberFormat="1" applyFont="1" applyFill="1" applyBorder="1" applyAlignment="1" applyProtection="1">
      <alignment horizontal="left" vertical="center"/>
    </xf>
    <xf numFmtId="0" fontId="51" fillId="0" borderId="20" xfId="2" applyFont="1" applyBorder="1" applyAlignment="1" applyProtection="1">
      <alignment horizontal="right" vertical="center" wrapText="1"/>
      <protection locked="0"/>
    </xf>
    <xf numFmtId="0" fontId="4" fillId="0" borderId="25" xfId="2" applyFont="1" applyBorder="1" applyAlignment="1">
      <alignment horizontal="left" vertical="center"/>
    </xf>
    <xf numFmtId="0" fontId="4" fillId="0" borderId="9" xfId="4" applyNumberFormat="1" applyFont="1" applyFill="1" applyBorder="1" applyAlignment="1" applyProtection="1">
      <alignment horizontal="left" vertical="center"/>
      <protection locked="0"/>
    </xf>
    <xf numFmtId="0" fontId="4" fillId="0" borderId="10" xfId="4" applyNumberFormat="1" applyFont="1" applyFill="1" applyBorder="1" applyAlignment="1" applyProtection="1">
      <alignment horizontal="left" vertical="center"/>
      <protection locked="0"/>
    </xf>
    <xf numFmtId="0" fontId="4" fillId="0" borderId="11" xfId="4" applyNumberFormat="1" applyFont="1" applyFill="1" applyBorder="1" applyAlignment="1" applyProtection="1">
      <alignment horizontal="left" vertical="center"/>
      <protection locked="0"/>
    </xf>
    <xf numFmtId="0" fontId="51" fillId="0" borderId="9" xfId="2" applyFont="1" applyBorder="1" applyAlignment="1">
      <alignment horizontal="center" vertical="center"/>
    </xf>
    <xf numFmtId="0" fontId="51" fillId="0" borderId="10" xfId="2" applyFont="1" applyBorder="1" applyAlignment="1">
      <alignment horizontal="center" vertical="center"/>
    </xf>
    <xf numFmtId="0" fontId="51" fillId="0" borderId="11" xfId="2" applyFont="1" applyBorder="1" applyAlignment="1">
      <alignment horizontal="center" vertical="center"/>
    </xf>
    <xf numFmtId="0" fontId="51" fillId="0" borderId="9" xfId="4" applyNumberFormat="1" applyFont="1" applyFill="1" applyBorder="1" applyAlignment="1" applyProtection="1">
      <alignment horizontal="center" vertical="center"/>
    </xf>
    <xf numFmtId="0" fontId="51" fillId="0" borderId="10" xfId="4" applyNumberFormat="1" applyFont="1" applyFill="1" applyBorder="1" applyAlignment="1" applyProtection="1">
      <alignment horizontal="center" vertical="center"/>
    </xf>
    <xf numFmtId="0" fontId="51" fillId="0" borderId="11" xfId="4" applyNumberFormat="1" applyFont="1" applyFill="1" applyBorder="1" applyAlignment="1" applyProtection="1">
      <alignment horizontal="center" vertical="center"/>
    </xf>
    <xf numFmtId="0" fontId="51" fillId="0" borderId="9" xfId="4" applyNumberFormat="1" applyFont="1" applyFill="1" applyBorder="1" applyAlignment="1" applyProtection="1">
      <alignment horizontal="center" vertical="center" wrapText="1"/>
      <protection locked="0"/>
    </xf>
    <xf numFmtId="0" fontId="51" fillId="0" borderId="10" xfId="4" applyNumberFormat="1" applyFont="1" applyFill="1" applyBorder="1" applyAlignment="1" applyProtection="1">
      <alignment horizontal="center" vertical="center" wrapText="1"/>
      <protection locked="0"/>
    </xf>
    <xf numFmtId="0" fontId="51" fillId="0" borderId="11" xfId="4" applyNumberFormat="1" applyFont="1" applyFill="1" applyBorder="1" applyAlignment="1" applyProtection="1">
      <alignment horizontal="center" vertical="center" wrapText="1"/>
      <protection locked="0"/>
    </xf>
    <xf numFmtId="0" fontId="51" fillId="0" borderId="9" xfId="4" applyNumberFormat="1" applyFont="1" applyFill="1" applyBorder="1" applyAlignment="1" applyProtection="1">
      <alignment horizontal="center" vertical="center"/>
      <protection locked="0"/>
    </xf>
    <xf numFmtId="0" fontId="51" fillId="0" borderId="10" xfId="4" applyNumberFormat="1" applyFont="1" applyFill="1" applyBorder="1" applyAlignment="1" applyProtection="1">
      <alignment horizontal="center" vertical="center"/>
      <protection locked="0"/>
    </xf>
    <xf numFmtId="0" fontId="51" fillId="0" borderId="11" xfId="4" applyNumberFormat="1" applyFont="1" applyFill="1" applyBorder="1" applyAlignment="1" applyProtection="1">
      <alignment horizontal="center" vertical="center"/>
      <protection locked="0"/>
    </xf>
    <xf numFmtId="0" fontId="51" fillId="0" borderId="9" xfId="2" applyFont="1" applyBorder="1" applyAlignment="1" applyProtection="1">
      <alignment horizontal="center" vertical="center"/>
      <protection locked="0"/>
    </xf>
    <xf numFmtId="0" fontId="51" fillId="0" borderId="10" xfId="2" applyFont="1" applyBorder="1" applyAlignment="1" applyProtection="1">
      <alignment horizontal="center" vertical="center"/>
      <protection locked="0"/>
    </xf>
    <xf numFmtId="0" fontId="51" fillId="0" borderId="11" xfId="2" applyFont="1" applyBorder="1" applyAlignment="1" applyProtection="1">
      <alignment horizontal="center" vertical="center"/>
      <protection locked="0"/>
    </xf>
    <xf numFmtId="0" fontId="4" fillId="0" borderId="20" xfId="2" applyFont="1" applyBorder="1" applyAlignment="1">
      <alignment horizontal="center" vertical="center" textRotation="255" shrinkToFit="1"/>
    </xf>
    <xf numFmtId="0" fontId="51" fillId="0" borderId="2" xfId="2" applyFont="1" applyBorder="1" applyAlignment="1" applyProtection="1">
      <alignment horizontal="center" vertical="center" shrinkToFit="1"/>
      <protection locked="0"/>
    </xf>
    <xf numFmtId="0" fontId="51" fillId="0" borderId="3" xfId="2" applyFont="1" applyBorder="1" applyAlignment="1" applyProtection="1">
      <alignment horizontal="center" vertical="center" shrinkToFit="1"/>
      <protection locked="0"/>
    </xf>
    <xf numFmtId="0" fontId="51" fillId="0" borderId="4" xfId="2" applyFont="1" applyBorder="1" applyAlignment="1" applyProtection="1">
      <alignment horizontal="center" vertical="center" shrinkToFit="1"/>
      <protection locked="0"/>
    </xf>
    <xf numFmtId="0" fontId="51" fillId="0" borderId="20" xfId="2"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protection locked="0"/>
    </xf>
    <xf numFmtId="0" fontId="4" fillId="0" borderId="20" xfId="2" applyFont="1" applyBorder="1" applyAlignment="1" applyProtection="1">
      <alignment horizontal="center" vertical="center"/>
      <protection locked="0"/>
    </xf>
    <xf numFmtId="0" fontId="4" fillId="0" borderId="9" xfId="2" applyFont="1" applyBorder="1" applyAlignment="1">
      <alignment vertical="center"/>
    </xf>
    <xf numFmtId="0" fontId="4" fillId="0" borderId="10" xfId="2" applyFont="1" applyBorder="1" applyAlignment="1">
      <alignment vertical="center"/>
    </xf>
    <xf numFmtId="0" fontId="4" fillId="0" borderId="11" xfId="2" applyFont="1" applyBorder="1" applyAlignment="1">
      <alignment vertical="center"/>
    </xf>
    <xf numFmtId="0" fontId="51" fillId="0" borderId="6" xfId="2" applyFont="1" applyBorder="1" applyAlignment="1" applyProtection="1">
      <alignment horizontal="right" vertical="center"/>
      <protection locked="0"/>
    </xf>
    <xf numFmtId="0" fontId="51" fillId="0" borderId="4" xfId="2" applyFont="1" applyBorder="1" applyAlignment="1" applyProtection="1">
      <alignment horizontal="right" vertical="center"/>
      <protection locked="0"/>
    </xf>
    <xf numFmtId="0" fontId="4" fillId="0" borderId="20" xfId="4" applyNumberFormat="1" applyFont="1" applyFill="1" applyBorder="1" applyAlignment="1" applyProtection="1">
      <alignment horizontal="left" vertical="center"/>
    </xf>
    <xf numFmtId="0" fontId="4" fillId="0" borderId="21" xfId="2" applyFont="1" applyBorder="1" applyAlignment="1">
      <alignment horizontal="left" vertical="center"/>
    </xf>
    <xf numFmtId="0" fontId="4" fillId="0" borderId="8" xfId="2" applyFont="1" applyBorder="1" applyAlignment="1">
      <alignment horizontal="right" vertical="center"/>
    </xf>
    <xf numFmtId="0" fontId="4" fillId="0" borderId="1" xfId="2" applyFont="1" applyBorder="1" applyAlignment="1">
      <alignment horizontal="right" vertical="center"/>
    </xf>
    <xf numFmtId="0" fontId="4" fillId="0" borderId="10" xfId="2" applyFont="1" applyBorder="1" applyAlignment="1">
      <alignment horizontal="right" vertical="center"/>
    </xf>
    <xf numFmtId="0" fontId="4" fillId="0" borderId="11" xfId="2" applyFont="1" applyBorder="1" applyAlignment="1">
      <alignment horizontal="right" vertical="center"/>
    </xf>
    <xf numFmtId="0" fontId="51" fillId="0" borderId="7" xfId="2" applyFont="1" applyBorder="1" applyAlignment="1" applyProtection="1">
      <alignment horizontal="right" vertical="center"/>
      <protection locked="0"/>
    </xf>
    <xf numFmtId="0" fontId="4"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7" xfId="2" applyFont="1" applyBorder="1" applyAlignment="1" applyProtection="1">
      <alignment horizontal="center" vertical="center"/>
      <protection locked="0"/>
    </xf>
    <xf numFmtId="0" fontId="51" fillId="0" borderId="10" xfId="2" applyFont="1" applyBorder="1" applyAlignment="1">
      <alignment horizontal="left" vertical="center"/>
    </xf>
    <xf numFmtId="0" fontId="51" fillId="0" borderId="11" xfId="2" applyFont="1" applyBorder="1" applyAlignment="1">
      <alignment horizontal="left" vertical="center"/>
    </xf>
    <xf numFmtId="0" fontId="4" fillId="0" borderId="9" xfId="2" applyFont="1" applyBorder="1" applyAlignment="1">
      <alignment horizontal="right" vertical="center"/>
    </xf>
    <xf numFmtId="0" fontId="4" fillId="0" borderId="9" xfId="2" applyFont="1" applyBorder="1" applyAlignment="1" applyProtection="1">
      <alignment horizontal="right" vertical="center"/>
      <protection locked="0"/>
    </xf>
    <xf numFmtId="0" fontId="4" fillId="0" borderId="10" xfId="2" applyFont="1" applyBorder="1" applyAlignment="1" applyProtection="1">
      <alignment horizontal="right" vertical="center"/>
      <protection locked="0"/>
    </xf>
    <xf numFmtId="0" fontId="4" fillId="0" borderId="11" xfId="2" applyFont="1" applyBorder="1" applyAlignment="1" applyProtection="1">
      <alignment horizontal="right" vertical="center"/>
      <protection locked="0"/>
    </xf>
    <xf numFmtId="0" fontId="4" fillId="0" borderId="8" xfId="2" applyFont="1" applyBorder="1" applyAlignment="1">
      <alignment horizontal="left" vertical="center"/>
    </xf>
    <xf numFmtId="0" fontId="4" fillId="0" borderId="1" xfId="2" applyFont="1" applyBorder="1" applyAlignment="1">
      <alignment horizontal="left" vertical="center"/>
    </xf>
    <xf numFmtId="0" fontId="4" fillId="0" borderId="10" xfId="4" applyNumberFormat="1" applyFont="1" applyFill="1" applyBorder="1" applyAlignment="1" applyProtection="1">
      <alignment horizontal="left" vertical="center"/>
    </xf>
    <xf numFmtId="0" fontId="51" fillId="0" borderId="1" xfId="2" applyFont="1" applyBorder="1" applyAlignment="1" applyProtection="1">
      <alignment vertical="center"/>
      <protection locked="0"/>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22" xfId="2" applyFont="1" applyBorder="1" applyAlignment="1">
      <alignment horizontal="left" vertical="center"/>
    </xf>
    <xf numFmtId="0" fontId="6" fillId="0" borderId="22" xfId="2" applyFont="1" applyBorder="1" applyAlignment="1">
      <alignment horizontal="center" vertical="center"/>
    </xf>
    <xf numFmtId="0" fontId="4" fillId="0" borderId="20" xfId="2" applyFont="1" applyBorder="1" applyAlignment="1">
      <alignment horizontal="center" vertical="center" textRotation="255"/>
    </xf>
    <xf numFmtId="38" fontId="0" fillId="0" borderId="0" xfId="2" applyNumberFormat="1" applyFont="1"/>
    <xf numFmtId="0" fontId="4" fillId="0" borderId="9" xfId="2" applyFont="1" applyBorder="1" applyAlignment="1" applyProtection="1">
      <alignment horizontal="center" vertical="center"/>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0" fillId="0" borderId="0" xfId="2" applyFont="1" applyAlignment="1">
      <alignment vertical="center"/>
    </xf>
    <xf numFmtId="0" fontId="29" fillId="0" borderId="2" xfId="2" applyFont="1" applyBorder="1" applyAlignment="1" applyProtection="1">
      <alignment horizontal="center" vertical="center"/>
      <protection locked="0"/>
    </xf>
    <xf numFmtId="0" fontId="29" fillId="0" borderId="3" xfId="2" applyFont="1" applyBorder="1" applyAlignment="1" applyProtection="1">
      <alignment horizontal="center" vertical="center"/>
      <protection locked="0"/>
    </xf>
    <xf numFmtId="0" fontId="29" fillId="0" borderId="4" xfId="2" applyFont="1" applyBorder="1" applyAlignment="1" applyProtection="1">
      <alignment horizontal="center" vertical="center"/>
      <protection locked="0"/>
    </xf>
    <xf numFmtId="0" fontId="29" fillId="0" borderId="8" xfId="2" applyFont="1" applyBorder="1" applyAlignment="1" applyProtection="1">
      <alignment horizontal="center" vertical="center"/>
      <protection locked="0"/>
    </xf>
    <xf numFmtId="0" fontId="29" fillId="0" borderId="1" xfId="2" applyFont="1" applyBorder="1" applyAlignment="1" applyProtection="1">
      <alignment horizontal="center" vertical="center"/>
      <protection locked="0"/>
    </xf>
    <xf numFmtId="0" fontId="29" fillId="0" borderId="7" xfId="2" applyFont="1" applyBorder="1" applyAlignment="1" applyProtection="1">
      <alignment horizontal="center" vertical="center"/>
      <protection locked="0"/>
    </xf>
    <xf numFmtId="0" fontId="47" fillId="0" borderId="0" xfId="5" applyFont="1" applyAlignment="1">
      <alignment horizontal="center" vertical="center"/>
    </xf>
    <xf numFmtId="0" fontId="51" fillId="0" borderId="181" xfId="0" applyFont="1" applyBorder="1">
      <alignment vertical="center"/>
    </xf>
    <xf numFmtId="0" fontId="51" fillId="0" borderId="176" xfId="0" applyFont="1" applyBorder="1">
      <alignment vertical="center"/>
    </xf>
    <xf numFmtId="38" fontId="10" fillId="0" borderId="0" xfId="4" applyFont="1" applyBorder="1" applyAlignment="1" applyProtection="1">
      <alignment vertical="center"/>
    </xf>
    <xf numFmtId="38" fontId="10" fillId="0" borderId="6" xfId="4" applyFont="1" applyBorder="1" applyAlignment="1" applyProtection="1">
      <alignment vertical="center"/>
    </xf>
    <xf numFmtId="0" fontId="51" fillId="0" borderId="203" xfId="0" applyFont="1" applyBorder="1" applyAlignment="1" applyProtection="1">
      <alignment horizontal="center" vertical="center"/>
      <protection locked="0"/>
    </xf>
    <xf numFmtId="0" fontId="51" fillId="0" borderId="193" xfId="0" applyFont="1" applyBorder="1" applyAlignment="1" applyProtection="1">
      <alignment horizontal="center" vertical="center"/>
      <protection locked="0"/>
    </xf>
    <xf numFmtId="0" fontId="51" fillId="0" borderId="204" xfId="0" applyFont="1" applyBorder="1" applyAlignment="1" applyProtection="1">
      <alignment horizontal="center" vertical="center"/>
      <protection locked="0"/>
    </xf>
    <xf numFmtId="0" fontId="51" fillId="0" borderId="88" xfId="0" applyFont="1" applyBorder="1">
      <alignment vertical="center"/>
    </xf>
    <xf numFmtId="0" fontId="51" fillId="0" borderId="118" xfId="0" applyFont="1" applyBorder="1">
      <alignment vertical="center"/>
    </xf>
    <xf numFmtId="0" fontId="47" fillId="0" borderId="0" xfId="5" applyFont="1" applyAlignment="1" applyProtection="1">
      <alignment horizontal="right" vertical="center"/>
    </xf>
    <xf numFmtId="177" fontId="41" fillId="0" borderId="1" xfId="0" applyNumberFormat="1" applyFont="1" applyBorder="1" applyAlignment="1">
      <alignment horizontal="left" vertical="center" wrapText="1"/>
    </xf>
    <xf numFmtId="0" fontId="51" fillId="0" borderId="86" xfId="0" applyFont="1" applyBorder="1" applyAlignment="1" applyProtection="1">
      <alignment horizontal="center" vertical="center"/>
      <protection locked="0"/>
    </xf>
    <xf numFmtId="0" fontId="51" fillId="0" borderId="87" xfId="0" applyFont="1" applyBorder="1" applyAlignment="1" applyProtection="1">
      <alignment horizontal="center" vertical="center"/>
      <protection locked="0"/>
    </xf>
    <xf numFmtId="0" fontId="51" fillId="0" borderId="200" xfId="0" applyFont="1" applyBorder="1" applyAlignment="1" applyProtection="1">
      <alignment horizontal="center" vertical="center"/>
      <protection locked="0"/>
    </xf>
    <xf numFmtId="0" fontId="55" fillId="0" borderId="16" xfId="0" applyFont="1" applyBorder="1" applyAlignment="1">
      <alignment horizontal="center" vertical="center"/>
    </xf>
    <xf numFmtId="0" fontId="55" fillId="0" borderId="0" xfId="0" applyFont="1" applyAlignment="1">
      <alignment horizontal="center" vertical="center"/>
    </xf>
    <xf numFmtId="0" fontId="52" fillId="0" borderId="0" xfId="0" applyFont="1" applyAlignment="1">
      <alignment horizontal="center" vertical="center"/>
    </xf>
    <xf numFmtId="0" fontId="51" fillId="0" borderId="183" xfId="0" applyFont="1" applyBorder="1">
      <alignment vertical="center"/>
    </xf>
    <xf numFmtId="0" fontId="51" fillId="0" borderId="174" xfId="0" applyFont="1" applyBorder="1">
      <alignment vertical="center"/>
    </xf>
    <xf numFmtId="0" fontId="51" fillId="0" borderId="201" xfId="0" applyFont="1" applyBorder="1" applyAlignment="1" applyProtection="1">
      <alignment horizontal="center" vertical="center"/>
      <protection locked="0"/>
    </xf>
    <xf numFmtId="0" fontId="51" fillId="0" borderId="190" xfId="0" applyFont="1" applyBorder="1" applyAlignment="1" applyProtection="1">
      <alignment horizontal="center" vertical="center"/>
      <protection locked="0"/>
    </xf>
    <xf numFmtId="0" fontId="51" fillId="0" borderId="202" xfId="0" applyFont="1" applyBorder="1" applyAlignment="1" applyProtection="1">
      <alignment horizontal="center" vertical="center"/>
      <protection locked="0"/>
    </xf>
    <xf numFmtId="0" fontId="47" fillId="0" borderId="100" xfId="5" applyFont="1" applyBorder="1" applyAlignment="1" applyProtection="1">
      <alignment horizontal="center" vertical="center"/>
    </xf>
    <xf numFmtId="49" fontId="52" fillId="0" borderId="16" xfId="0" applyNumberFormat="1" applyFont="1" applyBorder="1" applyAlignment="1">
      <alignment horizontal="center" vertical="center"/>
    </xf>
    <xf numFmtId="49" fontId="52" fillId="0" borderId="0" xfId="0" applyNumberFormat="1" applyFont="1" applyAlignment="1">
      <alignment horizontal="center" vertical="center"/>
    </xf>
    <xf numFmtId="0" fontId="57" fillId="0" borderId="0" xfId="0" applyFont="1" applyAlignment="1">
      <alignment horizontal="right" vertical="center"/>
    </xf>
    <xf numFmtId="0" fontId="57" fillId="0" borderId="0" xfId="0" applyFont="1" applyAlignment="1">
      <alignment horizontal="center" vertical="center"/>
    </xf>
    <xf numFmtId="0" fontId="51" fillId="0" borderId="178" xfId="0" applyFont="1" applyBorder="1" applyAlignment="1" applyProtection="1">
      <alignment horizontal="center" vertical="center"/>
      <protection locked="0"/>
    </xf>
    <xf numFmtId="0" fontId="51" fillId="0" borderId="179" xfId="0" applyFont="1" applyBorder="1" applyAlignment="1" applyProtection="1">
      <alignment horizontal="center" vertical="center"/>
      <protection locked="0"/>
    </xf>
    <xf numFmtId="0" fontId="51" fillId="0" borderId="180" xfId="0" applyFont="1" applyBorder="1">
      <alignment vertical="center"/>
    </xf>
    <xf numFmtId="0" fontId="51" fillId="0" borderId="178" xfId="0" applyFont="1" applyBorder="1">
      <alignment vertical="center"/>
    </xf>
    <xf numFmtId="3" fontId="87" fillId="0" borderId="0" xfId="0" applyNumberFormat="1" applyFont="1" applyProtection="1">
      <alignment vertical="center"/>
      <protection locked="0"/>
    </xf>
    <xf numFmtId="0" fontId="87" fillId="0" borderId="0" xfId="0" applyFont="1" applyProtection="1">
      <alignment vertical="center"/>
      <protection locked="0"/>
    </xf>
    <xf numFmtId="0" fontId="47" fillId="0" borderId="100" xfId="5" applyFont="1" applyBorder="1" applyAlignment="1" applyProtection="1">
      <alignment horizontal="left" vertical="center"/>
    </xf>
    <xf numFmtId="0" fontId="51" fillId="0" borderId="187" xfId="0" applyFont="1" applyBorder="1" applyAlignment="1">
      <alignment horizontal="center" vertical="center"/>
    </xf>
    <xf numFmtId="0" fontId="51" fillId="0" borderId="185" xfId="0" applyFont="1" applyBorder="1" applyAlignment="1">
      <alignment horizontal="center" vertical="center"/>
    </xf>
    <xf numFmtId="0" fontId="51" fillId="0" borderId="196" xfId="0" applyFont="1" applyBorder="1" applyAlignment="1" applyProtection="1">
      <alignment horizontal="center" vertical="center"/>
      <protection locked="0"/>
    </xf>
    <xf numFmtId="0" fontId="51" fillId="0" borderId="197" xfId="0" applyFont="1" applyBorder="1" applyAlignment="1" applyProtection="1">
      <alignment horizontal="center" vertical="center"/>
      <protection locked="0"/>
    </xf>
    <xf numFmtId="0" fontId="51" fillId="0" borderId="88" xfId="0" applyFont="1" applyBorder="1" applyAlignment="1" applyProtection="1">
      <alignment horizontal="center" vertical="center"/>
      <protection locked="0"/>
    </xf>
    <xf numFmtId="0" fontId="51" fillId="0" borderId="118" xfId="0" applyFont="1" applyBorder="1" applyAlignment="1" applyProtection="1">
      <alignment horizontal="center" vertical="center"/>
      <protection locked="0"/>
    </xf>
    <xf numFmtId="0" fontId="51" fillId="0" borderId="175" xfId="0" applyFont="1" applyBorder="1" applyAlignment="1" applyProtection="1">
      <alignment horizontal="center" vertical="center"/>
      <protection locked="0"/>
    </xf>
    <xf numFmtId="0" fontId="51" fillId="0" borderId="195" xfId="0" applyFont="1" applyBorder="1" applyAlignment="1">
      <alignment vertical="center" wrapText="1"/>
    </xf>
    <xf numFmtId="0" fontId="51" fillId="0" borderId="196" xfId="0" applyFont="1" applyBorder="1" applyAlignment="1">
      <alignment vertical="center" wrapText="1"/>
    </xf>
    <xf numFmtId="0" fontId="51" fillId="0" borderId="188" xfId="0" applyFont="1" applyBorder="1">
      <alignment vertical="center"/>
    </xf>
    <xf numFmtId="0" fontId="51" fillId="0" borderId="123" xfId="0" applyFont="1" applyBorder="1">
      <alignment vertical="center"/>
    </xf>
    <xf numFmtId="0" fontId="51" fillId="0" borderId="88" xfId="0" applyFont="1" applyBorder="1" applyAlignment="1">
      <alignment vertical="center" wrapText="1"/>
    </xf>
    <xf numFmtId="0" fontId="51" fillId="0" borderId="118" xfId="0" applyFont="1" applyBorder="1" applyAlignment="1">
      <alignment vertical="center" wrapText="1"/>
    </xf>
    <xf numFmtId="0" fontId="51" fillId="0" borderId="199" xfId="0" applyFont="1" applyBorder="1">
      <alignment vertical="center"/>
    </xf>
    <xf numFmtId="0" fontId="51" fillId="0" borderId="71" xfId="0" applyFont="1" applyBorder="1">
      <alignment vertical="center"/>
    </xf>
    <xf numFmtId="0" fontId="51" fillId="0" borderId="72" xfId="0" applyFont="1" applyBorder="1">
      <alignment vertical="center"/>
    </xf>
    <xf numFmtId="0" fontId="113" fillId="0" borderId="70" xfId="0" applyFont="1" applyBorder="1">
      <alignment vertical="center"/>
    </xf>
    <xf numFmtId="0" fontId="113" fillId="0" borderId="71" xfId="0" applyFont="1" applyBorder="1">
      <alignment vertical="center"/>
    </xf>
    <xf numFmtId="0" fontId="113" fillId="0" borderId="72" xfId="0" applyFont="1" applyBorder="1">
      <alignment vertical="center"/>
    </xf>
    <xf numFmtId="0" fontId="51" fillId="0" borderId="176" xfId="0" applyFont="1" applyBorder="1" applyAlignment="1" applyProtection="1">
      <alignment horizontal="center" vertical="center"/>
      <protection locked="0"/>
    </xf>
    <xf numFmtId="0" fontId="51" fillId="0" borderId="177" xfId="0" applyFont="1" applyBorder="1" applyAlignment="1" applyProtection="1">
      <alignment horizontal="center" vertical="center"/>
      <protection locked="0"/>
    </xf>
    <xf numFmtId="0" fontId="51" fillId="0" borderId="0" xfId="0" applyFont="1">
      <alignment vertical="center"/>
    </xf>
    <xf numFmtId="0" fontId="51" fillId="0" borderId="12" xfId="0" applyFont="1" applyBorder="1" applyAlignment="1">
      <alignment horizontal="center" vertic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16" xfId="0" applyFont="1" applyBorder="1" applyAlignment="1">
      <alignment horizontal="center" vertical="center"/>
    </xf>
    <xf numFmtId="0" fontId="51" fillId="0" borderId="15" xfId="0" applyFont="1" applyBorder="1" applyAlignment="1">
      <alignment horizontal="center" vertical="center"/>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51" fillId="0" borderId="19" xfId="0" applyFont="1" applyBorder="1" applyAlignment="1">
      <alignment horizontal="center" vertical="center"/>
    </xf>
    <xf numFmtId="3" fontId="57"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77" fontId="41" fillId="0" borderId="1" xfId="0" applyNumberFormat="1" applyFont="1" applyBorder="1" applyAlignment="1">
      <alignment horizontal="left" vertical="center"/>
    </xf>
    <xf numFmtId="0" fontId="51" fillId="0" borderId="1" xfId="0" applyFont="1" applyBorder="1">
      <alignment vertical="center"/>
    </xf>
    <xf numFmtId="0" fontId="34" fillId="0" borderId="0" xfId="0" applyFont="1" applyAlignment="1">
      <alignment horizontal="left" vertical="center"/>
    </xf>
    <xf numFmtId="0" fontId="47" fillId="0" borderId="0" xfId="5" applyFont="1" applyBorder="1" applyAlignment="1" applyProtection="1">
      <alignment horizontal="left" vertical="center"/>
    </xf>
    <xf numFmtId="0" fontId="51" fillId="0" borderId="113" xfId="0" applyFont="1" applyBorder="1" applyAlignment="1">
      <alignment horizontal="center" vertical="center"/>
    </xf>
  </cellXfs>
  <cellStyles count="10">
    <cellStyle name="スタイル 1" xfId="8" xr:uid="{DDFB952B-37F7-4DF6-9706-6CCC5AB72EB9}"/>
    <cellStyle name="スタイル 2" xfId="9" xr:uid="{65F249A5-9681-4662-B05A-76505781BC6B}"/>
    <cellStyle name="ハイパーリンク" xfId="5" builtinId="8"/>
    <cellStyle name="ハイパーリンク 2" xfId="7" xr:uid="{DD6E3C81-8AB9-4138-A559-20379E4B6E8B}"/>
    <cellStyle name="桁区切り" xfId="4" builtinId="6"/>
    <cellStyle name="標準" xfId="0" builtinId="0"/>
    <cellStyle name="標準 2" xfId="1" xr:uid="{00000000-0005-0000-0000-000001000000}"/>
    <cellStyle name="標準 3" xfId="6" xr:uid="{FB867FBE-6359-4DEE-904F-3608EC1265F1}"/>
    <cellStyle name="標準_（個別協議）高圧配電線への連系協議依頼票" xfId="2" xr:uid="{00000000-0005-0000-0000-000002000000}"/>
    <cellStyle name="標準_計算書作成例-20121129（送付用）" xfId="3" xr:uid="{00000000-0005-0000-0000-000003000000}"/>
  </cellStyles>
  <dxfs count="3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rgb="FFFFFF00"/>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rgb="FFFFFF00"/>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rgb="FFFFFF00"/>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ill>
        <patternFill>
          <bgColor theme="0" tint="-0.24994659260841701"/>
        </patternFill>
      </fill>
    </dxf>
    <dxf>
      <fill>
        <patternFill>
          <bgColor theme="0" tint="-0.24994659260841701"/>
        </patternFill>
      </fill>
    </dxf>
    <dxf>
      <font>
        <color theme="3"/>
      </font>
      <fill>
        <patternFill>
          <bgColor theme="0" tint="-0.24994659260841701"/>
        </patternFill>
      </fill>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FF"/>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36679</xdr:colOff>
      <xdr:row>77</xdr:row>
      <xdr:rowOff>83964</xdr:rowOff>
    </xdr:from>
    <xdr:to>
      <xdr:col>59</xdr:col>
      <xdr:colOff>48266</xdr:colOff>
      <xdr:row>92</xdr:row>
      <xdr:rowOff>123104</xdr:rowOff>
    </xdr:to>
    <xdr:pic>
      <xdr:nvPicPr>
        <xdr:cNvPr id="6" name="図 1">
          <a:extLst>
            <a:ext uri="{FF2B5EF4-FFF2-40B4-BE49-F238E27FC236}">
              <a16:creationId xmlns:a16="http://schemas.microsoft.com/office/drawing/2014/main" id="{C0DFF10F-BEB7-5645-C5DE-5A23DA1ACEB5}"/>
            </a:ext>
          </a:extLst>
        </xdr:cNvPr>
        <xdr:cNvPicPr>
          <a:picLocks noChangeAspect="1"/>
        </xdr:cNvPicPr>
      </xdr:nvPicPr>
      <xdr:blipFill>
        <a:blip xmlns:r="http://schemas.openxmlformats.org/officeDocument/2006/relationships" r:embed="rId1"/>
        <a:stretch>
          <a:fillRect/>
        </a:stretch>
      </xdr:blipFill>
      <xdr:spPr>
        <a:xfrm>
          <a:off x="1050631" y="10325899"/>
          <a:ext cx="9974068" cy="2902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50652</xdr:colOff>
      <xdr:row>80</xdr:row>
      <xdr:rowOff>29533</xdr:rowOff>
    </xdr:from>
    <xdr:to>
      <xdr:col>9</xdr:col>
      <xdr:colOff>29534</xdr:colOff>
      <xdr:row>83</xdr:row>
      <xdr:rowOff>369184</xdr:rowOff>
    </xdr:to>
    <xdr:sp macro="" textlink="">
      <xdr:nvSpPr>
        <xdr:cNvPr id="2" name="正方形/長方形 1">
          <a:extLst>
            <a:ext uri="{FF2B5EF4-FFF2-40B4-BE49-F238E27FC236}">
              <a16:creationId xmlns:a16="http://schemas.microsoft.com/office/drawing/2014/main" id="{86AA280E-3B7E-4B46-97D5-C39A391442AB}"/>
            </a:ext>
          </a:extLst>
        </xdr:cNvPr>
        <xdr:cNvSpPr/>
      </xdr:nvSpPr>
      <xdr:spPr>
        <a:xfrm>
          <a:off x="649366" y="26046390"/>
          <a:ext cx="17042239" cy="20541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102</xdr:row>
      <xdr:rowOff>1031</xdr:rowOff>
    </xdr:from>
    <xdr:to>
      <xdr:col>8</xdr:col>
      <xdr:colOff>539011</xdr:colOff>
      <xdr:row>105</xdr:row>
      <xdr:rowOff>350207</xdr:rowOff>
    </xdr:to>
    <xdr:sp macro="" textlink="">
      <xdr:nvSpPr>
        <xdr:cNvPr id="3" name="正方形/長方形 2">
          <a:extLst>
            <a:ext uri="{FF2B5EF4-FFF2-40B4-BE49-F238E27FC236}">
              <a16:creationId xmlns:a16="http://schemas.microsoft.com/office/drawing/2014/main" id="{C3ACB6A1-1B2C-3791-06AC-0D650DF42921}"/>
            </a:ext>
          </a:extLst>
        </xdr:cNvPr>
        <xdr:cNvSpPr/>
      </xdr:nvSpPr>
      <xdr:spPr>
        <a:xfrm>
          <a:off x="582280" y="20114287"/>
          <a:ext cx="16990975"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91</xdr:row>
      <xdr:rowOff>664536</xdr:rowOff>
    </xdr:to>
    <xdr:sp macro="" textlink="">
      <xdr:nvSpPr>
        <xdr:cNvPr id="15" name="正方形/長方形 14">
          <a:extLst>
            <a:ext uri="{FF2B5EF4-FFF2-40B4-BE49-F238E27FC236}">
              <a16:creationId xmlns:a16="http://schemas.microsoft.com/office/drawing/2014/main" id="{D24E04F0-B775-4C5A-9289-86305C942948}"/>
            </a:ext>
          </a:extLst>
        </xdr:cNvPr>
        <xdr:cNvSpPr/>
      </xdr:nvSpPr>
      <xdr:spPr>
        <a:xfrm>
          <a:off x="621862" y="23039026"/>
          <a:ext cx="17029345" cy="1026034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81</xdr:row>
      <xdr:rowOff>511529</xdr:rowOff>
    </xdr:from>
    <xdr:to>
      <xdr:col>10</xdr:col>
      <xdr:colOff>503803</xdr:colOff>
      <xdr:row>83</xdr:row>
      <xdr:rowOff>371186</xdr:rowOff>
    </xdr:to>
    <xdr:cxnSp macro="">
      <xdr:nvCxnSpPr>
        <xdr:cNvPr id="16" name="コネクタ: 曲線 15">
          <a:extLst>
            <a:ext uri="{FF2B5EF4-FFF2-40B4-BE49-F238E27FC236}">
              <a16:creationId xmlns:a16="http://schemas.microsoft.com/office/drawing/2014/main" id="{54E6DE14-7B80-40E1-867A-0AB4704BC107}"/>
            </a:ext>
          </a:extLst>
        </xdr:cNvPr>
        <xdr:cNvCxnSpPr/>
      </xdr:nvCxnSpPr>
      <xdr:spPr>
        <a:xfrm rot="10800000">
          <a:off x="17656528" y="27640140"/>
          <a:ext cx="1071422" cy="991721"/>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91</xdr:row>
      <xdr:rowOff>636034</xdr:rowOff>
    </xdr:from>
    <xdr:to>
      <xdr:col>9</xdr:col>
      <xdr:colOff>22150</xdr:colOff>
      <xdr:row>114</xdr:row>
      <xdr:rowOff>0</xdr:rowOff>
    </xdr:to>
    <xdr:sp macro="" textlink="">
      <xdr:nvSpPr>
        <xdr:cNvPr id="17" name="正方形/長方形 16">
          <a:extLst>
            <a:ext uri="{FF2B5EF4-FFF2-40B4-BE49-F238E27FC236}">
              <a16:creationId xmlns:a16="http://schemas.microsoft.com/office/drawing/2014/main" id="{6060E88E-1224-BC38-E383-0B535B377B75}"/>
            </a:ext>
          </a:extLst>
        </xdr:cNvPr>
        <xdr:cNvSpPr/>
      </xdr:nvSpPr>
      <xdr:spPr>
        <a:xfrm>
          <a:off x="590232" y="33680457"/>
          <a:ext cx="16992110" cy="1028392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116</xdr:row>
      <xdr:rowOff>79374</xdr:rowOff>
    </xdr:from>
    <xdr:to>
      <xdr:col>39</xdr:col>
      <xdr:colOff>220860</xdr:colOff>
      <xdr:row>125</xdr:row>
      <xdr:rowOff>144652</xdr:rowOff>
    </xdr:to>
    <xdr:grpSp>
      <xdr:nvGrpSpPr>
        <xdr:cNvPr id="96" name="グループ化 95">
          <a:extLst>
            <a:ext uri="{FF2B5EF4-FFF2-40B4-BE49-F238E27FC236}">
              <a16:creationId xmlns:a16="http://schemas.microsoft.com/office/drawing/2014/main" id="{AC90A922-593F-16D1-8BFA-17B741922029}"/>
            </a:ext>
          </a:extLst>
        </xdr:cNvPr>
        <xdr:cNvGrpSpPr/>
      </xdr:nvGrpSpPr>
      <xdr:grpSpPr>
        <a:xfrm>
          <a:off x="18896012" y="55919687"/>
          <a:ext cx="17516673" cy="8491728"/>
          <a:chOff x="-292977" y="3058586"/>
          <a:chExt cx="16846748" cy="6643878"/>
        </a:xfrm>
      </xdr:grpSpPr>
      <xdr:sp macro="" textlink="">
        <xdr:nvSpPr>
          <xdr:cNvPr id="97" name="正方形/長方形 96">
            <a:extLst>
              <a:ext uri="{FF2B5EF4-FFF2-40B4-BE49-F238E27FC236}">
                <a16:creationId xmlns:a16="http://schemas.microsoft.com/office/drawing/2014/main"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8" name="グループ化 97">
            <a:extLst>
              <a:ext uri="{FF2B5EF4-FFF2-40B4-BE49-F238E27FC236}">
                <a16:creationId xmlns:a16="http://schemas.microsoft.com/office/drawing/2014/main" id="{9985D3B0-00AA-5C3F-1BA7-9E67C903DEED}"/>
              </a:ext>
            </a:extLst>
          </xdr:cNvPr>
          <xdr:cNvGrpSpPr/>
        </xdr:nvGrpSpPr>
        <xdr:grpSpPr>
          <a:xfrm>
            <a:off x="0" y="3360581"/>
            <a:ext cx="15573119" cy="5674565"/>
            <a:chOff x="0" y="3360581"/>
            <a:chExt cx="15573119" cy="5674565"/>
          </a:xfrm>
        </xdr:grpSpPr>
        <xdr:sp macro="" textlink="">
          <xdr:nvSpPr>
            <xdr:cNvPr id="99" name="四角形: 角を丸くする 98">
              <a:extLst>
                <a:ext uri="{FF2B5EF4-FFF2-40B4-BE49-F238E27FC236}">
                  <a16:creationId xmlns:a16="http://schemas.microsoft.com/office/drawing/2014/main"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00" name="グループ化 99">
              <a:extLst>
                <a:ext uri="{FF2B5EF4-FFF2-40B4-BE49-F238E27FC236}">
                  <a16:creationId xmlns:a16="http://schemas.microsoft.com/office/drawing/2014/main" id="{62880388-4F3B-B1E4-61D5-6ABBCC91FD37}"/>
                </a:ext>
              </a:extLst>
            </xdr:cNvPr>
            <xdr:cNvGrpSpPr/>
          </xdr:nvGrpSpPr>
          <xdr:grpSpPr>
            <a:xfrm>
              <a:off x="12335888" y="3360581"/>
              <a:ext cx="967065" cy="967066"/>
              <a:chOff x="16661607" y="9128599"/>
              <a:chExt cx="799227" cy="799228"/>
            </a:xfrm>
          </xdr:grpSpPr>
          <xdr:sp macro="" textlink="">
            <xdr:nvSpPr>
              <xdr:cNvPr id="109" name="正方形/長方形 108">
                <a:extLst>
                  <a:ext uri="{FF2B5EF4-FFF2-40B4-BE49-F238E27FC236}">
                    <a16:creationId xmlns:a16="http://schemas.microsoft.com/office/drawing/2014/main"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0" name="グラフィックス 7" descr="送電塔 枠線">
                <a:extLst>
                  <a:ext uri="{FF2B5EF4-FFF2-40B4-BE49-F238E27FC236}">
                    <a16:creationId xmlns:a16="http://schemas.microsoft.com/office/drawing/2014/main" id="{5842CC92-FB8D-A074-3782-E91781F296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661607" y="9128599"/>
                <a:ext cx="799227" cy="799228"/>
              </a:xfrm>
              <a:prstGeom prst="rect">
                <a:avLst/>
              </a:prstGeom>
            </xdr:spPr>
          </xdr:pic>
        </xdr:grpSp>
        <xdr:sp macro="" textlink="">
          <xdr:nvSpPr>
            <xdr:cNvPr id="101" name="正方形/長方形 100">
              <a:extLst>
                <a:ext uri="{FF2B5EF4-FFF2-40B4-BE49-F238E27FC236}">
                  <a16:creationId xmlns:a16="http://schemas.microsoft.com/office/drawing/2014/main"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413kW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2" name="正方形/長方形 101">
              <a:extLst>
                <a:ext uri="{FF2B5EF4-FFF2-40B4-BE49-F238E27FC236}">
                  <a16:creationId xmlns:a16="http://schemas.microsoft.com/office/drawing/2014/main"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411kW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3" name="正方形/長方形 102">
              <a:extLst>
                <a:ext uri="{FF2B5EF4-FFF2-40B4-BE49-F238E27FC236}">
                  <a16:creationId xmlns:a16="http://schemas.microsoft.com/office/drawing/2014/main"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04" name="直線コネクタ 103">
              <a:extLst>
                <a:ext uri="{FF2B5EF4-FFF2-40B4-BE49-F238E27FC236}">
                  <a16:creationId xmlns:a16="http://schemas.microsoft.com/office/drawing/2014/main" id="{025D9928-CFD6-EC5D-AF50-26B1B489D73C}"/>
                </a:ext>
              </a:extLst>
            </xdr:cNvPr>
            <xdr:cNvCxnSpPr>
              <a:cxnSpLocks/>
              <a:stCxn id="101" idx="3"/>
              <a:endCxn id="102"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5" name="直線コネクタ 104">
              <a:extLst>
                <a:ext uri="{FF2B5EF4-FFF2-40B4-BE49-F238E27FC236}">
                  <a16:creationId xmlns:a16="http://schemas.microsoft.com/office/drawing/2014/main" id="{C87644C2-C0B0-A7DF-B1D9-CE26EE628D12}"/>
                </a:ext>
              </a:extLst>
            </xdr:cNvPr>
            <xdr:cNvCxnSpPr>
              <a:cxnSpLocks/>
              <a:stCxn id="102" idx="3"/>
              <a:endCxn id="99"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直線コネクタ 105">
              <a:extLst>
                <a:ext uri="{FF2B5EF4-FFF2-40B4-BE49-F238E27FC236}">
                  <a16:creationId xmlns:a16="http://schemas.microsoft.com/office/drawing/2014/main"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7" name="楕円 106">
              <a:extLst>
                <a:ext uri="{FF2B5EF4-FFF2-40B4-BE49-F238E27FC236}">
                  <a16:creationId xmlns:a16="http://schemas.microsoft.com/office/drawing/2014/main" id="{7C9711D3-20B6-2EFC-48D7-5EE1362F0514}"/>
                </a:ext>
              </a:extLst>
            </xdr:cNvPr>
            <xdr:cNvSpPr/>
          </xdr:nvSpPr>
          <xdr:spPr>
            <a:xfrm>
              <a:off x="3439480" y="6914708"/>
              <a:ext cx="705082" cy="5403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08" name="直線コネクタ 107">
              <a:extLst>
                <a:ext uri="{FF2B5EF4-FFF2-40B4-BE49-F238E27FC236}">
                  <a16:creationId xmlns:a16="http://schemas.microsoft.com/office/drawing/2014/main" id="{D6BD7145-FF4A-1EB6-EF30-5EAEA7D4237B}"/>
                </a:ext>
              </a:extLst>
            </xdr:cNvPr>
            <xdr:cNvCxnSpPr>
              <a:cxnSpLocks/>
              <a:endCxn id="101"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28501</xdr:colOff>
      <xdr:row>119</xdr:row>
      <xdr:rowOff>0</xdr:rowOff>
    </xdr:from>
    <xdr:to>
      <xdr:col>9</xdr:col>
      <xdr:colOff>22150</xdr:colOff>
      <xdr:row>123</xdr:row>
      <xdr:rowOff>39688</xdr:rowOff>
    </xdr:to>
    <xdr:sp macro="" textlink="">
      <xdr:nvSpPr>
        <xdr:cNvPr id="113" name="正方形/長方形 112">
          <a:extLst>
            <a:ext uri="{FF2B5EF4-FFF2-40B4-BE49-F238E27FC236}">
              <a16:creationId xmlns:a16="http://schemas.microsoft.com/office/drawing/2014/main" id="{99536A0C-513E-88B7-928C-C9DA27EA7E9D}"/>
            </a:ext>
          </a:extLst>
        </xdr:cNvPr>
        <xdr:cNvSpPr/>
      </xdr:nvSpPr>
      <xdr:spPr>
        <a:xfrm>
          <a:off x="618144" y="57898393"/>
          <a:ext cx="17002577" cy="4938259"/>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105</xdr:row>
      <xdr:rowOff>68686</xdr:rowOff>
    </xdr:from>
    <xdr:to>
      <xdr:col>10</xdr:col>
      <xdr:colOff>559076</xdr:colOff>
      <xdr:row>107</xdr:row>
      <xdr:rowOff>1</xdr:rowOff>
    </xdr:to>
    <xdr:cxnSp macro="">
      <xdr:nvCxnSpPr>
        <xdr:cNvPr id="22" name="コネクタ: 曲線 21">
          <a:extLst>
            <a:ext uri="{FF2B5EF4-FFF2-40B4-BE49-F238E27FC236}">
              <a16:creationId xmlns:a16="http://schemas.microsoft.com/office/drawing/2014/main" id="{E28FC27F-4EA0-46D4-9E6D-AFCF84F890E4}"/>
            </a:ext>
          </a:extLst>
        </xdr:cNvPr>
        <xdr:cNvCxnSpPr/>
      </xdr:nvCxnSpPr>
      <xdr:spPr>
        <a:xfrm rot="10800000">
          <a:off x="17647111" y="37878795"/>
          <a:ext cx="1112998" cy="987347"/>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121</xdr:row>
      <xdr:rowOff>1212386</xdr:rowOff>
    </xdr:from>
    <xdr:to>
      <xdr:col>11</xdr:col>
      <xdr:colOff>20707</xdr:colOff>
      <xdr:row>122</xdr:row>
      <xdr:rowOff>952501</xdr:rowOff>
    </xdr:to>
    <xdr:cxnSp macro="">
      <xdr:nvCxnSpPr>
        <xdr:cNvPr id="27" name="コネクタ: 曲線 26">
          <a:extLst>
            <a:ext uri="{FF2B5EF4-FFF2-40B4-BE49-F238E27FC236}">
              <a16:creationId xmlns:a16="http://schemas.microsoft.com/office/drawing/2014/main" id="{D9378C72-AEC2-700C-0949-1E5D617ED5F2}"/>
            </a:ext>
          </a:extLst>
        </xdr:cNvPr>
        <xdr:cNvCxnSpPr/>
      </xdr:nvCxnSpPr>
      <xdr:spPr>
        <a:xfrm rot="10800000">
          <a:off x="17647114" y="58113908"/>
          <a:ext cx="1175115" cy="100321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30" name="楕円 456">
          <a:extLst>
            <a:ext uri="{FF2B5EF4-FFF2-40B4-BE49-F238E27FC236}">
              <a16:creationId xmlns:a16="http://schemas.microsoft.com/office/drawing/2014/main" id="{6DD6609F-DD09-4AAA-9267-6BEEE541709A}"/>
            </a:ext>
          </a:extLst>
        </xdr:cNvPr>
        <xdr:cNvSpPr/>
      </xdr:nvSpPr>
      <xdr:spPr>
        <a:xfrm>
          <a:off x="13335000" y="22197391"/>
          <a:ext cx="485352" cy="4785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236842</xdr:colOff>
      <xdr:row>6</xdr:row>
      <xdr:rowOff>311554</xdr:rowOff>
    </xdr:from>
    <xdr:to>
      <xdr:col>7</xdr:col>
      <xdr:colOff>0</xdr:colOff>
      <xdr:row>25</xdr:row>
      <xdr:rowOff>317499</xdr:rowOff>
    </xdr:to>
    <xdr:sp macro="" textlink="">
      <xdr:nvSpPr>
        <xdr:cNvPr id="14" name="正方形/長方形 13">
          <a:extLst>
            <a:ext uri="{FF2B5EF4-FFF2-40B4-BE49-F238E27FC236}">
              <a16:creationId xmlns:a16="http://schemas.microsoft.com/office/drawing/2014/main" id="{2B1580BB-6FBF-D24C-650E-144B1B930F67}"/>
            </a:ext>
          </a:extLst>
        </xdr:cNvPr>
        <xdr:cNvSpPr/>
      </xdr:nvSpPr>
      <xdr:spPr>
        <a:xfrm>
          <a:off x="418271" y="2670125"/>
          <a:ext cx="15297979" cy="7195053"/>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変更前の定格出力合計・</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台数</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変更前の最大受電電力</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xdr:txBody>
    </xdr:sp>
    <xdr:clientData/>
  </xdr:twoCellAnchor>
  <xdr:twoCellAnchor>
    <xdr:from>
      <xdr:col>2</xdr:col>
      <xdr:colOff>141981</xdr:colOff>
      <xdr:row>9</xdr:row>
      <xdr:rowOff>62510</xdr:rowOff>
    </xdr:from>
    <xdr:to>
      <xdr:col>2</xdr:col>
      <xdr:colOff>623253</xdr:colOff>
      <xdr:row>10</xdr:row>
      <xdr:rowOff>162454</xdr:rowOff>
    </xdr:to>
    <xdr:sp macro="" textlink="">
      <xdr:nvSpPr>
        <xdr:cNvPr id="18" name="楕円 17">
          <a:extLst>
            <a:ext uri="{FF2B5EF4-FFF2-40B4-BE49-F238E27FC236}">
              <a16:creationId xmlns:a16="http://schemas.microsoft.com/office/drawing/2014/main" id="{2E311237-3A22-46FF-109B-79A52096E990}"/>
            </a:ext>
          </a:extLst>
        </xdr:cNvPr>
        <xdr:cNvSpPr/>
      </xdr:nvSpPr>
      <xdr:spPr>
        <a:xfrm>
          <a:off x="731624" y="3577689"/>
          <a:ext cx="481272" cy="48547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12</xdr:row>
      <xdr:rowOff>92769</xdr:rowOff>
    </xdr:from>
    <xdr:to>
      <xdr:col>2</xdr:col>
      <xdr:colOff>624071</xdr:colOff>
      <xdr:row>13</xdr:row>
      <xdr:rowOff>228502</xdr:rowOff>
    </xdr:to>
    <xdr:sp macro="" textlink="">
      <xdr:nvSpPr>
        <xdr:cNvPr id="19" name="楕円 18">
          <a:extLst>
            <a:ext uri="{FF2B5EF4-FFF2-40B4-BE49-F238E27FC236}">
              <a16:creationId xmlns:a16="http://schemas.microsoft.com/office/drawing/2014/main" id="{452F3A0A-80C1-B773-1E32-16141CE6930D}"/>
            </a:ext>
          </a:extLst>
        </xdr:cNvPr>
        <xdr:cNvSpPr/>
      </xdr:nvSpPr>
      <xdr:spPr>
        <a:xfrm>
          <a:off x="728451" y="4764555"/>
          <a:ext cx="485263" cy="52126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14</xdr:row>
      <xdr:rowOff>71006</xdr:rowOff>
    </xdr:from>
    <xdr:to>
      <xdr:col>2</xdr:col>
      <xdr:colOff>624071</xdr:colOff>
      <xdr:row>15</xdr:row>
      <xdr:rowOff>152695</xdr:rowOff>
    </xdr:to>
    <xdr:sp macro="" textlink="">
      <xdr:nvSpPr>
        <xdr:cNvPr id="20" name="楕円 19">
          <a:extLst>
            <a:ext uri="{FF2B5EF4-FFF2-40B4-BE49-F238E27FC236}">
              <a16:creationId xmlns:a16="http://schemas.microsoft.com/office/drawing/2014/main" id="{BDB32EF4-1717-2843-388C-FCF206EBFF56}"/>
            </a:ext>
          </a:extLst>
        </xdr:cNvPr>
        <xdr:cNvSpPr/>
      </xdr:nvSpPr>
      <xdr:spPr>
        <a:xfrm>
          <a:off x="728451" y="5513863"/>
          <a:ext cx="485263" cy="46722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15</xdr:row>
      <xdr:rowOff>378732</xdr:rowOff>
    </xdr:from>
    <xdr:to>
      <xdr:col>2</xdr:col>
      <xdr:colOff>624071</xdr:colOff>
      <xdr:row>17</xdr:row>
      <xdr:rowOff>90781</xdr:rowOff>
    </xdr:to>
    <xdr:sp macro="" textlink="">
      <xdr:nvSpPr>
        <xdr:cNvPr id="21" name="楕円 20">
          <a:extLst>
            <a:ext uri="{FF2B5EF4-FFF2-40B4-BE49-F238E27FC236}">
              <a16:creationId xmlns:a16="http://schemas.microsoft.com/office/drawing/2014/main" id="{980F7AB6-FA05-7C68-11EB-CCCD753D6271}"/>
            </a:ext>
          </a:extLst>
        </xdr:cNvPr>
        <xdr:cNvSpPr/>
      </xdr:nvSpPr>
      <xdr:spPr>
        <a:xfrm>
          <a:off x="728451" y="6207125"/>
          <a:ext cx="485263" cy="48312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389623</xdr:colOff>
      <xdr:row>7</xdr:row>
      <xdr:rowOff>9284</xdr:rowOff>
    </xdr:from>
    <xdr:to>
      <xdr:col>3</xdr:col>
      <xdr:colOff>282396</xdr:colOff>
      <xdr:row>9</xdr:row>
      <xdr:rowOff>30631</xdr:rowOff>
    </xdr:to>
    <xdr:sp macro="" textlink="">
      <xdr:nvSpPr>
        <xdr:cNvPr id="23" name="正方形/長方形 477">
          <a:extLst>
            <a:ext uri="{FF2B5EF4-FFF2-40B4-BE49-F238E27FC236}">
              <a16:creationId xmlns:a16="http://schemas.microsoft.com/office/drawing/2014/main" id="{48783A15-F7D3-45AB-8ACB-BF4867F3FD64}"/>
            </a:ext>
          </a:extLst>
        </xdr:cNvPr>
        <xdr:cNvSpPr/>
      </xdr:nvSpPr>
      <xdr:spPr>
        <a:xfrm>
          <a:off x="571052" y="2753391"/>
          <a:ext cx="3929558" cy="7924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499062</xdr:colOff>
      <xdr:row>70</xdr:row>
      <xdr:rowOff>277757</xdr:rowOff>
    </xdr:from>
    <xdr:to>
      <xdr:col>41</xdr:col>
      <xdr:colOff>10173</xdr:colOff>
      <xdr:row>85</xdr:row>
      <xdr:rowOff>522866</xdr:rowOff>
    </xdr:to>
    <xdr:pic>
      <xdr:nvPicPr>
        <xdr:cNvPr id="12" name="図 11">
          <a:extLst>
            <a:ext uri="{FF2B5EF4-FFF2-40B4-BE49-F238E27FC236}">
              <a16:creationId xmlns:a16="http://schemas.microsoft.com/office/drawing/2014/main" id="{FA76290E-B2DD-E9B8-BF27-EB93D64876DB}"/>
            </a:ext>
          </a:extLst>
        </xdr:cNvPr>
        <xdr:cNvPicPr>
          <a:picLocks noChangeAspect="1"/>
        </xdr:cNvPicPr>
      </xdr:nvPicPr>
      <xdr:blipFill>
        <a:blip xmlns:r="http://schemas.openxmlformats.org/officeDocument/2006/relationships" r:embed="rId3"/>
        <a:stretch>
          <a:fillRect/>
        </a:stretch>
      </xdr:blipFill>
      <xdr:spPr>
        <a:xfrm>
          <a:off x="18709955" y="28421864"/>
          <a:ext cx="18496250" cy="8752748"/>
        </a:xfrm>
        <a:prstGeom prst="rect">
          <a:avLst/>
        </a:prstGeom>
        <a:ln>
          <a:solidFill>
            <a:schemeClr val="bg1">
              <a:lumMod val="65000"/>
            </a:schemeClr>
          </a:solidFill>
        </a:ln>
      </xdr:spPr>
    </xdr:pic>
    <xdr:clientData/>
  </xdr:twoCellAnchor>
  <xdr:twoCellAnchor editAs="oneCell">
    <xdr:from>
      <xdr:col>2</xdr:col>
      <xdr:colOff>345090</xdr:colOff>
      <xdr:row>28</xdr:row>
      <xdr:rowOff>290113</xdr:rowOff>
    </xdr:from>
    <xdr:to>
      <xdr:col>24</xdr:col>
      <xdr:colOff>96027</xdr:colOff>
      <xdr:row>62</xdr:row>
      <xdr:rowOff>262149</xdr:rowOff>
    </xdr:to>
    <xdr:pic>
      <xdr:nvPicPr>
        <xdr:cNvPr id="13" name="図 12">
          <a:extLst>
            <a:ext uri="{FF2B5EF4-FFF2-40B4-BE49-F238E27FC236}">
              <a16:creationId xmlns:a16="http://schemas.microsoft.com/office/drawing/2014/main" id="{47DA39D2-89ED-00FC-BF73-DCA8E3B24FC7}"/>
            </a:ext>
          </a:extLst>
        </xdr:cNvPr>
        <xdr:cNvPicPr>
          <a:picLocks noChangeAspect="1"/>
        </xdr:cNvPicPr>
      </xdr:nvPicPr>
      <xdr:blipFill>
        <a:blip xmlns:r="http://schemas.openxmlformats.org/officeDocument/2006/relationships" r:embed="rId4"/>
        <a:stretch>
          <a:fillRect/>
        </a:stretch>
      </xdr:blipFill>
      <xdr:spPr>
        <a:xfrm>
          <a:off x="934733" y="10994399"/>
          <a:ext cx="25944687" cy="12944179"/>
        </a:xfrm>
        <a:prstGeom prst="rect">
          <a:avLst/>
        </a:prstGeom>
      </xdr:spPr>
    </xdr:pic>
    <xdr:clientData/>
  </xdr:twoCellAnchor>
  <xdr:twoCellAnchor editAs="oneCell">
    <xdr:from>
      <xdr:col>10</xdr:col>
      <xdr:colOff>459853</xdr:colOff>
      <xdr:row>100</xdr:row>
      <xdr:rowOff>221576</xdr:rowOff>
    </xdr:from>
    <xdr:to>
      <xdr:col>41</xdr:col>
      <xdr:colOff>49383</xdr:colOff>
      <xdr:row>110</xdr:row>
      <xdr:rowOff>315049</xdr:rowOff>
    </xdr:to>
    <xdr:pic>
      <xdr:nvPicPr>
        <xdr:cNvPr id="26" name="図 25">
          <a:extLst>
            <a:ext uri="{FF2B5EF4-FFF2-40B4-BE49-F238E27FC236}">
              <a16:creationId xmlns:a16="http://schemas.microsoft.com/office/drawing/2014/main" id="{AC4CAB7C-26BB-E666-F14D-3FD2D1240F46}"/>
            </a:ext>
          </a:extLst>
        </xdr:cNvPr>
        <xdr:cNvPicPr>
          <a:picLocks noChangeAspect="1"/>
        </xdr:cNvPicPr>
      </xdr:nvPicPr>
      <xdr:blipFill>
        <a:blip xmlns:r="http://schemas.openxmlformats.org/officeDocument/2006/relationships" r:embed="rId5"/>
        <a:stretch>
          <a:fillRect/>
        </a:stretch>
      </xdr:blipFill>
      <xdr:spPr>
        <a:xfrm>
          <a:off x="18670746" y="47007469"/>
          <a:ext cx="18568319" cy="5834327"/>
        </a:xfrm>
        <a:prstGeom prst="rect">
          <a:avLst/>
        </a:prstGeom>
        <a:ln>
          <a:solidFill>
            <a:schemeClr val="bg1">
              <a:lumMod val="65000"/>
            </a:schemeClr>
          </a:solidFill>
        </a:ln>
      </xdr:spPr>
    </xdr:pic>
    <xdr:clientData/>
  </xdr:twoCellAnchor>
  <xdr:twoCellAnchor>
    <xdr:from>
      <xdr:col>2</xdr:col>
      <xdr:colOff>141983</xdr:colOff>
      <xdr:row>19</xdr:row>
      <xdr:rowOff>310696</xdr:rowOff>
    </xdr:from>
    <xdr:to>
      <xdr:col>2</xdr:col>
      <xdr:colOff>620896</xdr:colOff>
      <xdr:row>21</xdr:row>
      <xdr:rowOff>19570</xdr:rowOff>
    </xdr:to>
    <xdr:sp macro="" textlink="">
      <xdr:nvSpPr>
        <xdr:cNvPr id="6" name="楕円 5">
          <a:extLst>
            <a:ext uri="{FF2B5EF4-FFF2-40B4-BE49-F238E27FC236}">
              <a16:creationId xmlns:a16="http://schemas.microsoft.com/office/drawing/2014/main" id="{7787A427-760E-B0AD-D7C7-E2068D38D33B}"/>
            </a:ext>
          </a:extLst>
        </xdr:cNvPr>
        <xdr:cNvSpPr/>
      </xdr:nvSpPr>
      <xdr:spPr>
        <a:xfrm>
          <a:off x="731626" y="7681232"/>
          <a:ext cx="478913" cy="47994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145158</xdr:colOff>
      <xdr:row>21</xdr:row>
      <xdr:rowOff>291193</xdr:rowOff>
    </xdr:from>
    <xdr:to>
      <xdr:col>2</xdr:col>
      <xdr:colOff>617721</xdr:colOff>
      <xdr:row>22</xdr:row>
      <xdr:rowOff>382427</xdr:rowOff>
    </xdr:to>
    <xdr:sp macro="" textlink="">
      <xdr:nvSpPr>
        <xdr:cNvPr id="7" name="楕円 6">
          <a:extLst>
            <a:ext uri="{FF2B5EF4-FFF2-40B4-BE49-F238E27FC236}">
              <a16:creationId xmlns:a16="http://schemas.microsoft.com/office/drawing/2014/main" id="{FA840990-3A62-C9EC-C898-5D1781D438A8}"/>
            </a:ext>
          </a:extLst>
        </xdr:cNvPr>
        <xdr:cNvSpPr/>
      </xdr:nvSpPr>
      <xdr:spPr>
        <a:xfrm>
          <a:off x="734801" y="8432800"/>
          <a:ext cx="472563" cy="47677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3663949</xdr:colOff>
      <xdr:row>115</xdr:row>
      <xdr:rowOff>427717</xdr:rowOff>
    </xdr:from>
    <xdr:to>
      <xdr:col>4</xdr:col>
      <xdr:colOff>4133337</xdr:colOff>
      <xdr:row>116</xdr:row>
      <xdr:rowOff>411908</xdr:rowOff>
    </xdr:to>
    <xdr:sp macro="" textlink="">
      <xdr:nvSpPr>
        <xdr:cNvPr id="8" name="楕円 7">
          <a:extLst>
            <a:ext uri="{FF2B5EF4-FFF2-40B4-BE49-F238E27FC236}">
              <a16:creationId xmlns:a16="http://schemas.microsoft.com/office/drawing/2014/main" id="{D04F1E7B-1C44-4734-95CD-40B2008A2C82}"/>
            </a:ext>
          </a:extLst>
        </xdr:cNvPr>
        <xdr:cNvSpPr/>
      </xdr:nvSpPr>
      <xdr:spPr>
        <a:xfrm>
          <a:off x="12826092" y="56126288"/>
          <a:ext cx="469388" cy="48312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3764643</xdr:colOff>
      <xdr:row>116</xdr:row>
      <xdr:rowOff>0</xdr:rowOff>
    </xdr:from>
    <xdr:to>
      <xdr:col>5</xdr:col>
      <xdr:colOff>563790</xdr:colOff>
      <xdr:row>118</xdr:row>
      <xdr:rowOff>22678</xdr:rowOff>
    </xdr:to>
    <xdr:sp macro="" textlink="">
      <xdr:nvSpPr>
        <xdr:cNvPr id="9" name="正方形/長方形 8">
          <a:extLst>
            <a:ext uri="{FF2B5EF4-FFF2-40B4-BE49-F238E27FC236}">
              <a16:creationId xmlns:a16="http://schemas.microsoft.com/office/drawing/2014/main" id="{5408CDC6-CD86-1B54-0BB6-F8B12161A474}"/>
            </a:ext>
          </a:extLst>
        </xdr:cNvPr>
        <xdr:cNvSpPr/>
      </xdr:nvSpPr>
      <xdr:spPr>
        <a:xfrm>
          <a:off x="12926786" y="56197500"/>
          <a:ext cx="1856468" cy="1156607"/>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3660774</xdr:colOff>
      <xdr:row>123</xdr:row>
      <xdr:rowOff>29028</xdr:rowOff>
    </xdr:from>
    <xdr:to>
      <xdr:col>4</xdr:col>
      <xdr:colOff>4139687</xdr:colOff>
      <xdr:row>123</xdr:row>
      <xdr:rowOff>505798</xdr:rowOff>
    </xdr:to>
    <xdr:sp macro="" textlink="">
      <xdr:nvSpPr>
        <xdr:cNvPr id="10" name="楕円 9">
          <a:extLst>
            <a:ext uri="{FF2B5EF4-FFF2-40B4-BE49-F238E27FC236}">
              <a16:creationId xmlns:a16="http://schemas.microsoft.com/office/drawing/2014/main" id="{A1BE0B89-91D1-0A3A-622F-5E8CF0A1C2C4}"/>
            </a:ext>
          </a:extLst>
        </xdr:cNvPr>
        <xdr:cNvSpPr/>
      </xdr:nvSpPr>
      <xdr:spPr>
        <a:xfrm>
          <a:off x="12822917" y="62825992"/>
          <a:ext cx="478913" cy="47677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31813</xdr:colOff>
      <xdr:row>19</xdr:row>
      <xdr:rowOff>56694</xdr:rowOff>
    </xdr:from>
    <xdr:to>
      <xdr:col>42</xdr:col>
      <xdr:colOff>315639</xdr:colOff>
      <xdr:row>56</xdr:row>
      <xdr:rowOff>107002</xdr:rowOff>
    </xdr:to>
    <xdr:pic>
      <xdr:nvPicPr>
        <xdr:cNvPr id="6" name="図 1">
          <a:extLst>
            <a:ext uri="{FF2B5EF4-FFF2-40B4-BE49-F238E27FC236}">
              <a16:creationId xmlns:a16="http://schemas.microsoft.com/office/drawing/2014/main"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779313" y="3815894"/>
          <a:ext cx="9084926" cy="5470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119742</xdr:colOff>
      <xdr:row>17</xdr:row>
      <xdr:rowOff>25643</xdr:rowOff>
    </xdr:from>
    <xdr:to>
      <xdr:col>17</xdr:col>
      <xdr:colOff>649823</xdr:colOff>
      <xdr:row>46</xdr:row>
      <xdr:rowOff>103968</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3142" y="3353043"/>
          <a:ext cx="10097414" cy="47434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73</xdr:col>
      <xdr:colOff>39298</xdr:colOff>
      <xdr:row>25</xdr:row>
      <xdr:rowOff>64577</xdr:rowOff>
    </xdr:from>
    <xdr:to>
      <xdr:col>93</xdr:col>
      <xdr:colOff>60134</xdr:colOff>
      <xdr:row>63</xdr:row>
      <xdr:rowOff>9670</xdr:rowOff>
    </xdr:to>
    <xdr:pic>
      <xdr:nvPicPr>
        <xdr:cNvPr id="2" name="図 1">
          <a:extLst>
            <a:ext uri="{FF2B5EF4-FFF2-40B4-BE49-F238E27FC236}">
              <a16:creationId xmlns:a16="http://schemas.microsoft.com/office/drawing/2014/main" id="{A08B167B-E36C-5777-2205-F56D43F74DA5}"/>
            </a:ext>
          </a:extLst>
        </xdr:cNvPr>
        <xdr:cNvPicPr>
          <a:picLocks noChangeAspect="1"/>
        </xdr:cNvPicPr>
      </xdr:nvPicPr>
      <xdr:blipFill>
        <a:blip xmlns:r="http://schemas.openxmlformats.org/officeDocument/2006/relationships" r:embed="rId1"/>
        <a:stretch>
          <a:fillRect/>
        </a:stretch>
      </xdr:blipFill>
      <xdr:spPr>
        <a:xfrm>
          <a:off x="13183798" y="4946140"/>
          <a:ext cx="10117336" cy="59934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27365</xdr:colOff>
      <xdr:row>18</xdr:row>
      <xdr:rowOff>18463</xdr:rowOff>
    </xdr:from>
    <xdr:to>
      <xdr:col>35</xdr:col>
      <xdr:colOff>503563</xdr:colOff>
      <xdr:row>50</xdr:row>
      <xdr:rowOff>7285</xdr:rowOff>
    </xdr:to>
    <xdr:pic>
      <xdr:nvPicPr>
        <xdr:cNvPr id="14"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99312" y="3557752"/>
          <a:ext cx="8019998" cy="51735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etailservice/flow/index-j.html" TargetMode="External"/><Relationship Id="rId2" Type="http://schemas.openxmlformats.org/officeDocument/2006/relationships/hyperlink" Target="https://www.tepco.co.jp/pg/consignment/fit/corporate.html"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02tepconsc@tepco.co.jp" TargetMode="External"/><Relationship Id="rId2" Type="http://schemas.openxmlformats.org/officeDocument/2006/relationships/hyperlink" Target="mailto:fit_setuhen@tepco.co.jp" TargetMode="External"/><Relationship Id="rId1" Type="http://schemas.openxmlformats.org/officeDocument/2006/relationships/hyperlink" Target="mailto:02haxtuchoukeiyaku@tepco.co.jp"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756A-791F-4441-AEA0-A2A629DED2FF}">
  <sheetPr codeName="Sheet3">
    <tabColor theme="5" tint="0.59999389629810485"/>
  </sheetPr>
  <dimension ref="A1:CL96"/>
  <sheetViews>
    <sheetView showGridLines="0" tabSelected="1" view="pageBreakPreview" zoomScale="60" zoomScaleNormal="60" workbookViewId="0">
      <pane ySplit="3" topLeftCell="A4" activePane="bottomLeft" state="frozen"/>
      <selection pane="bottomLeft"/>
    </sheetView>
  </sheetViews>
  <sheetFormatPr defaultColWidth="8.81640625" defaultRowHeight="15" x14ac:dyDescent="0.2"/>
  <cols>
    <col min="1" max="1" width="2.6328125" style="5" customWidth="1"/>
    <col min="2" max="2" width="3.90625" style="5" customWidth="1"/>
    <col min="3" max="8" width="2.6328125" style="5" customWidth="1"/>
    <col min="9" max="9" width="1.08984375" style="5" customWidth="1"/>
    <col min="10" max="32" width="2.6328125" style="5" customWidth="1"/>
    <col min="33" max="33" width="4.1796875" style="5" bestFit="1" customWidth="1"/>
    <col min="34" max="37" width="2.6328125" style="5" customWidth="1"/>
    <col min="38" max="38" width="3.08984375" style="5" customWidth="1"/>
    <col min="39" max="65" width="2.6328125" style="5" customWidth="1"/>
    <col min="66" max="66" width="8.81640625" style="5" bestFit="1"/>
    <col min="67" max="67" width="11.36328125" style="5" customWidth="1"/>
    <col min="68" max="68" width="3.1796875" style="5" hidden="1" customWidth="1"/>
    <col min="69" max="69" width="7.90625" style="5" hidden="1" customWidth="1"/>
    <col min="70" max="70" width="3" style="5" hidden="1" customWidth="1"/>
    <col min="71" max="78" width="8.81640625" style="5" customWidth="1"/>
    <col min="79" max="79" width="8.81640625" style="5" bestFit="1"/>
    <col min="80" max="16384" width="8.81640625" style="5"/>
  </cols>
  <sheetData>
    <row r="1" spans="1:65" ht="25" customHeight="1" x14ac:dyDescent="0.2">
      <c r="W1" s="2"/>
      <c r="X1" s="198" t="s">
        <v>0</v>
      </c>
      <c r="Y1" s="217"/>
      <c r="Z1" s="2"/>
      <c r="AD1" s="2"/>
      <c r="AE1" s="6"/>
      <c r="AF1" s="819">
        <f>SUM(BR43:BR71)</f>
        <v>10</v>
      </c>
      <c r="AG1" s="819"/>
      <c r="AH1" s="7"/>
      <c r="AI1" s="198" t="s">
        <v>1</v>
      </c>
    </row>
    <row r="2" spans="1:65" x14ac:dyDescent="0.2">
      <c r="A2" s="820" t="s">
        <v>2</v>
      </c>
      <c r="B2" s="820"/>
      <c r="C2" s="820"/>
      <c r="D2" s="820"/>
      <c r="E2" s="820"/>
      <c r="F2" s="820"/>
      <c r="G2" s="820"/>
      <c r="H2" s="820"/>
    </row>
    <row r="3" spans="1:65" x14ac:dyDescent="0.2">
      <c r="A3" s="820"/>
      <c r="B3" s="820"/>
      <c r="C3" s="820"/>
      <c r="D3" s="820"/>
      <c r="E3" s="820"/>
      <c r="F3" s="820"/>
      <c r="G3" s="820"/>
      <c r="H3" s="820"/>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818" t="s">
        <v>829</v>
      </c>
      <c r="BF5" s="830">
        <v>45649</v>
      </c>
      <c r="BG5" s="831"/>
      <c r="BH5" s="831"/>
      <c r="BI5" s="831"/>
      <c r="BJ5" s="831"/>
      <c r="BK5" s="831"/>
      <c r="BL5" s="831"/>
      <c r="BM5" s="831"/>
    </row>
    <row r="6" spans="1:65" ht="10" customHeight="1" x14ac:dyDescent="0.2">
      <c r="B6" s="218"/>
    </row>
    <row r="7" spans="1:65" ht="19.5" x14ac:dyDescent="0.2">
      <c r="A7" s="219"/>
      <c r="B7" s="220" t="s">
        <v>722</v>
      </c>
      <c r="C7" s="221"/>
      <c r="AR7" s="222"/>
    </row>
    <row r="8" spans="1:65" ht="19.5" x14ac:dyDescent="0.2">
      <c r="A8" s="219"/>
      <c r="B8" s="11"/>
      <c r="C8" s="5" t="s">
        <v>696</v>
      </c>
      <c r="AR8" s="222"/>
    </row>
    <row r="9" spans="1:65" ht="19.5" x14ac:dyDescent="0.2">
      <c r="A9" s="219"/>
      <c r="B9" s="11"/>
      <c r="D9" s="223" t="s">
        <v>593</v>
      </c>
      <c r="AR9" s="222"/>
    </row>
    <row r="10" spans="1:65" ht="19.5" x14ac:dyDescent="0.2">
      <c r="A10" s="219"/>
      <c r="B10" s="11"/>
      <c r="C10" s="5" t="s">
        <v>581</v>
      </c>
      <c r="AR10" s="222"/>
    </row>
    <row r="11" spans="1:65" ht="19.5" customHeight="1" x14ac:dyDescent="0.2">
      <c r="A11" s="219"/>
      <c r="C11" s="16" t="s">
        <v>701</v>
      </c>
      <c r="AR11" s="222"/>
    </row>
    <row r="12" spans="1:65" ht="15" customHeight="1" x14ac:dyDescent="0.2">
      <c r="A12" s="219"/>
      <c r="C12" s="16"/>
      <c r="D12" s="223" t="s">
        <v>541</v>
      </c>
      <c r="K12" s="222"/>
      <c r="O12" s="224"/>
      <c r="Q12" s="224"/>
      <c r="R12" s="224"/>
      <c r="S12" s="224"/>
      <c r="T12" s="224"/>
      <c r="U12" s="224"/>
      <c r="V12" s="224"/>
      <c r="W12" s="224"/>
      <c r="X12" s="224"/>
      <c r="Y12" s="224"/>
      <c r="Z12" s="224"/>
      <c r="AB12" s="833" t="s">
        <v>4</v>
      </c>
      <c r="AC12" s="833"/>
      <c r="AD12" s="833"/>
      <c r="AE12" s="833"/>
      <c r="AF12" s="833"/>
      <c r="AG12" s="833"/>
      <c r="AH12" s="833"/>
      <c r="AI12" s="833"/>
      <c r="AJ12" s="833"/>
      <c r="AK12" s="833"/>
      <c r="AL12" s="833"/>
      <c r="AM12" s="833"/>
      <c r="AN12" s="833"/>
      <c r="AO12" s="833"/>
      <c r="AP12" s="833"/>
      <c r="AQ12" s="833"/>
      <c r="AR12" s="833"/>
      <c r="AS12" s="225"/>
      <c r="AT12" s="225"/>
      <c r="AU12" s="225"/>
      <c r="AV12" s="225"/>
      <c r="AW12" s="225"/>
      <c r="AX12" s="225"/>
      <c r="AY12" s="225"/>
    </row>
    <row r="13" spans="1:65" ht="19.5" customHeight="1" x14ac:dyDescent="0.2">
      <c r="A13" s="1"/>
      <c r="C13" s="5" t="s">
        <v>830</v>
      </c>
      <c r="D13" s="223"/>
      <c r="K13" s="222"/>
      <c r="O13" s="224"/>
      <c r="Q13" s="224"/>
      <c r="R13" s="224"/>
      <c r="S13" s="224"/>
      <c r="T13" s="224"/>
      <c r="U13" s="224"/>
      <c r="V13" s="224"/>
      <c r="W13" s="224"/>
      <c r="X13" s="224"/>
      <c r="Y13" s="224"/>
      <c r="Z13" s="224"/>
      <c r="AA13" s="225"/>
      <c r="AB13" s="225"/>
      <c r="AC13" s="225"/>
      <c r="AD13" s="225"/>
      <c r="AE13" s="225"/>
      <c r="AF13" s="225"/>
      <c r="AG13" s="225"/>
      <c r="AH13" s="225"/>
      <c r="AI13" s="5" t="s">
        <v>831</v>
      </c>
      <c r="AJ13" s="817"/>
      <c r="AK13" s="817"/>
      <c r="AN13" s="832" t="s">
        <v>828</v>
      </c>
      <c r="AO13" s="832"/>
      <c r="AP13" s="832"/>
      <c r="AQ13" s="832"/>
      <c r="AR13" s="832"/>
      <c r="AS13" s="832"/>
      <c r="AT13" s="832"/>
      <c r="AU13" s="832"/>
      <c r="AV13" s="832"/>
      <c r="AW13" s="832"/>
      <c r="AX13" s="832"/>
      <c r="AY13" s="832"/>
      <c r="AZ13" s="832"/>
      <c r="BA13" s="832"/>
      <c r="BB13" s="832"/>
      <c r="BC13" s="832"/>
      <c r="BD13" s="832"/>
    </row>
    <row r="14" spans="1:65" ht="20.5" customHeight="1" x14ac:dyDescent="0.2">
      <c r="A14" s="1"/>
      <c r="C14" s="816"/>
      <c r="K14" s="222"/>
      <c r="N14" s="224"/>
      <c r="O14" s="224"/>
      <c r="P14" s="224"/>
      <c r="Q14" s="224"/>
      <c r="R14" s="224"/>
      <c r="S14" s="224"/>
      <c r="T14" s="224"/>
      <c r="U14" s="224"/>
      <c r="V14" s="224"/>
      <c r="W14" s="224"/>
      <c r="X14" s="224"/>
      <c r="Y14" s="224"/>
      <c r="Z14" s="224"/>
      <c r="AA14" s="224"/>
      <c r="AB14" s="224"/>
      <c r="AC14" s="224"/>
      <c r="AD14" s="224"/>
      <c r="AE14" s="224"/>
      <c r="AF14" s="224"/>
      <c r="AI14" s="5" t="s">
        <v>832</v>
      </c>
      <c r="AN14" s="836" t="s">
        <v>833</v>
      </c>
      <c r="AO14" s="836"/>
      <c r="AP14" s="836"/>
      <c r="AQ14" s="836"/>
      <c r="AR14" s="836"/>
      <c r="AS14" s="836"/>
      <c r="AT14" s="836"/>
      <c r="AU14" s="836"/>
      <c r="AV14" s="836"/>
      <c r="AW14" s="836"/>
      <c r="AX14" s="836"/>
      <c r="AY14" s="836"/>
      <c r="AZ14" s="836"/>
      <c r="BA14" s="836"/>
      <c r="BB14" s="836"/>
      <c r="BC14" s="836"/>
      <c r="BD14" s="836"/>
      <c r="BE14" s="836"/>
      <c r="BF14" s="836"/>
      <c r="BG14" s="836"/>
      <c r="BH14" s="836"/>
    </row>
    <row r="15" spans="1:65" ht="24.65" customHeight="1" x14ac:dyDescent="0.2">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218"/>
    </row>
    <row r="17" spans="2:90" ht="19.5" customHeight="1" x14ac:dyDescent="0.2">
      <c r="B17" s="11" t="s">
        <v>6</v>
      </c>
      <c r="C17" s="22"/>
      <c r="D17" s="22"/>
      <c r="E17" s="22"/>
      <c r="F17" s="22"/>
      <c r="G17" s="22"/>
      <c r="H17" s="22"/>
      <c r="I17" s="22"/>
      <c r="J17" s="835" t="s">
        <v>720</v>
      </c>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11" t="s">
        <v>538</v>
      </c>
      <c r="AH17" s="22"/>
      <c r="AI17" s="22"/>
      <c r="AJ17" s="22"/>
      <c r="AK17" s="22"/>
    </row>
    <row r="18" spans="2:90" ht="5" customHeight="1" x14ac:dyDescent="0.2">
      <c r="B18" s="1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2:90" ht="19.5" customHeight="1" x14ac:dyDescent="0.2">
      <c r="B19" s="11" t="s">
        <v>7</v>
      </c>
      <c r="C19" s="824" t="s">
        <v>8</v>
      </c>
      <c r="D19" s="824"/>
      <c r="E19" s="824"/>
      <c r="F19" s="824"/>
      <c r="G19" s="824"/>
      <c r="H19" s="824"/>
      <c r="I19" s="226" t="s">
        <v>539</v>
      </c>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row>
    <row r="20" spans="2:90" ht="5" customHeight="1" x14ac:dyDescent="0.2">
      <c r="B20" s="11"/>
      <c r="C20" s="747"/>
      <c r="D20" s="747"/>
      <c r="E20" s="747"/>
      <c r="F20" s="747"/>
      <c r="G20" s="747"/>
      <c r="H20" s="747"/>
      <c r="I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row>
    <row r="21" spans="2:90" ht="18" customHeight="1" x14ac:dyDescent="0.2">
      <c r="B21" s="11"/>
      <c r="C21" s="228" t="s">
        <v>825</v>
      </c>
      <c r="D21" s="16"/>
      <c r="E21" s="747"/>
      <c r="F21" s="747"/>
      <c r="G21" s="747"/>
      <c r="H21" s="747"/>
      <c r="I21" s="226"/>
      <c r="J21" s="1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row>
    <row r="22" spans="2:90" ht="18" customHeight="1" x14ac:dyDescent="0.2">
      <c r="B22" s="11"/>
      <c r="C22" s="228" t="s">
        <v>826</v>
      </c>
      <c r="D22" s="16"/>
      <c r="E22" s="747"/>
      <c r="F22" s="747"/>
      <c r="G22" s="747"/>
      <c r="H22" s="747"/>
      <c r="I22" s="226"/>
      <c r="J22" s="1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row>
    <row r="23" spans="2:90" ht="18" customHeight="1" x14ac:dyDescent="0.2">
      <c r="B23" s="12"/>
      <c r="C23" s="227" t="s">
        <v>787</v>
      </c>
    </row>
    <row r="24" spans="2:90" ht="18" customHeight="1" x14ac:dyDescent="0.2">
      <c r="B24" s="12"/>
      <c r="C24" s="727" t="s">
        <v>697</v>
      </c>
    </row>
    <row r="25" spans="2:90" ht="5" customHeight="1" x14ac:dyDescent="0.2">
      <c r="B25" s="12"/>
      <c r="C25" s="228"/>
    </row>
    <row r="26" spans="2:90" ht="19.5" customHeight="1" x14ac:dyDescent="0.2">
      <c r="B26" s="11" t="s">
        <v>805</v>
      </c>
      <c r="C26" s="226"/>
      <c r="D26" s="229"/>
      <c r="E26" s="229"/>
      <c r="F26" s="229"/>
      <c r="G26" s="229"/>
      <c r="H26" s="229"/>
      <c r="I26" s="229"/>
      <c r="J26" s="229"/>
      <c r="K26" s="229"/>
      <c r="L26" s="230"/>
      <c r="M26" s="230"/>
      <c r="N26" s="230"/>
      <c r="O26" s="230"/>
      <c r="P26" s="230"/>
      <c r="Q26" s="230"/>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0"/>
      <c r="BC26" s="20"/>
      <c r="BD26" s="20"/>
      <c r="CL26" s="231"/>
    </row>
    <row r="27" spans="2:90" ht="22" customHeight="1" x14ac:dyDescent="0.2">
      <c r="B27" s="12"/>
      <c r="C27" s="227" t="s">
        <v>788</v>
      </c>
      <c r="CL27" s="231"/>
    </row>
    <row r="28" spans="2:90" ht="5" customHeight="1" x14ac:dyDescent="0.2">
      <c r="B28" s="12"/>
      <c r="CL28" s="231"/>
    </row>
    <row r="29" spans="2:90" ht="19.5" customHeight="1" x14ac:dyDescent="0.2">
      <c r="B29" s="11" t="s">
        <v>9</v>
      </c>
      <c r="C29" s="226"/>
      <c r="D29" s="229"/>
      <c r="E29" s="229"/>
      <c r="G29" s="824" t="s">
        <v>10</v>
      </c>
      <c r="H29" s="824"/>
      <c r="I29" s="824"/>
      <c r="J29" s="824"/>
      <c r="K29" s="824"/>
      <c r="L29" s="824"/>
      <c r="M29" s="824"/>
      <c r="N29" s="824"/>
      <c r="O29" s="226" t="s">
        <v>11</v>
      </c>
      <c r="Q29" s="229"/>
      <c r="R29" s="229"/>
      <c r="S29" s="229"/>
      <c r="T29" s="229"/>
      <c r="U29" s="229"/>
      <c r="V29" s="229"/>
      <c r="W29" s="229"/>
      <c r="X29" s="229"/>
      <c r="Y29" s="230"/>
      <c r="Z29" s="230"/>
      <c r="AA29" s="230"/>
      <c r="AB29" s="11"/>
      <c r="AC29" s="229"/>
      <c r="AD29" s="229"/>
      <c r="AE29" s="229"/>
      <c r="AF29" s="229"/>
      <c r="AG29" s="229"/>
      <c r="AH29" s="229"/>
      <c r="AI29" s="226"/>
      <c r="AJ29" s="226"/>
      <c r="AK29" s="226"/>
      <c r="AL29" s="226"/>
      <c r="AM29" s="226"/>
      <c r="AN29" s="226"/>
      <c r="AO29" s="226"/>
      <c r="AP29" s="226"/>
      <c r="AQ29" s="226"/>
      <c r="CL29" s="231"/>
    </row>
    <row r="30" spans="2:90" ht="15" customHeight="1" x14ac:dyDescent="0.2">
      <c r="B30" s="12"/>
      <c r="C30" s="227" t="s">
        <v>698</v>
      </c>
      <c r="CL30" s="231"/>
    </row>
    <row r="31" spans="2:90" ht="6.65" customHeight="1" x14ac:dyDescent="0.2">
      <c r="B31" s="12"/>
      <c r="CL31" s="231"/>
    </row>
    <row r="32" spans="2:90" ht="6.65" customHeight="1" x14ac:dyDescent="0.2">
      <c r="B32" s="12"/>
      <c r="CL32" s="231"/>
    </row>
    <row r="33" spans="1:90" ht="19.5" customHeight="1" x14ac:dyDescent="0.2">
      <c r="B33" s="12"/>
      <c r="C33" s="16"/>
      <c r="D33" s="16" t="s">
        <v>12</v>
      </c>
      <c r="CL33" s="231"/>
    </row>
    <row r="34" spans="1:90" ht="3" customHeight="1" x14ac:dyDescent="0.2">
      <c r="B34" s="12"/>
      <c r="D34" s="13"/>
      <c r="E34" s="13"/>
      <c r="F34" s="13"/>
      <c r="G34" s="13"/>
      <c r="H34" s="13"/>
      <c r="Y34" s="13"/>
      <c r="Z34" s="13"/>
      <c r="AA34" s="13"/>
      <c r="AB34" s="13"/>
      <c r="AC34" s="13"/>
      <c r="AD34" s="13"/>
      <c r="AE34" s="13"/>
      <c r="AF34" s="13"/>
      <c r="AX34" s="13"/>
    </row>
    <row r="35" spans="1:90" ht="17.5" customHeight="1" x14ac:dyDescent="0.2">
      <c r="B35" s="12"/>
      <c r="C35" s="12"/>
      <c r="D35" s="12"/>
      <c r="E35" s="821"/>
      <c r="F35" s="822"/>
      <c r="G35" s="822"/>
      <c r="H35" s="822"/>
      <c r="I35" s="823"/>
      <c r="J35" s="16" t="s">
        <v>13</v>
      </c>
      <c r="K35" s="12" t="s">
        <v>537</v>
      </c>
      <c r="U35" s="5" t="s">
        <v>709</v>
      </c>
      <c r="W35" s="12"/>
      <c r="X35" s="12"/>
      <c r="Y35" s="12"/>
      <c r="Z35" s="12"/>
      <c r="AA35" s="12"/>
      <c r="AB35" s="12"/>
      <c r="AC35" s="12"/>
      <c r="AD35" s="12"/>
      <c r="AE35" s="12"/>
      <c r="AJ35" s="12"/>
      <c r="AK35" s="12"/>
      <c r="AX35" s="13"/>
    </row>
    <row r="36" spans="1:90" ht="6" customHeight="1" x14ac:dyDescent="0.2">
      <c r="B36" s="12"/>
      <c r="C36" s="12"/>
      <c r="D36" s="12"/>
      <c r="E36" s="12"/>
      <c r="F36" s="12"/>
      <c r="G36" s="12"/>
      <c r="H36" s="12"/>
      <c r="I36" s="12"/>
      <c r="J36" s="16"/>
      <c r="K36" s="12"/>
      <c r="W36" s="12"/>
      <c r="X36" s="12"/>
      <c r="Y36" s="12"/>
      <c r="Z36" s="12"/>
      <c r="AA36" s="12"/>
      <c r="AB36" s="12"/>
      <c r="AC36" s="12"/>
      <c r="AD36" s="12"/>
      <c r="AE36" s="12"/>
      <c r="AJ36" s="12"/>
      <c r="AK36" s="12"/>
      <c r="AX36" s="13"/>
    </row>
    <row r="37" spans="1:90" ht="17.5" customHeight="1" x14ac:dyDescent="0.2">
      <c r="B37" s="12"/>
      <c r="C37" s="12"/>
      <c r="D37" s="12"/>
      <c r="E37" s="232"/>
      <c r="F37" s="233"/>
      <c r="G37" s="233"/>
      <c r="H37" s="233"/>
      <c r="I37" s="234"/>
      <c r="J37" s="16" t="s">
        <v>13</v>
      </c>
      <c r="K37" s="12" t="s">
        <v>536</v>
      </c>
      <c r="U37" s="5" t="s">
        <v>700</v>
      </c>
      <c r="W37" s="12"/>
      <c r="X37" s="12"/>
      <c r="Y37" s="12"/>
      <c r="Z37" s="12"/>
      <c r="AA37" s="12"/>
      <c r="AB37" s="12"/>
      <c r="AC37" s="12"/>
      <c r="AD37" s="12"/>
      <c r="AE37" s="12"/>
      <c r="AJ37" s="12"/>
      <c r="AK37" s="12"/>
      <c r="AX37" s="13"/>
    </row>
    <row r="38" spans="1:90" ht="17.5" customHeight="1" x14ac:dyDescent="0.2">
      <c r="B38" s="12"/>
      <c r="D38" s="13"/>
      <c r="E38" s="13"/>
      <c r="F38" s="13"/>
      <c r="G38" s="13"/>
      <c r="H38" s="13"/>
      <c r="V38" s="241" t="s">
        <v>822</v>
      </c>
      <c r="Y38" s="13"/>
      <c r="Z38" s="13"/>
      <c r="AA38" s="13"/>
      <c r="AB38" s="13"/>
      <c r="AC38" s="13"/>
      <c r="AD38" s="13"/>
      <c r="AE38" s="13"/>
      <c r="AF38" s="13"/>
    </row>
    <row r="39" spans="1:90" ht="17.5" customHeight="1" x14ac:dyDescent="0.2">
      <c r="B39" s="12"/>
      <c r="D39" s="13"/>
      <c r="E39" s="825"/>
      <c r="F39" s="826"/>
      <c r="G39" s="826"/>
      <c r="H39" s="826"/>
      <c r="I39" s="827"/>
      <c r="J39" s="16" t="s">
        <v>13</v>
      </c>
      <c r="K39" s="26" t="s">
        <v>699</v>
      </c>
      <c r="U39" s="5" t="s">
        <v>738</v>
      </c>
      <c r="Y39" s="13"/>
      <c r="Z39" s="13"/>
      <c r="AA39" s="13"/>
      <c r="AB39" s="13"/>
      <c r="AC39" s="13"/>
      <c r="AD39" s="13"/>
      <c r="AE39" s="13"/>
      <c r="AF39" s="13"/>
    </row>
    <row r="40" spans="1:90" ht="17.5" customHeight="1" x14ac:dyDescent="0.2">
      <c r="B40" s="12"/>
      <c r="Y40" s="13"/>
      <c r="Z40" s="13"/>
      <c r="AA40" s="13"/>
      <c r="AB40" s="13"/>
      <c r="AC40" s="13"/>
    </row>
    <row r="41" spans="1:90" ht="24.65" customHeight="1" x14ac:dyDescent="0.2">
      <c r="A41" s="9"/>
      <c r="B41" s="10" t="s">
        <v>721</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row>
    <row r="42" spans="1:90" ht="17.5" customHeight="1" x14ac:dyDescent="0.2">
      <c r="A42" s="16"/>
      <c r="B42" s="12"/>
      <c r="Y42" s="13"/>
      <c r="Z42" s="13"/>
      <c r="AA42" s="13"/>
      <c r="AB42" s="13"/>
      <c r="AC42" s="13"/>
    </row>
    <row r="43" spans="1:90" ht="19.5" customHeight="1" x14ac:dyDescent="0.2">
      <c r="B43" s="235" t="s">
        <v>786</v>
      </c>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7"/>
      <c r="AF43" s="236"/>
      <c r="AG43" s="236"/>
      <c r="AH43" s="236"/>
      <c r="AI43" s="236"/>
      <c r="AJ43" s="236"/>
      <c r="AK43" s="236"/>
      <c r="AL43" s="236"/>
      <c r="AM43" s="236"/>
      <c r="AN43" s="236"/>
      <c r="AO43" s="236"/>
      <c r="AP43" s="236"/>
      <c r="AQ43" s="236"/>
      <c r="AV43" s="828" t="s">
        <v>594</v>
      </c>
      <c r="AW43" s="828"/>
      <c r="AX43" s="828"/>
      <c r="AY43" s="828"/>
      <c r="AZ43" s="828"/>
      <c r="BA43" s="828"/>
      <c r="BB43" s="828"/>
      <c r="BC43" s="828"/>
      <c r="BD43" s="828"/>
      <c r="BE43" s="828"/>
      <c r="BF43" s="828"/>
      <c r="BG43" s="828"/>
      <c r="BH43" s="828"/>
      <c r="BI43" s="828"/>
      <c r="BJ43" s="828"/>
      <c r="BK43" s="828"/>
      <c r="BP43" s="5">
        <v>1</v>
      </c>
      <c r="BQ43" s="5">
        <f>IF(OR(AV43="",AV43="選択してください"),0,1)</f>
        <v>0</v>
      </c>
      <c r="BR43" s="5">
        <f>BP43-BQ43</f>
        <v>1</v>
      </c>
    </row>
    <row r="44" spans="1:90" ht="19.5" customHeight="1" x14ac:dyDescent="0.2">
      <c r="C44" s="5" t="s">
        <v>784</v>
      </c>
      <c r="AV44" s="829" t="str">
        <f>IF(AV43="いいえ","本書類ではお申込いただけません。
冒頭の概要箇所をご確認ください。","")</f>
        <v/>
      </c>
      <c r="AW44" s="829"/>
      <c r="AX44" s="829"/>
      <c r="AY44" s="829"/>
      <c r="AZ44" s="829"/>
      <c r="BA44" s="829"/>
      <c r="BB44" s="829"/>
      <c r="BC44" s="829"/>
      <c r="BD44" s="829"/>
      <c r="BE44" s="829"/>
      <c r="BF44" s="829"/>
      <c r="BG44" s="829"/>
      <c r="BH44" s="829"/>
      <c r="BI44" s="829"/>
      <c r="BJ44" s="829"/>
      <c r="BK44" s="829"/>
    </row>
    <row r="45" spans="1:90" ht="19.5" customHeight="1" x14ac:dyDescent="0.2">
      <c r="AV45" s="829"/>
      <c r="AW45" s="829"/>
      <c r="AX45" s="829"/>
      <c r="AY45" s="829"/>
      <c r="AZ45" s="829"/>
      <c r="BA45" s="829"/>
      <c r="BB45" s="829"/>
      <c r="BC45" s="829"/>
      <c r="BD45" s="829"/>
      <c r="BE45" s="829"/>
      <c r="BF45" s="829"/>
      <c r="BG45" s="829"/>
      <c r="BH45" s="829"/>
      <c r="BI45" s="829"/>
      <c r="BJ45" s="829"/>
      <c r="BK45" s="829"/>
    </row>
    <row r="46" spans="1:90" ht="19.5" x14ac:dyDescent="0.2">
      <c r="B46" s="235" t="s">
        <v>14</v>
      </c>
      <c r="C46" s="236"/>
      <c r="D46" s="236"/>
      <c r="E46" s="236"/>
      <c r="F46" s="236"/>
      <c r="G46" s="236"/>
      <c r="H46" s="236"/>
      <c r="I46" s="236"/>
      <c r="J46" s="236"/>
      <c r="K46" s="236"/>
      <c r="L46" s="236"/>
      <c r="M46" s="237"/>
      <c r="N46" s="237"/>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V46" s="828" t="s">
        <v>594</v>
      </c>
      <c r="AW46" s="828"/>
      <c r="AX46" s="828"/>
      <c r="AY46" s="828"/>
      <c r="AZ46" s="828"/>
      <c r="BA46" s="828"/>
      <c r="BB46" s="828"/>
      <c r="BC46" s="828"/>
      <c r="BD46" s="828"/>
      <c r="BE46" s="828"/>
      <c r="BF46" s="828"/>
      <c r="BG46" s="828"/>
      <c r="BH46" s="828"/>
      <c r="BI46" s="828"/>
      <c r="BJ46" s="828"/>
      <c r="BK46" s="828"/>
      <c r="BP46" s="5">
        <v>1</v>
      </c>
      <c r="BQ46" s="5">
        <f>IF(AV43="いいえ",1,IF(OR(AV46="",AV46="選択してください"),0,1))</f>
        <v>0</v>
      </c>
      <c r="BR46" s="5">
        <f>BP46-BQ46</f>
        <v>1</v>
      </c>
    </row>
    <row r="47" spans="1:90" ht="19.5" customHeight="1" x14ac:dyDescent="0.2">
      <c r="B47" s="238"/>
      <c r="C47" s="5" t="s">
        <v>15</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V47" s="829" t="str">
        <f>IF(AV46="はい","本書類ではお申込いただけません。
冒頭の概要箇所をご確認ください。","")</f>
        <v/>
      </c>
      <c r="AW47" s="829"/>
      <c r="AX47" s="829"/>
      <c r="AY47" s="829"/>
      <c r="AZ47" s="829"/>
      <c r="BA47" s="829"/>
      <c r="BB47" s="829"/>
      <c r="BC47" s="829"/>
      <c r="BD47" s="829"/>
      <c r="BE47" s="829"/>
      <c r="BF47" s="829"/>
      <c r="BG47" s="829"/>
      <c r="BH47" s="829"/>
      <c r="BI47" s="829"/>
      <c r="BJ47" s="829"/>
      <c r="BK47" s="829"/>
    </row>
    <row r="48" spans="1:90" ht="19.5" customHeight="1" x14ac:dyDescent="0.2">
      <c r="B48" s="238"/>
      <c r="C48" s="239"/>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V48" s="829"/>
      <c r="AW48" s="829"/>
      <c r="AX48" s="829"/>
      <c r="AY48" s="829"/>
      <c r="AZ48" s="829"/>
      <c r="BA48" s="829"/>
      <c r="BB48" s="829"/>
      <c r="BC48" s="829"/>
      <c r="BD48" s="829"/>
      <c r="BE48" s="829"/>
      <c r="BF48" s="829"/>
      <c r="BG48" s="829"/>
      <c r="BH48" s="829"/>
      <c r="BI48" s="829"/>
      <c r="BJ48" s="829"/>
      <c r="BK48" s="829"/>
    </row>
    <row r="49" spans="2:70" ht="19.5" customHeight="1" x14ac:dyDescent="0.2">
      <c r="B49" s="750" t="s">
        <v>713</v>
      </c>
      <c r="AE49" s="16"/>
      <c r="AV49"/>
      <c r="AW49"/>
      <c r="AX49"/>
      <c r="AY49"/>
      <c r="AZ49"/>
      <c r="BA49"/>
      <c r="BB49"/>
      <c r="BC49"/>
      <c r="BD49"/>
      <c r="BE49"/>
      <c r="BF49"/>
      <c r="BG49"/>
      <c r="BH49"/>
      <c r="BI49"/>
      <c r="BJ49"/>
      <c r="BK49"/>
    </row>
    <row r="50" spans="2:70" ht="5" customHeight="1" x14ac:dyDescent="0.2">
      <c r="AV50"/>
      <c r="AW50"/>
      <c r="AX50"/>
      <c r="AY50"/>
      <c r="AZ50"/>
      <c r="BA50"/>
      <c r="BB50"/>
      <c r="BC50"/>
      <c r="BD50"/>
      <c r="BE50"/>
      <c r="BF50"/>
      <c r="BG50"/>
      <c r="BH50"/>
      <c r="BI50"/>
      <c r="BJ50"/>
      <c r="BK50"/>
    </row>
    <row r="51" spans="2:70" ht="19.5" customHeight="1" x14ac:dyDescent="0.2">
      <c r="B51" s="752" t="s">
        <v>712</v>
      </c>
      <c r="C51" s="751" t="s">
        <v>726</v>
      </c>
      <c r="D51" s="751"/>
      <c r="E51" s="751"/>
      <c r="F51" s="751"/>
      <c r="G51" s="751"/>
      <c r="H51" s="751"/>
      <c r="I51" s="751"/>
      <c r="J51" s="751"/>
      <c r="K51" s="751"/>
      <c r="L51" s="751"/>
      <c r="M51" s="751"/>
      <c r="N51" s="751"/>
      <c r="O51" s="751"/>
      <c r="P51" s="751"/>
      <c r="Q51" s="751"/>
      <c r="R51" s="751"/>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c r="AS51"/>
      <c r="AT51"/>
      <c r="AU51"/>
      <c r="AV51" s="828" t="s">
        <v>594</v>
      </c>
      <c r="AW51" s="828"/>
      <c r="AX51" s="828"/>
      <c r="AY51" s="828"/>
      <c r="AZ51" s="828"/>
      <c r="BA51" s="828"/>
      <c r="BB51" s="828"/>
      <c r="BC51" s="828"/>
      <c r="BD51" s="828"/>
      <c r="BE51" s="828"/>
      <c r="BF51" s="828"/>
      <c r="BG51" s="828"/>
      <c r="BH51" s="828"/>
      <c r="BI51" s="828"/>
      <c r="BJ51" s="828"/>
      <c r="BK51" s="828"/>
      <c r="BP51" s="5">
        <v>1</v>
      </c>
      <c r="BQ51" s="5">
        <f>IF(AV43="いいえ",1,IF(AV46="はい",1,IF(OR(AV51="",AV51="選択してください"),0,1)))</f>
        <v>0</v>
      </c>
      <c r="BR51" s="5">
        <f t="shared" ref="BR51:BR68" si="0">BP51-BQ51</f>
        <v>1</v>
      </c>
    </row>
    <row r="52" spans="2:70" ht="5" customHeight="1" x14ac:dyDescent="0.2">
      <c r="D52" s="16"/>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70" ht="19.5" customHeight="1" x14ac:dyDescent="0.2">
      <c r="B53" s="752" t="s">
        <v>712</v>
      </c>
      <c r="C53" s="751" t="s">
        <v>727</v>
      </c>
      <c r="D53" s="751"/>
      <c r="E53" s="751"/>
      <c r="F53" s="751"/>
      <c r="G53" s="751"/>
      <c r="H53" s="751"/>
      <c r="I53" s="751"/>
      <c r="J53" s="751"/>
      <c r="K53" s="751"/>
      <c r="L53" s="751"/>
      <c r="M53" s="751"/>
      <c r="N53" s="751"/>
      <c r="O53" s="751"/>
      <c r="P53" s="751"/>
      <c r="Q53" s="751"/>
      <c r="R53" s="751"/>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c r="AS53"/>
      <c r="AT53"/>
      <c r="AU53"/>
      <c r="AV53" s="828" t="s">
        <v>594</v>
      </c>
      <c r="AW53" s="828"/>
      <c r="AX53" s="828"/>
      <c r="AY53" s="828"/>
      <c r="AZ53" s="828"/>
      <c r="BA53" s="828"/>
      <c r="BB53" s="828"/>
      <c r="BC53" s="828"/>
      <c r="BD53" s="828"/>
      <c r="BE53" s="828"/>
      <c r="BF53" s="828"/>
      <c r="BG53" s="828"/>
      <c r="BH53" s="828"/>
      <c r="BI53" s="828"/>
      <c r="BJ53" s="828"/>
      <c r="BK53" s="828"/>
      <c r="BP53" s="5">
        <v>1</v>
      </c>
      <c r="BQ53" s="5">
        <f>IF(AV43="いいえ",1,IF($AV$46="はい",1,IF(OR(AV53="",AV53="選択してください"),0,1)))</f>
        <v>0</v>
      </c>
      <c r="BR53" s="5">
        <f t="shared" si="0"/>
        <v>1</v>
      </c>
    </row>
    <row r="54" spans="2:70" ht="5" customHeight="1" x14ac:dyDescent="0.2">
      <c r="B54" s="748"/>
      <c r="C54" s="16"/>
      <c r="D54" s="16"/>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2:70" ht="9.5" customHeight="1" x14ac:dyDescent="0.2">
      <c r="E55" s="22"/>
      <c r="F55" s="22"/>
      <c r="G55" s="22"/>
      <c r="H55" s="22"/>
      <c r="I55" s="22"/>
      <c r="J55" s="22"/>
      <c r="K55" s="22"/>
      <c r="L55" s="22"/>
      <c r="M55" s="22"/>
      <c r="N55" s="22"/>
      <c r="O55" s="22"/>
      <c r="P55" s="22"/>
      <c r="Q55" s="22"/>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2:70" ht="19.5" customHeight="1" x14ac:dyDescent="0.2">
      <c r="B56" s="750" t="s">
        <v>714</v>
      </c>
      <c r="AE56" s="16"/>
      <c r="AV56"/>
      <c r="AW56"/>
      <c r="AX56"/>
      <c r="AY56"/>
      <c r="AZ56"/>
      <c r="BA56"/>
      <c r="BB56"/>
      <c r="BC56"/>
      <c r="BD56"/>
      <c r="BE56"/>
      <c r="BF56"/>
      <c r="BG56"/>
      <c r="BH56"/>
      <c r="BI56"/>
      <c r="BJ56"/>
      <c r="BK56"/>
    </row>
    <row r="57" spans="2:70" ht="5" customHeight="1" x14ac:dyDescent="0.2">
      <c r="B57" s="12"/>
      <c r="C57" s="22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2:70" ht="19.5" customHeight="1" x14ac:dyDescent="0.2">
      <c r="B58" s="752" t="s">
        <v>712</v>
      </c>
      <c r="C58" s="751" t="s">
        <v>715</v>
      </c>
      <c r="D58" s="751"/>
      <c r="E58" s="751"/>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c r="AS58"/>
      <c r="AT58"/>
      <c r="AU58"/>
      <c r="AV58" s="828" t="s">
        <v>594</v>
      </c>
      <c r="AW58" s="828"/>
      <c r="AX58" s="828"/>
      <c r="AY58" s="828"/>
      <c r="AZ58" s="828"/>
      <c r="BA58" s="828"/>
      <c r="BB58" s="828"/>
      <c r="BC58" s="828"/>
      <c r="BD58" s="828"/>
      <c r="BE58" s="828"/>
      <c r="BF58" s="828"/>
      <c r="BG58" s="828"/>
      <c r="BH58" s="828"/>
      <c r="BI58" s="828"/>
      <c r="BJ58" s="828"/>
      <c r="BK58" s="828"/>
      <c r="BP58" s="5">
        <v>1</v>
      </c>
      <c r="BQ58" s="5">
        <f>IF(AV43="いいえ",1,IF($AV$46="はい",1,IF(OR(AV58="",AV58="選択してください"),0,1)))</f>
        <v>0</v>
      </c>
      <c r="BR58" s="5">
        <f>BP58-BQ58</f>
        <v>1</v>
      </c>
    </row>
    <row r="59" spans="2:70" ht="14" customHeight="1" x14ac:dyDescent="0.2">
      <c r="B59" s="238"/>
      <c r="C59" s="239"/>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V59" s="834"/>
      <c r="AW59" s="834"/>
      <c r="AX59" s="834"/>
      <c r="AY59" s="834"/>
      <c r="AZ59" s="834"/>
      <c r="BA59" s="834"/>
      <c r="BB59" s="834"/>
      <c r="BC59" s="834"/>
      <c r="BD59" s="834"/>
      <c r="BE59" s="834"/>
      <c r="BF59" s="834"/>
      <c r="BG59" s="834"/>
      <c r="BH59" s="834"/>
      <c r="BI59" s="834"/>
      <c r="BJ59" s="834"/>
      <c r="BK59" s="834"/>
    </row>
    <row r="60" spans="2:70" ht="19.5" customHeight="1" x14ac:dyDescent="0.2">
      <c r="B60" s="750" t="s">
        <v>827</v>
      </c>
      <c r="C60" s="239"/>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V60" s="829"/>
      <c r="AW60" s="829"/>
      <c r="AX60" s="829"/>
      <c r="AY60" s="829"/>
      <c r="AZ60" s="829"/>
      <c r="BA60" s="829"/>
      <c r="BB60" s="829"/>
      <c r="BC60" s="829"/>
      <c r="BD60" s="829"/>
      <c r="BE60" s="829"/>
      <c r="BF60" s="829"/>
      <c r="BG60" s="829"/>
      <c r="BH60" s="829"/>
      <c r="BI60" s="829"/>
      <c r="BJ60" s="829"/>
      <c r="BK60" s="829"/>
    </row>
    <row r="61" spans="2:70" ht="5" customHeight="1" x14ac:dyDescent="0.2">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2:70" ht="19.5" customHeight="1" x14ac:dyDescent="0.2">
      <c r="B62" s="752" t="s">
        <v>712</v>
      </c>
      <c r="C62" s="751" t="s">
        <v>716</v>
      </c>
      <c r="D62" s="751"/>
      <c r="E62" s="751"/>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c r="AS62"/>
      <c r="AT62"/>
      <c r="AU62"/>
      <c r="AV62" s="828" t="s">
        <v>594</v>
      </c>
      <c r="AW62" s="828"/>
      <c r="AX62" s="828"/>
      <c r="AY62" s="828"/>
      <c r="AZ62" s="828"/>
      <c r="BA62" s="828"/>
      <c r="BB62" s="828"/>
      <c r="BC62" s="828"/>
      <c r="BD62" s="828"/>
      <c r="BE62" s="828"/>
      <c r="BF62" s="828"/>
      <c r="BG62" s="828"/>
      <c r="BH62" s="828"/>
      <c r="BI62" s="828"/>
      <c r="BJ62" s="828"/>
      <c r="BK62" s="828"/>
      <c r="BP62" s="5">
        <v>1</v>
      </c>
      <c r="BQ62" s="5">
        <f>IF(AV43="いいえ",1,IF($AV$46="はい",1,IF(OR(AV62="",AV62="選択してください"),0,1)))</f>
        <v>0</v>
      </c>
      <c r="BR62" s="5">
        <f t="shared" si="0"/>
        <v>1</v>
      </c>
    </row>
    <row r="63" spans="2:70" ht="5" customHeight="1" x14ac:dyDescent="0.2">
      <c r="D63" s="16"/>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2:70" ht="19.5" customHeight="1" x14ac:dyDescent="0.2">
      <c r="B64" s="752" t="s">
        <v>712</v>
      </c>
      <c r="C64" s="751" t="s">
        <v>717</v>
      </c>
      <c r="D64" s="751"/>
      <c r="E64" s="751"/>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c r="AS64"/>
      <c r="AT64"/>
      <c r="AU64"/>
      <c r="AV64" s="828" t="s">
        <v>594</v>
      </c>
      <c r="AW64" s="828"/>
      <c r="AX64" s="828"/>
      <c r="AY64" s="828"/>
      <c r="AZ64" s="828"/>
      <c r="BA64" s="828"/>
      <c r="BB64" s="828"/>
      <c r="BC64" s="828"/>
      <c r="BD64" s="828"/>
      <c r="BE64" s="828"/>
      <c r="BF64" s="828"/>
      <c r="BG64" s="828"/>
      <c r="BH64" s="828"/>
      <c r="BI64" s="828"/>
      <c r="BJ64" s="828"/>
      <c r="BK64" s="828"/>
      <c r="BP64" s="5">
        <v>1</v>
      </c>
      <c r="BQ64" s="5">
        <f>IF(AV43="いいえ",1,IF(AV46="はい",1,IF(OR(AV64="",AV64="選択してください"),0,1)))</f>
        <v>0</v>
      </c>
      <c r="BR64" s="5">
        <f t="shared" si="0"/>
        <v>1</v>
      </c>
    </row>
    <row r="65" spans="2:70" ht="5" customHeight="1" x14ac:dyDescent="0.2">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2:70" ht="19.5" customHeight="1" x14ac:dyDescent="0.2">
      <c r="B66" s="752" t="s">
        <v>712</v>
      </c>
      <c r="C66" s="751" t="s">
        <v>718</v>
      </c>
      <c r="D66" s="751"/>
      <c r="E66" s="751"/>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c r="AS66"/>
      <c r="AT66"/>
      <c r="AU66"/>
      <c r="AV66" s="828" t="s">
        <v>594</v>
      </c>
      <c r="AW66" s="828"/>
      <c r="AX66" s="828"/>
      <c r="AY66" s="828"/>
      <c r="AZ66" s="828"/>
      <c r="BA66" s="828"/>
      <c r="BB66" s="828"/>
      <c r="BC66" s="828"/>
      <c r="BD66" s="828"/>
      <c r="BE66" s="828"/>
      <c r="BF66" s="828"/>
      <c r="BG66" s="828"/>
      <c r="BH66" s="828"/>
      <c r="BI66" s="828"/>
      <c r="BJ66" s="828"/>
      <c r="BK66" s="828"/>
      <c r="BP66" s="5">
        <v>1</v>
      </c>
      <c r="BQ66" s="5">
        <f>IF(AV43="いいえ",1,IF($AV$46="はい",1,IF(OR(AV66="",AV66="選択してください"),0,1)))</f>
        <v>0</v>
      </c>
      <c r="BR66" s="5">
        <f t="shared" si="0"/>
        <v>1</v>
      </c>
    </row>
    <row r="67" spans="2:70" ht="5" customHeight="1" x14ac:dyDescent="0.2">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row>
    <row r="68" spans="2:70" ht="19.5" customHeight="1" x14ac:dyDescent="0.2">
      <c r="B68" s="752" t="s">
        <v>712</v>
      </c>
      <c r="C68" s="751" t="s">
        <v>719</v>
      </c>
      <c r="D68" s="751"/>
      <c r="E68" s="751"/>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c r="AS68"/>
      <c r="AT68"/>
      <c r="AU68"/>
      <c r="AV68" s="828" t="s">
        <v>594</v>
      </c>
      <c r="AW68" s="828"/>
      <c r="AX68" s="828"/>
      <c r="AY68" s="828"/>
      <c r="AZ68" s="828"/>
      <c r="BA68" s="828"/>
      <c r="BB68" s="828"/>
      <c r="BC68" s="828"/>
      <c r="BD68" s="828"/>
      <c r="BE68" s="828"/>
      <c r="BF68" s="828"/>
      <c r="BG68" s="828"/>
      <c r="BH68" s="828"/>
      <c r="BI68" s="828"/>
      <c r="BJ68" s="828"/>
      <c r="BK68" s="828"/>
      <c r="BP68" s="5">
        <v>1</v>
      </c>
      <c r="BQ68" s="5">
        <f>IF(AV43="いいえ",1,IF($AV$46="はい",1,IF(OR(AV68="",AV68="選択してください"),0,1)))</f>
        <v>0</v>
      </c>
      <c r="BR68" s="5">
        <f t="shared" si="0"/>
        <v>1</v>
      </c>
    </row>
    <row r="69" spans="2:70" ht="19.5" customHeight="1" x14ac:dyDescent="0.2">
      <c r="B69" s="815" t="s">
        <v>834</v>
      </c>
      <c r="C69" s="22"/>
      <c r="D69" s="22"/>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s="834" t="str">
        <f>IF(AND($AV51="いいえ",$AV53="いいえ",$AV58="いいえ",$AV62="いいえ",$AV64="いいえ",$AV66="いいえ",$AV68="いいえ"),"設備変更がないため本書類の提出は必要ございません","")</f>
        <v/>
      </c>
      <c r="AW69" s="834"/>
      <c r="AX69" s="834"/>
      <c r="AY69" s="834"/>
      <c r="AZ69" s="834"/>
      <c r="BA69" s="834"/>
      <c r="BB69" s="834"/>
      <c r="BC69" s="834"/>
      <c r="BD69" s="834"/>
      <c r="BE69" s="834"/>
      <c r="BF69" s="834"/>
      <c r="BG69" s="834"/>
      <c r="BH69" s="834"/>
      <c r="BI69" s="834"/>
      <c r="BJ69" s="834"/>
      <c r="BK69" s="834"/>
    </row>
    <row r="70" spans="2:70" ht="19.5" customHeight="1" x14ac:dyDescent="0.2">
      <c r="C70" s="22"/>
      <c r="D70" s="22"/>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s="829"/>
      <c r="AW70" s="829"/>
      <c r="AX70" s="829"/>
      <c r="AY70" s="829"/>
      <c r="AZ70" s="829"/>
      <c r="BA70" s="829"/>
      <c r="BB70" s="829"/>
      <c r="BC70" s="829"/>
      <c r="BD70" s="829"/>
      <c r="BE70" s="829"/>
      <c r="BF70" s="829"/>
      <c r="BG70" s="829"/>
      <c r="BH70" s="829"/>
      <c r="BI70" s="829"/>
      <c r="BJ70" s="829"/>
      <c r="BK70" s="829"/>
    </row>
    <row r="71" spans="2:70" ht="22" customHeight="1" x14ac:dyDescent="0.2">
      <c r="B71" s="235" t="s">
        <v>535</v>
      </c>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V71" s="828" t="s">
        <v>594</v>
      </c>
      <c r="AW71" s="828"/>
      <c r="AX71" s="828"/>
      <c r="AY71" s="828"/>
      <c r="AZ71" s="828"/>
      <c r="BA71" s="828"/>
      <c r="BB71" s="828"/>
      <c r="BC71" s="828"/>
      <c r="BD71" s="828"/>
      <c r="BE71" s="828"/>
      <c r="BF71" s="828"/>
      <c r="BG71" s="828"/>
      <c r="BH71" s="828"/>
      <c r="BI71" s="828"/>
      <c r="BJ71" s="828"/>
      <c r="BK71" s="828"/>
      <c r="BP71" s="5">
        <v>1</v>
      </c>
      <c r="BQ71" s="5">
        <f>IF(AV43="いいえ",1,IF(AV46="はい",1,IF(OR(AV71="",AV71="選択してください"),0,1)))</f>
        <v>0</v>
      </c>
      <c r="BR71" s="5">
        <f>BP71-BQ71</f>
        <v>1</v>
      </c>
    </row>
    <row r="72" spans="2:70" ht="22" customHeight="1" x14ac:dyDescent="0.2">
      <c r="B72" s="20" t="s">
        <v>534</v>
      </c>
    </row>
    <row r="73" spans="2:70" ht="17.5" customHeight="1" x14ac:dyDescent="0.2">
      <c r="C73" s="228" t="s">
        <v>545</v>
      </c>
    </row>
    <row r="74" spans="2:70" ht="17.5" customHeight="1" x14ac:dyDescent="0.2">
      <c r="C74" s="16" t="s">
        <v>556</v>
      </c>
    </row>
    <row r="75" spans="2:70" ht="17.5" customHeight="1" x14ac:dyDescent="0.2">
      <c r="C75" s="240" t="s">
        <v>544</v>
      </c>
      <c r="Z75" s="5" t="s">
        <v>546</v>
      </c>
      <c r="AF75" s="241"/>
    </row>
    <row r="76" spans="2:70" ht="17.5" customHeight="1" x14ac:dyDescent="0.2">
      <c r="C76" s="241"/>
    </row>
    <row r="77" spans="2:70" ht="22" customHeight="1" x14ac:dyDescent="0.2">
      <c r="B77" s="12"/>
      <c r="C77" s="5" t="s">
        <v>540</v>
      </c>
    </row>
    <row r="95" s="749" customFormat="1" x14ac:dyDescent="0.2"/>
    <row r="96" s="749" customFormat="1" x14ac:dyDescent="0.2"/>
  </sheetData>
  <sheetProtection algorithmName="SHA-512" hashValue="hRLl+VZyxHcnddjgm0Ud8/hKl0IoW8aIWHy2w31pKuOPY/g2HmzniWp0sVn79KKmqawtKhstixWOmOSvXlxz2Q==" saltValue="I89YfqwMmlZZaOZKuFPTIQ==" spinCount="100000" sheet="1" objects="1" scenarios="1"/>
  <dataConsolidate/>
  <mergeCells count="26">
    <mergeCell ref="BF5:BM5"/>
    <mergeCell ref="AN13:BD13"/>
    <mergeCell ref="AB12:AR12"/>
    <mergeCell ref="AV71:BK71"/>
    <mergeCell ref="AV51:BK51"/>
    <mergeCell ref="AV53:BK53"/>
    <mergeCell ref="AV62:BK62"/>
    <mergeCell ref="AV64:BK64"/>
    <mergeCell ref="AV66:BK66"/>
    <mergeCell ref="AV68:BK68"/>
    <mergeCell ref="AV58:BK58"/>
    <mergeCell ref="AV69:BK70"/>
    <mergeCell ref="AV59:BK59"/>
    <mergeCell ref="AV60:BK60"/>
    <mergeCell ref="J17:AF17"/>
    <mergeCell ref="AN14:BH14"/>
    <mergeCell ref="E39:I39"/>
    <mergeCell ref="AV43:BK43"/>
    <mergeCell ref="AV46:BK46"/>
    <mergeCell ref="AV47:BK48"/>
    <mergeCell ref="AV44:BK45"/>
    <mergeCell ref="AF1:AG1"/>
    <mergeCell ref="A2:H3"/>
    <mergeCell ref="E35:I35"/>
    <mergeCell ref="C19:H19"/>
    <mergeCell ref="G29:N29"/>
  </mergeCells>
  <phoneticPr fontId="2"/>
  <conditionalFormatting sqref="A42:BO94">
    <cfRule type="expression" dxfId="16" priority="7">
      <formula>$AV$69="設備変更がないため本書類の提出は必要ございません"</formula>
    </cfRule>
  </conditionalFormatting>
  <conditionalFormatting sqref="A46:BO94">
    <cfRule type="expression" dxfId="15" priority="6">
      <formula>$AV$43="いいえ"</formula>
    </cfRule>
  </conditionalFormatting>
  <conditionalFormatting sqref="A49:BO94">
    <cfRule type="expression" dxfId="14" priority="13">
      <formula>$AV$46="はい"</formula>
    </cfRule>
  </conditionalFormatting>
  <conditionalFormatting sqref="B69">
    <cfRule type="expression" dxfId="13" priority="1">
      <formula>$E$164="増設となるため、接続検討から新規でお申し込みなおしください"</formula>
    </cfRule>
    <cfRule type="expression" dxfId="12" priority="2">
      <formula>$AV$43="いいえ"</formula>
    </cfRule>
    <cfRule type="expression" dxfId="11" priority="3">
      <formula>$AV$69="設備変更がないため本書類の提出は必要ございません"</formula>
    </cfRule>
    <cfRule type="expression" dxfId="10" priority="4">
      <formula>$AV$46="はい"</formula>
    </cfRule>
  </conditionalFormatting>
  <conditionalFormatting sqref="AV46">
    <cfRule type="expression" dxfId="9" priority="49">
      <formula>OR(AV46="",AV46="選択してください")</formula>
    </cfRule>
  </conditionalFormatting>
  <conditionalFormatting sqref="AV51">
    <cfRule type="expression" dxfId="8" priority="34">
      <formula>OR(AV51="",AV51="選択してください")</formula>
    </cfRule>
  </conditionalFormatting>
  <conditionalFormatting sqref="AV53">
    <cfRule type="expression" dxfId="7" priority="31">
      <formula>OR(AV53="",AV53="選択してください")</formula>
    </cfRule>
  </conditionalFormatting>
  <conditionalFormatting sqref="AV58">
    <cfRule type="expression" dxfId="6" priority="15">
      <formula>OR(AV58="",AV58="選択してください")</formula>
    </cfRule>
  </conditionalFormatting>
  <conditionalFormatting sqref="AV62">
    <cfRule type="expression" dxfId="5" priority="23">
      <formula>OR(AV62="",AV62="選択してください")</formula>
    </cfRule>
  </conditionalFormatting>
  <conditionalFormatting sqref="AV64">
    <cfRule type="expression" dxfId="4" priority="21">
      <formula>OR(AV64="",AV64="選択してください")</formula>
    </cfRule>
  </conditionalFormatting>
  <conditionalFormatting sqref="AV66">
    <cfRule type="expression" dxfId="3" priority="19">
      <formula>OR(AV66="",AV66="選択してください")</formula>
    </cfRule>
  </conditionalFormatting>
  <conditionalFormatting sqref="AV68">
    <cfRule type="expression" dxfId="2" priority="17">
      <formula>OR(AV68="",AV68="選択してください")</formula>
    </cfRule>
  </conditionalFormatting>
  <conditionalFormatting sqref="AV71">
    <cfRule type="expression" dxfId="1" priority="38">
      <formula>OR(AV71="",AV71="選択してください")</formula>
    </cfRule>
  </conditionalFormatting>
  <conditionalFormatting sqref="AV43:BK43">
    <cfRule type="expression" dxfId="0" priority="9">
      <formula>OR(AV43="",AV43="選択してください")</formula>
    </cfRule>
  </conditionalFormatting>
  <dataValidations count="2">
    <dataValidation type="list" allowBlank="1" showInputMessage="1" showErrorMessage="1" sqref="AV46:BK46 AV68:BK68 AV51:BK51 AV53:BK53 AV62:BK62 AV64:BK64 AV66:BK66 AV58:BK58 AV43:BK43" xr:uid="{52DFE526-F4D9-4BB9-A986-21B6CDA6D4E6}">
      <formula1>"選択してください,はい,いいえ"</formula1>
    </dataValidation>
    <dataValidation type="list" allowBlank="1" showInputMessage="1" showErrorMessage="1" sqref="AV71:BK71" xr:uid="{3ED58B73-AABF-4572-B724-CC985B8B1ABF}">
      <formula1>"選択してください,確認のうえ記載する"</formula1>
    </dataValidation>
  </dataValidations>
  <hyperlinks>
    <hyperlink ref="C19" location="入力シート!A1" display="「入力シート」" xr:uid="{0E49173B-99A1-48C1-937F-D5CDE71E3F2F}"/>
    <hyperlink ref="G29:M29" location="おわりに!A1" display="「おわりに」シート" xr:uid="{D20143A7-09D7-444B-A136-B4260C38287A}"/>
    <hyperlink ref="J17:P17" location="はじめに!B38" display="「事前のご確認」" xr:uid="{D06B5E63-AD1F-4CDC-A81B-E4868216DD8D}"/>
    <hyperlink ref="AB12" r:id="rId1" xr:uid="{1D7001E4-1D3B-4A45-9814-A60C65633750}"/>
    <hyperlink ref="J17:AF17" location="はじめに!B41" display="「事前のご確認、および設備変更内容についてのご確認」" xr:uid="{371411FE-384B-40C5-B627-43AF336DFABE}"/>
    <hyperlink ref="AN13" r:id="rId2" xr:uid="{F1476080-F3C9-48F0-A540-2E798B0ED86E}"/>
    <hyperlink ref="AN14" r:id="rId3" xr:uid="{53654E4A-E629-4421-9622-FCE28B5424AF}"/>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425-98F8-463B-A823-07205A24871D}">
  <sheetPr codeName="Sheet13">
    <pageSetUpPr fitToPage="1"/>
  </sheetPr>
  <dimension ref="A1:BN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2" width="2.90625" style="497" customWidth="1"/>
    <col min="3" max="4" width="3.90625" style="497" customWidth="1"/>
    <col min="5" max="6" width="2.90625" style="497" customWidth="1"/>
    <col min="7" max="8" width="3.90625" style="497" customWidth="1"/>
    <col min="9" max="10" width="2.90625" style="497" customWidth="1"/>
    <col min="11" max="13" width="3.90625" style="497" customWidth="1"/>
    <col min="14" max="20" width="2.90625" style="497" customWidth="1"/>
    <col min="21" max="23" width="3.90625" style="497" customWidth="1"/>
    <col min="24" max="25" width="2.90625" style="497" customWidth="1"/>
    <col min="26" max="28" width="3.90625" style="497" customWidth="1"/>
    <col min="29" max="51" width="2.90625" style="497" customWidth="1"/>
    <col min="53" max="53" width="0" hidden="1" customWidth="1"/>
    <col min="54" max="55" width="8.7265625" hidden="1" customWidth="1"/>
    <col min="64" max="66" width="8.81640625" hidden="1" customWidth="1"/>
  </cols>
  <sheetData>
    <row r="1" spans="1:66" ht="20.149999999999999" customHeight="1" x14ac:dyDescent="0.2">
      <c r="A1" s="1062" t="s">
        <v>167</v>
      </c>
      <c r="B1" s="1062"/>
      <c r="C1" s="1062"/>
      <c r="D1" s="1062"/>
      <c r="E1" s="1062"/>
      <c r="F1" s="1012"/>
      <c r="G1" s="1012"/>
      <c r="H1" s="1012"/>
      <c r="I1" s="1012"/>
      <c r="J1" s="1012"/>
      <c r="K1" s="1012"/>
      <c r="L1" s="370"/>
      <c r="M1" s="791"/>
      <c r="O1" s="370"/>
      <c r="P1" s="370"/>
      <c r="Q1" s="370"/>
      <c r="R1" s="370"/>
      <c r="S1" s="370"/>
      <c r="T1" s="791"/>
      <c r="U1" s="791"/>
      <c r="V1" s="791"/>
      <c r="W1" s="11"/>
      <c r="X1" s="793" t="s">
        <v>517</v>
      </c>
      <c r="Y1" s="1048">
        <f>IF(AND(はじめに!$AV$66="はい",入力シート!E63=3),SUM(BC19:BC25),0)</f>
        <v>0</v>
      </c>
      <c r="Z1" s="1048"/>
      <c r="AA1" s="794" t="s">
        <v>1</v>
      </c>
      <c r="AB1" s="792"/>
      <c r="AC1" s="499"/>
      <c r="AD1" s="499"/>
      <c r="AE1" s="499"/>
      <c r="AF1" s="2"/>
      <c r="AG1" s="500"/>
      <c r="AH1" s="499"/>
      <c r="AI1" s="499"/>
      <c r="AJ1" s="499"/>
      <c r="AK1" s="501"/>
      <c r="AL1" s="501"/>
      <c r="AM1" s="501"/>
      <c r="AN1" s="498"/>
      <c r="AU1" s="1058" t="s">
        <v>169</v>
      </c>
      <c r="AV1" s="1058"/>
      <c r="AW1" s="1058"/>
      <c r="AX1" s="1058"/>
      <c r="AY1" s="1058"/>
    </row>
    <row r="2" spans="1:66" x14ac:dyDescent="0.2">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1014" t="s">
        <v>246</v>
      </c>
      <c r="AX2" s="1014"/>
      <c r="AY2" s="1014"/>
    </row>
    <row r="3" spans="1:66" ht="13.5" thickBot="1" x14ac:dyDescent="0.25">
      <c r="A3" s="503"/>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row>
    <row r="4" spans="1:66" x14ac:dyDescent="0.2">
      <c r="A4" s="680"/>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1059"/>
      <c r="AN4" s="1059"/>
      <c r="AO4" s="670"/>
      <c r="AP4" s="436"/>
      <c r="AQ4" s="1060" t="str">
        <f>IF(入力シート!E12="","",入力シート!E12)</f>
        <v/>
      </c>
      <c r="AR4" s="1060"/>
      <c r="AS4" s="1060"/>
      <c r="AT4" s="1060"/>
      <c r="AU4" s="1060"/>
      <c r="AV4" s="1060"/>
      <c r="AW4" s="1060"/>
      <c r="AX4" s="1060"/>
      <c r="AY4" s="1061"/>
    </row>
    <row r="5" spans="1:66" x14ac:dyDescent="0.2">
      <c r="A5" s="1073" t="s">
        <v>247</v>
      </c>
      <c r="B5" s="1074"/>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c r="AT5" s="1074"/>
      <c r="AU5" s="1074"/>
      <c r="AV5" s="1074"/>
      <c r="AW5" s="1074"/>
      <c r="AX5" s="1074"/>
      <c r="AY5" s="1075"/>
    </row>
    <row r="6" spans="1:66" s="389" customFormat="1" ht="22.5" customHeight="1" x14ac:dyDescent="0.2">
      <c r="A6" s="506"/>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507"/>
      <c r="AF6" s="402"/>
      <c r="AG6" s="402"/>
      <c r="AH6" s="402"/>
      <c r="AI6" s="402"/>
      <c r="AJ6" s="402"/>
      <c r="AK6" s="402"/>
      <c r="AL6" s="1076" t="s">
        <v>248</v>
      </c>
      <c r="AM6" s="1076"/>
      <c r="AN6" s="1076"/>
      <c r="AO6" s="1076"/>
      <c r="AP6" s="1076"/>
      <c r="AQ6" s="1076"/>
      <c r="AR6" s="1077" t="str">
        <f>IF(入力シート!E20="","",入力シート!E20)</f>
        <v/>
      </c>
      <c r="AS6" s="1077"/>
      <c r="AT6" s="1077"/>
      <c r="AU6" s="1077"/>
      <c r="AV6" s="1077"/>
      <c r="AW6" s="1077"/>
      <c r="AX6" s="1077"/>
      <c r="AY6" s="508"/>
      <c r="AZ6" s="509"/>
      <c r="BL6" t="s">
        <v>199</v>
      </c>
      <c r="BM6" t="s">
        <v>249</v>
      </c>
      <c r="BN6" t="s">
        <v>250</v>
      </c>
    </row>
    <row r="7" spans="1:66" s="389" customFormat="1" ht="22.5" customHeight="1" x14ac:dyDescent="0.15">
      <c r="A7" s="506"/>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02"/>
      <c r="AG7" s="402"/>
      <c r="AH7" s="402"/>
      <c r="AI7" s="402"/>
      <c r="AJ7" s="402"/>
      <c r="AK7" s="1078"/>
      <c r="AL7" s="1079"/>
      <c r="AM7" s="420" t="s">
        <v>123</v>
      </c>
      <c r="AN7" s="1072"/>
      <c r="AO7" s="1072"/>
      <c r="AP7" s="1038" t="s">
        <v>251</v>
      </c>
      <c r="AQ7" s="1038"/>
      <c r="AR7" s="1038"/>
      <c r="AS7" s="1038"/>
      <c r="AT7" s="1021" t="str">
        <f>IF(入力シート!E128="","",IF(入力シート!E128="選択してください","",入力シート!E128))</f>
        <v/>
      </c>
      <c r="AU7" s="1021"/>
      <c r="AV7" s="1021"/>
      <c r="AW7" s="1021"/>
      <c r="AX7" s="1021"/>
      <c r="AY7" s="511"/>
      <c r="AZ7" s="509"/>
      <c r="BL7" s="389">
        <v>1</v>
      </c>
      <c r="BM7" s="512">
        <f>IF(OR(AT7="",AT7="選択してください"),0,1)</f>
        <v>0</v>
      </c>
      <c r="BN7" s="389">
        <f>BL7-BM7</f>
        <v>1</v>
      </c>
    </row>
    <row r="8" spans="1:66" ht="15" customHeight="1" x14ac:dyDescent="0.2">
      <c r="A8" s="513" t="s">
        <v>252</v>
      </c>
      <c r="B8" s="484"/>
      <c r="C8" s="484"/>
      <c r="D8" s="484"/>
      <c r="E8" s="484"/>
      <c r="F8" s="484"/>
      <c r="G8" s="484"/>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508"/>
    </row>
    <row r="9" spans="1:66" ht="18.75" customHeight="1" x14ac:dyDescent="0.2">
      <c r="A9" s="514"/>
      <c r="B9" s="1063" t="s">
        <v>253</v>
      </c>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850" t="s">
        <v>215</v>
      </c>
      <c r="AL9" s="848"/>
      <c r="AM9" s="848"/>
      <c r="AN9" s="848"/>
      <c r="AO9" s="848"/>
      <c r="AP9" s="848"/>
      <c r="AQ9" s="848"/>
      <c r="AR9" s="848"/>
      <c r="AS9" s="848"/>
      <c r="AT9" s="848"/>
      <c r="AU9" s="848"/>
      <c r="AV9" s="848"/>
      <c r="AW9" s="848"/>
      <c r="AX9" s="1064"/>
      <c r="AY9" s="508"/>
    </row>
    <row r="10" spans="1:66" ht="18.75" customHeight="1" x14ac:dyDescent="0.2">
      <c r="A10" s="514"/>
      <c r="B10" s="1063" t="s">
        <v>254</v>
      </c>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5">
        <f>IF(入力シート!E133="","",入力シート!E133)</f>
        <v>0</v>
      </c>
      <c r="AL10" s="1066"/>
      <c r="AM10" s="1066"/>
      <c r="AN10" s="1066"/>
      <c r="AO10" s="1066"/>
      <c r="AP10" s="1066"/>
      <c r="AQ10" s="1066"/>
      <c r="AR10" s="1066"/>
      <c r="AS10" s="1066"/>
      <c r="AT10" s="1066"/>
      <c r="AU10" s="1066"/>
      <c r="AV10" s="1066"/>
      <c r="AW10" s="1007" t="s">
        <v>114</v>
      </c>
      <c r="AX10" s="1067"/>
      <c r="AY10" s="508"/>
    </row>
    <row r="11" spans="1:66" ht="18.75" customHeight="1" x14ac:dyDescent="0.2">
      <c r="A11" s="514"/>
      <c r="B11" s="1063" t="s">
        <v>255</v>
      </c>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29" t="str">
        <f>IF(入力シート!E138="","",入力シート!E138)</f>
        <v/>
      </c>
      <c r="AL11" s="1082"/>
      <c r="AM11" s="1082"/>
      <c r="AN11" s="1082"/>
      <c r="AO11" s="1082"/>
      <c r="AP11" s="1038" t="s">
        <v>123</v>
      </c>
      <c r="AQ11" s="1038"/>
      <c r="AR11" s="1082" t="str">
        <f>IF(入力シート!H138="","",入力シート!H138)</f>
        <v/>
      </c>
      <c r="AS11" s="1082"/>
      <c r="AT11" s="1082"/>
      <c r="AU11" s="1082"/>
      <c r="AV11" s="1082"/>
      <c r="AW11" s="1007" t="s">
        <v>125</v>
      </c>
      <c r="AX11" s="1067"/>
      <c r="AY11" s="508"/>
    </row>
    <row r="12" spans="1:66" ht="18.75" customHeight="1" x14ac:dyDescent="0.2">
      <c r="A12" s="514"/>
      <c r="B12" s="1063" t="s">
        <v>256</v>
      </c>
      <c r="C12" s="1063"/>
      <c r="D12" s="1063"/>
      <c r="E12" s="1063"/>
      <c r="F12" s="1063"/>
      <c r="G12" s="1063"/>
      <c r="H12" s="1063"/>
      <c r="I12" s="1063"/>
      <c r="J12" s="1063"/>
      <c r="K12" s="1063"/>
      <c r="L12" s="1063"/>
      <c r="M12" s="1063"/>
      <c r="N12" s="1063"/>
      <c r="O12" s="1063"/>
      <c r="P12" s="1063"/>
      <c r="Q12" s="1063"/>
      <c r="R12" s="1063"/>
      <c r="S12" s="1063"/>
      <c r="T12" s="1063"/>
      <c r="U12" s="1063"/>
      <c r="V12" s="1063"/>
      <c r="W12" s="1063"/>
      <c r="X12" s="1063"/>
      <c r="Y12" s="1063"/>
      <c r="Z12" s="1063"/>
      <c r="AA12" s="1063"/>
      <c r="AB12" s="1063"/>
      <c r="AC12" s="1063"/>
      <c r="AD12" s="1063"/>
      <c r="AE12" s="1063"/>
      <c r="AF12" s="1063"/>
      <c r="AG12" s="1063"/>
      <c r="AH12" s="1063"/>
      <c r="AI12" s="1063"/>
      <c r="AJ12" s="1063"/>
      <c r="AK12" s="1029" t="str">
        <f>IF(入力シート!E139="","",入力シート!E139)</f>
        <v/>
      </c>
      <c r="AL12" s="1082"/>
      <c r="AM12" s="1082"/>
      <c r="AN12" s="1082"/>
      <c r="AO12" s="1082"/>
      <c r="AP12" s="1038" t="s">
        <v>123</v>
      </c>
      <c r="AQ12" s="1038"/>
      <c r="AR12" s="1082" t="str">
        <f>IF(入力シート!H139="","",入力シート!H139)</f>
        <v/>
      </c>
      <c r="AS12" s="1082"/>
      <c r="AT12" s="1082"/>
      <c r="AU12" s="1082"/>
      <c r="AV12" s="1082"/>
      <c r="AW12" s="1007" t="s">
        <v>125</v>
      </c>
      <c r="AX12" s="1067"/>
      <c r="AY12" s="508"/>
    </row>
    <row r="13" spans="1:66" ht="18.75" customHeight="1" x14ac:dyDescent="0.2">
      <c r="A13" s="514"/>
      <c r="B13" s="1068" t="s">
        <v>257</v>
      </c>
      <c r="C13" s="1069"/>
      <c r="D13" s="1069"/>
      <c r="E13" s="1069"/>
      <c r="F13" s="1069"/>
      <c r="G13" s="1069"/>
      <c r="H13" s="1069"/>
      <c r="I13" s="1069"/>
      <c r="J13" s="1069"/>
      <c r="K13" s="1069"/>
      <c r="L13" s="1069"/>
      <c r="M13" s="1070"/>
      <c r="N13" s="1083" t="s">
        <v>258</v>
      </c>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29" t="str">
        <f>IF(入力シート!E140="","",入力シート!E140)</f>
        <v/>
      </c>
      <c r="AL13" s="1082"/>
      <c r="AM13" s="1082"/>
      <c r="AN13" s="1082"/>
      <c r="AO13" s="1082"/>
      <c r="AP13" s="1082"/>
      <c r="AQ13" s="1082"/>
      <c r="AR13" s="1082"/>
      <c r="AS13" s="1082"/>
      <c r="AT13" s="1082"/>
      <c r="AU13" s="1082"/>
      <c r="AV13" s="1082"/>
      <c r="AW13" s="1007" t="s">
        <v>259</v>
      </c>
      <c r="AX13" s="1067"/>
      <c r="AY13" s="508"/>
    </row>
    <row r="14" spans="1:66" ht="18.75" customHeight="1" x14ac:dyDescent="0.2">
      <c r="A14" s="514"/>
      <c r="B14" s="1098"/>
      <c r="C14" s="1099"/>
      <c r="D14" s="1099"/>
      <c r="E14" s="1099"/>
      <c r="F14" s="1099"/>
      <c r="G14" s="1099"/>
      <c r="H14" s="1099"/>
      <c r="I14" s="1099"/>
      <c r="J14" s="1099"/>
      <c r="K14" s="1099"/>
      <c r="L14" s="1099"/>
      <c r="M14" s="1100"/>
      <c r="N14" s="1083" t="s">
        <v>260</v>
      </c>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c r="AJ14" s="1083"/>
      <c r="AK14" s="1029" t="str">
        <f>IF(入力シート!E141="","",入力シート!E141)</f>
        <v/>
      </c>
      <c r="AL14" s="1082"/>
      <c r="AM14" s="1082"/>
      <c r="AN14" s="1082"/>
      <c r="AO14" s="1082"/>
      <c r="AP14" s="1082"/>
      <c r="AQ14" s="1082"/>
      <c r="AR14" s="1082"/>
      <c r="AS14" s="1082"/>
      <c r="AT14" s="1082"/>
      <c r="AU14" s="1082"/>
      <c r="AV14" s="1082"/>
      <c r="AW14" s="1007" t="s">
        <v>259</v>
      </c>
      <c r="AX14" s="1067"/>
      <c r="AY14" s="508"/>
    </row>
    <row r="15" spans="1:66" ht="18.75" customHeight="1" x14ac:dyDescent="0.2">
      <c r="A15" s="514"/>
      <c r="B15" s="1063" t="s">
        <v>261</v>
      </c>
      <c r="C15" s="1063"/>
      <c r="D15" s="1063"/>
      <c r="E15" s="1063"/>
      <c r="F15" s="1063"/>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c r="AF15" s="1063"/>
      <c r="AG15" s="1063"/>
      <c r="AH15" s="1063"/>
      <c r="AI15" s="1063"/>
      <c r="AJ15" s="1063"/>
      <c r="AK15" s="1094" t="str">
        <f>IF(入力シート!E144="","",IF(入力シート!E144="選択してください","",入力シート!E144))</f>
        <v/>
      </c>
      <c r="AL15" s="1095"/>
      <c r="AM15" s="1095"/>
      <c r="AN15" s="1095"/>
      <c r="AO15" s="1095"/>
      <c r="AP15" s="1095"/>
      <c r="AQ15" s="1095"/>
      <c r="AR15" s="1095"/>
      <c r="AS15" s="1095"/>
      <c r="AT15" s="1095"/>
      <c r="AU15" s="1095"/>
      <c r="AV15" s="1095"/>
      <c r="AW15" s="848"/>
      <c r="AX15" s="1064"/>
      <c r="AY15" s="508"/>
    </row>
    <row r="16" spans="1:66" ht="18.75" customHeight="1" x14ac:dyDescent="0.2">
      <c r="A16" s="514"/>
      <c r="B16" s="1063" t="s">
        <v>262</v>
      </c>
      <c r="C16" s="1063"/>
      <c r="D16" s="1063"/>
      <c r="E16" s="1063"/>
      <c r="F16" s="1063"/>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c r="AF16" s="1063"/>
      <c r="AG16" s="1063"/>
      <c r="AH16" s="1063"/>
      <c r="AI16" s="1063"/>
      <c r="AJ16" s="1063"/>
      <c r="AK16" s="1065" t="str">
        <f>IF(入力シート!E145="","",入力シート!E145)</f>
        <v/>
      </c>
      <c r="AL16" s="1066"/>
      <c r="AM16" s="1066"/>
      <c r="AN16" s="1066"/>
      <c r="AO16" s="1066"/>
      <c r="AP16" s="1066"/>
      <c r="AQ16" s="1066"/>
      <c r="AR16" s="1066"/>
      <c r="AS16" s="1066"/>
      <c r="AT16" s="1066"/>
      <c r="AU16" s="1066"/>
      <c r="AV16" s="1066"/>
      <c r="AW16" s="1066"/>
      <c r="AX16" s="1096"/>
      <c r="AY16" s="508"/>
    </row>
    <row r="17" spans="1:66" ht="13" customHeight="1" x14ac:dyDescent="0.2">
      <c r="A17" s="514"/>
      <c r="B17" s="1069" t="s">
        <v>315</v>
      </c>
      <c r="C17" s="1069"/>
      <c r="D17" s="1069"/>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69"/>
      <c r="AS17" s="1069"/>
      <c r="AT17" s="1069"/>
      <c r="AU17" s="1069"/>
      <c r="AV17" s="1069"/>
      <c r="AW17" s="1069"/>
      <c r="AX17" s="1069"/>
      <c r="AY17" s="508"/>
    </row>
    <row r="18" spans="1:66" ht="15" customHeight="1" x14ac:dyDescent="0.2">
      <c r="A18" s="1106" t="s">
        <v>264</v>
      </c>
      <c r="B18" s="1106"/>
      <c r="C18" s="1106"/>
      <c r="D18" s="1106"/>
      <c r="E18" s="1106"/>
      <c r="F18" s="1106"/>
      <c r="G18" s="1106"/>
      <c r="H18" s="1106"/>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508"/>
    </row>
    <row r="19" spans="1:66" ht="18.75" customHeight="1" x14ac:dyDescent="0.2">
      <c r="A19" s="514" t="s">
        <v>178</v>
      </c>
      <c r="B19" s="1068" t="s">
        <v>265</v>
      </c>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70"/>
      <c r="AK19" s="1071"/>
      <c r="AL19" s="1072"/>
      <c r="AM19" s="1072"/>
      <c r="AN19" s="1072"/>
      <c r="AO19" s="1072"/>
      <c r="AP19" s="1072"/>
      <c r="AQ19" s="1072"/>
      <c r="AR19" s="1072"/>
      <c r="AS19" s="1072"/>
      <c r="AT19" s="1072"/>
      <c r="AU19" s="1072"/>
      <c r="AV19" s="1072"/>
      <c r="AW19" s="1007" t="s">
        <v>118</v>
      </c>
      <c r="AX19" s="1067"/>
      <c r="AY19" s="508"/>
      <c r="BA19">
        <v>1</v>
      </c>
      <c r="BB19">
        <f>COUNTA(AK19)</f>
        <v>0</v>
      </c>
      <c r="BC19">
        <f t="shared" ref="BC19:BC25" si="0">BA19-BB19</f>
        <v>1</v>
      </c>
      <c r="BL19">
        <v>1</v>
      </c>
      <c r="BM19">
        <f>COUNTA(AK19)</f>
        <v>0</v>
      </c>
      <c r="BN19">
        <f>BL19-BM19</f>
        <v>1</v>
      </c>
    </row>
    <row r="20" spans="1:66" ht="18.75" customHeight="1" x14ac:dyDescent="0.2">
      <c r="A20" s="514"/>
      <c r="B20" s="1063" t="s">
        <v>266</v>
      </c>
      <c r="C20" s="1063"/>
      <c r="D20" s="1063"/>
      <c r="E20" s="1063"/>
      <c r="F20" s="1063"/>
      <c r="G20" s="1063"/>
      <c r="H20" s="1063"/>
      <c r="I20" s="1063"/>
      <c r="J20" s="1063"/>
      <c r="K20" s="1063"/>
      <c r="L20" s="1063"/>
      <c r="M20" s="1063"/>
      <c r="N20" s="1063"/>
      <c r="O20" s="1063"/>
      <c r="P20" s="1063"/>
      <c r="Q20" s="1063"/>
      <c r="R20" s="1063"/>
      <c r="S20" s="1063"/>
      <c r="T20" s="1063"/>
      <c r="U20" s="1063"/>
      <c r="V20" s="1068"/>
      <c r="W20" s="1068"/>
      <c r="X20" s="1068"/>
      <c r="Y20" s="1068"/>
      <c r="Z20" s="1068"/>
      <c r="AA20" s="1068"/>
      <c r="AB20" s="1068"/>
      <c r="AC20" s="1068"/>
      <c r="AD20" s="1068"/>
      <c r="AE20" s="1068"/>
      <c r="AF20" s="1068"/>
      <c r="AG20" s="1068"/>
      <c r="AH20" s="1068"/>
      <c r="AI20" s="1068"/>
      <c r="AJ20" s="1097"/>
      <c r="AK20" s="1071"/>
      <c r="AL20" s="1072"/>
      <c r="AM20" s="1072"/>
      <c r="AN20" s="1072"/>
      <c r="AO20" s="1072"/>
      <c r="AP20" s="400" t="s">
        <v>267</v>
      </c>
      <c r="AQ20" s="516" t="s">
        <v>268</v>
      </c>
      <c r="AR20" s="1072"/>
      <c r="AS20" s="1072"/>
      <c r="AT20" s="1072"/>
      <c r="AU20" s="1072"/>
      <c r="AV20" s="1072"/>
      <c r="AW20" s="1007" t="s">
        <v>107</v>
      </c>
      <c r="AX20" s="1067"/>
      <c r="AY20" s="508"/>
      <c r="BA20">
        <v>1</v>
      </c>
      <c r="BB20">
        <f>COUNTA(AK20)</f>
        <v>0</v>
      </c>
      <c r="BC20">
        <f t="shared" si="0"/>
        <v>1</v>
      </c>
    </row>
    <row r="21" spans="1:66" ht="18.75" customHeight="1" x14ac:dyDescent="0.2">
      <c r="A21" s="514"/>
      <c r="B21" s="1104" t="s">
        <v>269</v>
      </c>
      <c r="C21" s="1105"/>
      <c r="D21" s="1105"/>
      <c r="E21" s="1105"/>
      <c r="F21" s="1105"/>
      <c r="G21" s="1105"/>
      <c r="H21" s="1105"/>
      <c r="I21" s="1105"/>
      <c r="J21" s="1069"/>
      <c r="K21" s="1069"/>
      <c r="L21" s="1069"/>
      <c r="M21" s="1069"/>
      <c r="N21" s="1069"/>
      <c r="O21" s="1069"/>
      <c r="P21" s="1069"/>
      <c r="Q21" s="1069"/>
      <c r="R21" s="1069"/>
      <c r="S21" s="1069"/>
      <c r="T21" s="1069"/>
      <c r="U21" s="1069"/>
      <c r="V21" s="516"/>
      <c r="W21" s="1085" t="s">
        <v>270</v>
      </c>
      <c r="X21" s="1086"/>
      <c r="Y21" s="1086"/>
      <c r="Z21" s="1086"/>
      <c r="AA21" s="1086"/>
      <c r="AB21" s="1086"/>
      <c r="AC21" s="1086"/>
      <c r="AD21" s="1086"/>
      <c r="AE21" s="1086"/>
      <c r="AF21" s="1086"/>
      <c r="AG21" s="1086"/>
      <c r="AH21" s="1086"/>
      <c r="AI21" s="1086"/>
      <c r="AJ21" s="1087"/>
      <c r="AK21" s="1088"/>
      <c r="AL21" s="1089"/>
      <c r="AM21" s="1089"/>
      <c r="AN21" s="1089"/>
      <c r="AO21" s="1089"/>
      <c r="AP21" s="1089"/>
      <c r="AQ21" s="1089"/>
      <c r="AR21" s="1089"/>
      <c r="AS21" s="1089"/>
      <c r="AT21" s="1089"/>
      <c r="AU21" s="1089"/>
      <c r="AV21" s="1089"/>
      <c r="AW21" s="1089"/>
      <c r="AX21" s="1090"/>
      <c r="AY21" s="508"/>
      <c r="BA21">
        <v>1</v>
      </c>
      <c r="BB21">
        <f>COUNTA(AR20)</f>
        <v>0</v>
      </c>
      <c r="BC21">
        <f t="shared" si="0"/>
        <v>1</v>
      </c>
    </row>
    <row r="22" spans="1:66" ht="18.75" customHeight="1" x14ac:dyDescent="0.2">
      <c r="A22" s="514"/>
      <c r="B22" s="1104"/>
      <c r="C22" s="1105"/>
      <c r="D22" s="1105"/>
      <c r="E22" s="1105"/>
      <c r="F22" s="1105"/>
      <c r="G22" s="1105"/>
      <c r="H22" s="1105"/>
      <c r="I22" s="1105"/>
      <c r="J22" s="1105"/>
      <c r="K22" s="1105"/>
      <c r="L22" s="1105"/>
      <c r="M22" s="1105"/>
      <c r="N22" s="1105"/>
      <c r="O22" s="1105"/>
      <c r="P22" s="1105"/>
      <c r="Q22" s="1105"/>
      <c r="R22" s="1105"/>
      <c r="S22" s="1105"/>
      <c r="T22" s="1105"/>
      <c r="U22" s="1105"/>
      <c r="V22" s="418"/>
      <c r="W22" s="1091" t="s">
        <v>271</v>
      </c>
      <c r="X22" s="1092"/>
      <c r="Y22" s="1092"/>
      <c r="Z22" s="1092"/>
      <c r="AA22" s="1092"/>
      <c r="AB22" s="1092"/>
      <c r="AC22" s="1092"/>
      <c r="AD22" s="1092"/>
      <c r="AE22" s="1092"/>
      <c r="AF22" s="1092"/>
      <c r="AG22" s="1092"/>
      <c r="AH22" s="1092"/>
      <c r="AI22" s="1092"/>
      <c r="AJ22" s="1093"/>
      <c r="AK22" s="1101"/>
      <c r="AL22" s="1102"/>
      <c r="AM22" s="1102"/>
      <c r="AN22" s="1102"/>
      <c r="AO22" s="1102"/>
      <c r="AP22" s="1102"/>
      <c r="AQ22" s="1102"/>
      <c r="AR22" s="1102"/>
      <c r="AS22" s="1102"/>
      <c r="AT22" s="1102"/>
      <c r="AU22" s="1102"/>
      <c r="AV22" s="1102"/>
      <c r="AW22" s="1102"/>
      <c r="AX22" s="1103"/>
      <c r="AY22" s="508"/>
      <c r="BA22">
        <v>1</v>
      </c>
      <c r="BB22">
        <f>COUNTA(AK21)</f>
        <v>0</v>
      </c>
      <c r="BC22">
        <f t="shared" si="0"/>
        <v>1</v>
      </c>
    </row>
    <row r="23" spans="1:66" ht="18.75" customHeight="1" x14ac:dyDescent="0.2">
      <c r="A23" s="514"/>
      <c r="B23" s="1098"/>
      <c r="C23" s="1099"/>
      <c r="D23" s="1099"/>
      <c r="E23" s="1099"/>
      <c r="F23" s="1099"/>
      <c r="G23" s="1099"/>
      <c r="H23" s="1099"/>
      <c r="I23" s="1099"/>
      <c r="J23" s="1099"/>
      <c r="K23" s="1099"/>
      <c r="L23" s="1099"/>
      <c r="M23" s="1099"/>
      <c r="N23" s="1099"/>
      <c r="O23" s="1099"/>
      <c r="P23" s="1099"/>
      <c r="Q23" s="1099"/>
      <c r="R23" s="1099"/>
      <c r="S23" s="1099"/>
      <c r="T23" s="1099"/>
      <c r="U23" s="1099"/>
      <c r="V23" s="517"/>
      <c r="W23" s="1143" t="s">
        <v>272</v>
      </c>
      <c r="X23" s="1144"/>
      <c r="Y23" s="1144"/>
      <c r="Z23" s="1144"/>
      <c r="AA23" s="1144"/>
      <c r="AB23" s="1144"/>
      <c r="AC23" s="1144"/>
      <c r="AD23" s="1144"/>
      <c r="AE23" s="1144"/>
      <c r="AF23" s="1144"/>
      <c r="AG23" s="1144"/>
      <c r="AH23" s="1144"/>
      <c r="AI23" s="1144"/>
      <c r="AJ23" s="1145"/>
      <c r="AK23" s="1146"/>
      <c r="AL23" s="1147"/>
      <c r="AM23" s="1147"/>
      <c r="AN23" s="1147"/>
      <c r="AO23" s="1147"/>
      <c r="AP23" s="1147"/>
      <c r="AQ23" s="1147"/>
      <c r="AR23" s="1147"/>
      <c r="AS23" s="1147"/>
      <c r="AT23" s="1147"/>
      <c r="AU23" s="1147"/>
      <c r="AV23" s="1147"/>
      <c r="AW23" s="1147"/>
      <c r="AX23" s="1148"/>
      <c r="AY23" s="508"/>
      <c r="BA23">
        <v>1</v>
      </c>
      <c r="BB23">
        <f>IF(AK21="無",1,COUNTA(AK22))</f>
        <v>0</v>
      </c>
      <c r="BC23">
        <f t="shared" si="0"/>
        <v>1</v>
      </c>
    </row>
    <row r="24" spans="1:66" ht="18.75" customHeight="1" x14ac:dyDescent="0.2">
      <c r="A24" s="514"/>
      <c r="B24" s="1063" t="s">
        <v>273</v>
      </c>
      <c r="C24" s="1140"/>
      <c r="D24" s="1140"/>
      <c r="E24" s="1140"/>
      <c r="F24" s="1140"/>
      <c r="G24" s="1140"/>
      <c r="H24" s="1140"/>
      <c r="I24" s="1140"/>
      <c r="J24" s="1140"/>
      <c r="K24" s="1140"/>
      <c r="L24" s="1140"/>
      <c r="M24" s="1140"/>
      <c r="N24" s="1140"/>
      <c r="O24" s="1140"/>
      <c r="P24" s="1140"/>
      <c r="Q24" s="1140"/>
      <c r="R24" s="1140"/>
      <c r="S24" s="1140"/>
      <c r="T24" s="1140"/>
      <c r="U24" s="1140"/>
      <c r="V24" s="1099"/>
      <c r="W24" s="1099"/>
      <c r="X24" s="1099"/>
      <c r="Y24" s="1099"/>
      <c r="Z24" s="1099"/>
      <c r="AA24" s="1099"/>
      <c r="AB24" s="1099"/>
      <c r="AC24" s="1099"/>
      <c r="AD24" s="1099"/>
      <c r="AE24" s="1099"/>
      <c r="AF24" s="1099"/>
      <c r="AG24" s="1099"/>
      <c r="AH24" s="1099"/>
      <c r="AI24" s="1099"/>
      <c r="AJ24" s="1099"/>
      <c r="AK24" s="1141"/>
      <c r="AL24" s="1142"/>
      <c r="AM24" s="1142"/>
      <c r="AN24" s="1142"/>
      <c r="AO24" s="1142"/>
      <c r="AP24" s="1142"/>
      <c r="AQ24" s="1142"/>
      <c r="AR24" s="1142"/>
      <c r="AS24" s="1142"/>
      <c r="AT24" s="1142"/>
      <c r="AU24" s="1142"/>
      <c r="AV24" s="1142"/>
      <c r="AW24" s="517" t="s">
        <v>120</v>
      </c>
      <c r="AX24" s="518"/>
      <c r="AY24" s="508"/>
      <c r="BA24">
        <v>1</v>
      </c>
      <c r="BB24">
        <f>IF(AK21="無",1,COUNTA(AK23))</f>
        <v>0</v>
      </c>
      <c r="BC24">
        <f t="shared" si="0"/>
        <v>1</v>
      </c>
    </row>
    <row r="25" spans="1:66" x14ac:dyDescent="0.2">
      <c r="A25" s="506"/>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508"/>
      <c r="BA25">
        <v>1</v>
      </c>
      <c r="BB25">
        <f>COUNTA(AK24)</f>
        <v>0</v>
      </c>
      <c r="BC25">
        <f t="shared" si="0"/>
        <v>1</v>
      </c>
    </row>
    <row r="26" spans="1:66" ht="15" customHeight="1" x14ac:dyDescent="0.2">
      <c r="A26" s="513" t="s">
        <v>274</v>
      </c>
      <c r="B26" s="416"/>
      <c r="C26" s="416"/>
      <c r="D26" s="416"/>
      <c r="E26" s="484"/>
      <c r="F26" s="484"/>
      <c r="G26" s="484"/>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519"/>
      <c r="AH26" s="460"/>
      <c r="AI26" s="460"/>
      <c r="AJ26" s="460"/>
      <c r="AK26" s="460"/>
      <c r="AL26" s="460"/>
      <c r="AM26" s="460"/>
      <c r="AN26" s="460"/>
      <c r="AO26" s="460"/>
      <c r="AP26" s="460"/>
      <c r="AQ26" s="460"/>
      <c r="AR26" s="460"/>
      <c r="AS26" s="460"/>
      <c r="AT26" s="460"/>
      <c r="AU26" s="460"/>
      <c r="AV26" s="460"/>
      <c r="AW26" s="460"/>
      <c r="AX26" s="460"/>
      <c r="AY26" s="508"/>
    </row>
    <row r="27" spans="1:66" ht="18.75" customHeight="1" thickBot="1" x14ac:dyDescent="0.25">
      <c r="A27" s="506"/>
      <c r="B27" s="1107" t="s">
        <v>275</v>
      </c>
      <c r="C27" s="1108"/>
      <c r="D27" s="1108"/>
      <c r="E27" s="1108"/>
      <c r="F27" s="1108"/>
      <c r="G27" s="1108"/>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9"/>
      <c r="AE27" s="526"/>
      <c r="AF27" s="1108" t="s">
        <v>276</v>
      </c>
      <c r="AG27" s="1108"/>
      <c r="AH27" s="1108"/>
      <c r="AI27" s="1108"/>
      <c r="AJ27" s="1108"/>
      <c r="AK27" s="1108"/>
      <c r="AL27" s="1108"/>
      <c r="AM27" s="1108"/>
      <c r="AN27" s="1108"/>
      <c r="AO27" s="1108"/>
      <c r="AP27" s="1108"/>
      <c r="AQ27" s="1108"/>
      <c r="AR27" s="1108"/>
      <c r="AS27" s="1108"/>
      <c r="AT27" s="1108"/>
      <c r="AU27" s="1108"/>
      <c r="AV27" s="1108"/>
      <c r="AW27" s="1108"/>
      <c r="AX27" s="1109"/>
      <c r="AY27" s="508"/>
    </row>
    <row r="28" spans="1:66" ht="18.75" customHeight="1" thickTop="1" x14ac:dyDescent="0.2">
      <c r="A28" s="506"/>
      <c r="B28" s="1120" t="s">
        <v>277</v>
      </c>
      <c r="C28" s="1121"/>
      <c r="D28" s="1121"/>
      <c r="E28" s="1121"/>
      <c r="F28" s="1121"/>
      <c r="G28" s="1121"/>
      <c r="H28" s="1121"/>
      <c r="I28" s="1121"/>
      <c r="J28" s="1122"/>
      <c r="K28" s="1223">
        <f>IF(K42="","",K42)</f>
        <v>0</v>
      </c>
      <c r="L28" s="1224"/>
      <c r="M28" s="1224"/>
      <c r="N28" s="1224"/>
      <c r="O28" s="1224"/>
      <c r="P28" s="1224"/>
      <c r="Q28" s="1224"/>
      <c r="R28" s="1224"/>
      <c r="S28" s="1224"/>
      <c r="T28" s="1224"/>
      <c r="U28" s="1224"/>
      <c r="V28" s="1224"/>
      <c r="W28" s="1224"/>
      <c r="X28" s="1224"/>
      <c r="Y28" s="1224"/>
      <c r="Z28" s="1224"/>
      <c r="AA28" s="1224"/>
      <c r="AB28" s="1224"/>
      <c r="AC28" s="527" t="s">
        <v>109</v>
      </c>
      <c r="AD28" s="528"/>
      <c r="AE28" s="485"/>
      <c r="AF28" s="1121" t="s">
        <v>278</v>
      </c>
      <c r="AG28" s="1121"/>
      <c r="AH28" s="1121"/>
      <c r="AI28" s="1121"/>
      <c r="AJ28" s="1121"/>
      <c r="AK28" s="1121"/>
      <c r="AL28" s="1122"/>
      <c r="AM28" s="1149" t="str">
        <f>IF(入力シート!E134="","",IF(入力シート!E134="選択してください","",入力シート!E134))</f>
        <v/>
      </c>
      <c r="AN28" s="1150"/>
      <c r="AO28" s="1150"/>
      <c r="AP28" s="1150"/>
      <c r="AQ28" s="1150"/>
      <c r="AR28" s="1150"/>
      <c r="AS28" s="1150"/>
      <c r="AT28" s="1150"/>
      <c r="AU28" s="1150"/>
      <c r="AV28" s="1150"/>
      <c r="AW28" s="1150"/>
      <c r="AX28" s="1151"/>
      <c r="AY28" s="508"/>
    </row>
    <row r="29" spans="1:66" ht="18.75" customHeight="1" x14ac:dyDescent="0.2">
      <c r="A29" s="506"/>
      <c r="B29" s="1006" t="s">
        <v>279</v>
      </c>
      <c r="C29" s="1007"/>
      <c r="D29" s="1007"/>
      <c r="E29" s="1007"/>
      <c r="F29" s="1007"/>
      <c r="G29" s="1007"/>
      <c r="H29" s="1007"/>
      <c r="I29" s="1007"/>
      <c r="J29" s="1067"/>
      <c r="K29" s="1072"/>
      <c r="L29" s="1072"/>
      <c r="M29" s="1072"/>
      <c r="N29" s="1072"/>
      <c r="O29" s="1072"/>
      <c r="P29" s="1072"/>
      <c r="Q29" s="1072"/>
      <c r="R29" s="1072"/>
      <c r="S29" s="1072"/>
      <c r="T29" s="1072"/>
      <c r="U29" s="1072"/>
      <c r="V29" s="1072"/>
      <c r="W29" s="1072"/>
      <c r="X29" s="1072"/>
      <c r="Y29" s="1072"/>
      <c r="Z29" s="1072"/>
      <c r="AA29" s="1072"/>
      <c r="AB29" s="1072"/>
      <c r="AC29" s="510" t="s">
        <v>107</v>
      </c>
      <c r="AD29" s="464"/>
      <c r="AE29" s="529"/>
      <c r="AF29" s="1007" t="s">
        <v>280</v>
      </c>
      <c r="AG29" s="1007"/>
      <c r="AH29" s="1007"/>
      <c r="AI29" s="1007"/>
      <c r="AJ29" s="1007"/>
      <c r="AK29" s="1007"/>
      <c r="AL29" s="1067"/>
      <c r="AM29" s="1071"/>
      <c r="AN29" s="1072"/>
      <c r="AO29" s="1072"/>
      <c r="AP29" s="1072"/>
      <c r="AQ29" s="1072"/>
      <c r="AR29" s="1072"/>
      <c r="AS29" s="1072"/>
      <c r="AT29" s="1072"/>
      <c r="AU29" s="1072"/>
      <c r="AV29" s="1072"/>
      <c r="AW29" s="520" t="s">
        <v>267</v>
      </c>
      <c r="AX29" s="521"/>
      <c r="AY29" s="508"/>
    </row>
    <row r="30" spans="1:66" ht="18.75" customHeight="1" x14ac:dyDescent="0.2">
      <c r="A30" s="506"/>
      <c r="B30" s="1006" t="s">
        <v>281</v>
      </c>
      <c r="C30" s="1007"/>
      <c r="D30" s="1007"/>
      <c r="E30" s="1007"/>
      <c r="F30" s="1007"/>
      <c r="G30" s="1007"/>
      <c r="H30" s="1007"/>
      <c r="I30" s="1007"/>
      <c r="J30" s="1067"/>
      <c r="K30" s="1072"/>
      <c r="L30" s="1072"/>
      <c r="M30" s="1072"/>
      <c r="N30" s="1072"/>
      <c r="O30" s="1072"/>
      <c r="P30" s="1072"/>
      <c r="Q30" s="1072"/>
      <c r="R30" s="1072"/>
      <c r="S30" s="1072"/>
      <c r="T30" s="1072"/>
      <c r="U30" s="1072"/>
      <c r="V30" s="1072"/>
      <c r="W30" s="1072"/>
      <c r="X30" s="1072"/>
      <c r="Y30" s="1072"/>
      <c r="Z30" s="1072"/>
      <c r="AA30" s="1072"/>
      <c r="AB30" s="1072"/>
      <c r="AC30" s="667" t="s">
        <v>299</v>
      </c>
      <c r="AD30" s="464"/>
      <c r="AE30" s="485"/>
      <c r="AF30" s="1007" t="s">
        <v>282</v>
      </c>
      <c r="AG30" s="1007"/>
      <c r="AH30" s="1007"/>
      <c r="AI30" s="1007"/>
      <c r="AJ30" s="1007"/>
      <c r="AK30" s="1007"/>
      <c r="AL30" s="1067"/>
      <c r="AM30" s="1243" t="str">
        <f>IF(入力シート!E132="","",入力シート!E132)</f>
        <v/>
      </c>
      <c r="AN30" s="1244"/>
      <c r="AO30" s="1244"/>
      <c r="AP30" s="1244"/>
      <c r="AQ30" s="1244"/>
      <c r="AR30" s="1244"/>
      <c r="AS30" s="1244"/>
      <c r="AT30" s="1244"/>
      <c r="AU30" s="1244"/>
      <c r="AV30" s="1244"/>
      <c r="AW30" s="520" t="s">
        <v>109</v>
      </c>
      <c r="AX30" s="521"/>
      <c r="AY30" s="508"/>
    </row>
    <row r="31" spans="1:66" ht="18.75" customHeight="1" x14ac:dyDescent="0.2">
      <c r="A31" s="506"/>
      <c r="B31" s="978" t="s">
        <v>283</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485"/>
      <c r="AF31" s="1007" t="s">
        <v>284</v>
      </c>
      <c r="AG31" s="1007"/>
      <c r="AH31" s="1007"/>
      <c r="AI31" s="1007"/>
      <c r="AJ31" s="1007"/>
      <c r="AK31" s="1007"/>
      <c r="AL31" s="1067"/>
      <c r="AM31" s="1071" t="str">
        <f>IF(入力シート!E136="","",入力シート!E136)</f>
        <v/>
      </c>
      <c r="AN31" s="1072"/>
      <c r="AO31" s="1072"/>
      <c r="AP31" s="1072"/>
      <c r="AQ31" s="1072"/>
      <c r="AR31" s="1072"/>
      <c r="AS31" s="1072"/>
      <c r="AT31" s="1072"/>
      <c r="AU31" s="1072"/>
      <c r="AV31" s="1072"/>
      <c r="AW31" s="520" t="s">
        <v>120</v>
      </c>
      <c r="AX31" s="521"/>
      <c r="AY31" s="508"/>
    </row>
    <row r="32" spans="1:66" ht="18.75" customHeight="1" x14ac:dyDescent="0.2">
      <c r="A32" s="506"/>
      <c r="B32" s="1128" t="s">
        <v>285</v>
      </c>
      <c r="C32" s="1129"/>
      <c r="D32" s="1129"/>
      <c r="E32" s="1129"/>
      <c r="F32" s="1129"/>
      <c r="G32" s="1129"/>
      <c r="H32" s="1129"/>
      <c r="I32" s="1129"/>
      <c r="J32" s="1129"/>
      <c r="K32" s="1110" t="str">
        <f>IF(入力シート!E146="","",入力シート!E146)</f>
        <v/>
      </c>
      <c r="L32" s="1111"/>
      <c r="M32" s="1111"/>
      <c r="N32" s="1111"/>
      <c r="O32" s="1111"/>
      <c r="P32" s="1111"/>
      <c r="Q32" s="1111"/>
      <c r="R32" s="1111"/>
      <c r="S32" s="1111"/>
      <c r="T32" s="1111"/>
      <c r="U32" s="1111"/>
      <c r="V32" s="1111"/>
      <c r="W32" s="1111"/>
      <c r="X32" s="1111"/>
      <c r="Y32" s="1111"/>
      <c r="Z32" s="1111"/>
      <c r="AA32" s="1111"/>
      <c r="AB32" s="1111"/>
      <c r="AC32" s="522" t="s">
        <v>135</v>
      </c>
      <c r="AD32" s="523"/>
      <c r="AE32" s="485"/>
      <c r="AF32" s="1176" t="s">
        <v>286</v>
      </c>
      <c r="AG32" s="1007"/>
      <c r="AH32" s="1007"/>
      <c r="AI32" s="1007"/>
      <c r="AJ32" s="1007"/>
      <c r="AK32" s="1007"/>
      <c r="AL32" s="1067"/>
      <c r="AM32" s="1168" t="str">
        <f>IF(入力シート!E137="","",入力シート!E137)</f>
        <v/>
      </c>
      <c r="AN32" s="1169"/>
      <c r="AO32" s="1169"/>
      <c r="AP32" s="1169"/>
      <c r="AQ32" s="1167" t="s">
        <v>519</v>
      </c>
      <c r="AR32" s="1167"/>
      <c r="AS32" s="1191" t="str">
        <f>IF(入力シート!H137="","",入力シート!H137)</f>
        <v/>
      </c>
      <c r="AT32" s="1191"/>
      <c r="AU32" s="1191"/>
      <c r="AV32" s="1191"/>
      <c r="AW32" s="510" t="s">
        <v>120</v>
      </c>
      <c r="AX32" s="464"/>
      <c r="AY32" s="508"/>
    </row>
    <row r="33" spans="1:51" ht="18.75" customHeight="1" x14ac:dyDescent="0.2">
      <c r="A33" s="506"/>
      <c r="B33" s="1238"/>
      <c r="C33" s="1240" t="s">
        <v>287</v>
      </c>
      <c r="D33" s="1241"/>
      <c r="E33" s="1241"/>
      <c r="F33" s="1242"/>
      <c r="G33" s="1156" t="s">
        <v>288</v>
      </c>
      <c r="H33" s="1157"/>
      <c r="I33" s="1157"/>
      <c r="J33" s="1158"/>
      <c r="K33" s="1156" t="s">
        <v>289</v>
      </c>
      <c r="L33" s="1157"/>
      <c r="M33" s="1157"/>
      <c r="N33" s="1157"/>
      <c r="O33" s="1158"/>
      <c r="P33" s="1156" t="s">
        <v>290</v>
      </c>
      <c r="Q33" s="1157"/>
      <c r="R33" s="1157"/>
      <c r="S33" s="1157"/>
      <c r="T33" s="1158"/>
      <c r="U33" s="1156" t="s">
        <v>291</v>
      </c>
      <c r="V33" s="1157"/>
      <c r="W33" s="1157"/>
      <c r="X33" s="1157"/>
      <c r="Y33" s="1158"/>
      <c r="Z33" s="1156" t="s">
        <v>612</v>
      </c>
      <c r="AA33" s="1157"/>
      <c r="AB33" s="1157"/>
      <c r="AC33" s="1157"/>
      <c r="AD33" s="1158"/>
      <c r="AE33" s="485"/>
      <c r="AF33" s="1007" t="s">
        <v>292</v>
      </c>
      <c r="AG33" s="1007"/>
      <c r="AH33" s="1007"/>
      <c r="AI33" s="1007"/>
      <c r="AJ33" s="1007"/>
      <c r="AK33" s="1007"/>
      <c r="AL33" s="1067"/>
      <c r="AM33" s="850" t="str">
        <f>IF(入力シート!E142="","",IF(入力シート!E142="選択してください","",入力シート!E142))</f>
        <v/>
      </c>
      <c r="AN33" s="848"/>
      <c r="AO33" s="848"/>
      <c r="AP33" s="848"/>
      <c r="AQ33" s="848"/>
      <c r="AR33" s="848"/>
      <c r="AS33" s="848"/>
      <c r="AT33" s="848"/>
      <c r="AU33" s="848"/>
      <c r="AV33" s="848"/>
      <c r="AW33" s="848"/>
      <c r="AX33" s="1064"/>
      <c r="AY33" s="508"/>
    </row>
    <row r="34" spans="1:51" ht="18.75" customHeight="1" x14ac:dyDescent="0.2">
      <c r="A34" s="506"/>
      <c r="B34" s="1239"/>
      <c r="C34" s="1245" t="s">
        <v>293</v>
      </c>
      <c r="D34" s="1246"/>
      <c r="E34" s="1246"/>
      <c r="F34" s="1247"/>
      <c r="G34" s="1170" t="s">
        <v>294</v>
      </c>
      <c r="H34" s="1171"/>
      <c r="I34" s="1171"/>
      <c r="J34" s="1172"/>
      <c r="K34" s="1170" t="s">
        <v>295</v>
      </c>
      <c r="L34" s="1171"/>
      <c r="M34" s="1171"/>
      <c r="N34" s="1171"/>
      <c r="O34" s="1172"/>
      <c r="P34" s="1170" t="s">
        <v>549</v>
      </c>
      <c r="Q34" s="1171"/>
      <c r="R34" s="1171"/>
      <c r="S34" s="1171"/>
      <c r="T34" s="1172"/>
      <c r="U34" s="1170" t="s">
        <v>623</v>
      </c>
      <c r="V34" s="1171"/>
      <c r="W34" s="1171"/>
      <c r="X34" s="1171"/>
      <c r="Y34" s="1172"/>
      <c r="Z34" s="1170" t="s">
        <v>613</v>
      </c>
      <c r="AA34" s="1171"/>
      <c r="AB34" s="1171"/>
      <c r="AC34" s="1171"/>
      <c r="AD34" s="1172"/>
      <c r="AE34" s="485"/>
      <c r="AF34" s="1187" t="s">
        <v>296</v>
      </c>
      <c r="AG34" s="1187"/>
      <c r="AH34" s="1187"/>
      <c r="AI34" s="1187"/>
      <c r="AJ34" s="1187"/>
      <c r="AK34" s="1187"/>
      <c r="AL34" s="1188"/>
      <c r="AM34" s="1192"/>
      <c r="AN34" s="1193"/>
      <c r="AO34" s="1193"/>
      <c r="AP34" s="1193"/>
      <c r="AQ34" s="1193"/>
      <c r="AR34" s="1193"/>
      <c r="AS34" s="1193"/>
      <c r="AT34" s="1193"/>
      <c r="AU34" s="1193"/>
      <c r="AV34" s="1193"/>
      <c r="AW34" s="1193"/>
      <c r="AX34" s="1194"/>
      <c r="AY34" s="508"/>
    </row>
    <row r="35" spans="1:51" ht="18.75" customHeight="1" x14ac:dyDescent="0.2">
      <c r="A35" s="506"/>
      <c r="B35" s="1239"/>
      <c r="C35" s="1248"/>
      <c r="D35" s="1249"/>
      <c r="E35" s="1249"/>
      <c r="F35" s="1250"/>
      <c r="G35" s="1173"/>
      <c r="H35" s="1174"/>
      <c r="I35" s="1174"/>
      <c r="J35" s="1175"/>
      <c r="K35" s="1173"/>
      <c r="L35" s="1174"/>
      <c r="M35" s="1174"/>
      <c r="N35" s="1174"/>
      <c r="O35" s="1175"/>
      <c r="P35" s="1173"/>
      <c r="Q35" s="1174"/>
      <c r="R35" s="1174"/>
      <c r="S35" s="1174"/>
      <c r="T35" s="1175"/>
      <c r="U35" s="1173"/>
      <c r="V35" s="1174"/>
      <c r="W35" s="1174"/>
      <c r="X35" s="1174"/>
      <c r="Y35" s="1175"/>
      <c r="Z35" s="1173"/>
      <c r="AA35" s="1174"/>
      <c r="AB35" s="1174"/>
      <c r="AC35" s="1174"/>
      <c r="AD35" s="1175"/>
      <c r="AE35" s="485"/>
      <c r="AF35" s="1189"/>
      <c r="AG35" s="1189"/>
      <c r="AH35" s="1189"/>
      <c r="AI35" s="1189"/>
      <c r="AJ35" s="1189"/>
      <c r="AK35" s="1189"/>
      <c r="AL35" s="1190"/>
      <c r="AM35" s="1192"/>
      <c r="AN35" s="1193"/>
      <c r="AO35" s="1193"/>
      <c r="AP35" s="1193"/>
      <c r="AQ35" s="1193"/>
      <c r="AR35" s="1193"/>
      <c r="AS35" s="1193"/>
      <c r="AT35" s="1193"/>
      <c r="AU35" s="1193"/>
      <c r="AV35" s="1193"/>
      <c r="AW35" s="1193"/>
      <c r="AX35" s="1194"/>
      <c r="AY35" s="508"/>
    </row>
    <row r="36" spans="1:51" ht="18.75" customHeight="1" x14ac:dyDescent="0.2">
      <c r="A36" s="506"/>
      <c r="B36" s="532">
        <v>1</v>
      </c>
      <c r="C36" s="1136">
        <f>入力シート!$E149</f>
        <v>0</v>
      </c>
      <c r="D36" s="1137"/>
      <c r="E36" s="533" t="s">
        <v>139</v>
      </c>
      <c r="F36" s="534"/>
      <c r="G36" s="1136">
        <f>入力シート!$H149</f>
        <v>0</v>
      </c>
      <c r="H36" s="1137"/>
      <c r="I36" s="533" t="s">
        <v>114</v>
      </c>
      <c r="J36" s="534"/>
      <c r="K36" s="1208">
        <f>入力シート!$E$146*C36/1000</f>
        <v>0</v>
      </c>
      <c r="L36" s="1209"/>
      <c r="M36" s="1209"/>
      <c r="N36" s="533" t="s">
        <v>109</v>
      </c>
      <c r="O36" s="560"/>
      <c r="P36" s="1165">
        <f>入力シート!$E$132</f>
        <v>0</v>
      </c>
      <c r="Q36" s="1137"/>
      <c r="R36" s="1137"/>
      <c r="S36" s="560" t="s">
        <v>109</v>
      </c>
      <c r="T36" s="560"/>
      <c r="U36" s="1154">
        <f>MIN(P36,K36)</f>
        <v>0</v>
      </c>
      <c r="V36" s="1155"/>
      <c r="W36" s="1155"/>
      <c r="X36" s="533" t="s">
        <v>109</v>
      </c>
      <c r="Y36" s="534"/>
      <c r="Z36" s="1154">
        <f>G36*U36</f>
        <v>0</v>
      </c>
      <c r="AA36" s="1155"/>
      <c r="AB36" s="1155"/>
      <c r="AC36" s="533" t="s">
        <v>109</v>
      </c>
      <c r="AD36" s="708"/>
      <c r="AE36" s="485"/>
      <c r="AF36" s="1187" t="s">
        <v>297</v>
      </c>
      <c r="AG36" s="1187"/>
      <c r="AH36" s="1187"/>
      <c r="AI36" s="1187"/>
      <c r="AJ36" s="1187"/>
      <c r="AK36" s="1187"/>
      <c r="AL36" s="1188"/>
      <c r="AM36" s="1049"/>
      <c r="AN36" s="1050"/>
      <c r="AO36" s="1050"/>
      <c r="AP36" s="1050"/>
      <c r="AQ36" s="1050"/>
      <c r="AR36" s="1050"/>
      <c r="AS36" s="1050"/>
      <c r="AT36" s="1050"/>
      <c r="AU36" s="1050"/>
      <c r="AV36" s="1050"/>
      <c r="AW36" s="1050"/>
      <c r="AX36" s="1051"/>
      <c r="AY36" s="508"/>
    </row>
    <row r="37" spans="1:51" ht="18.75" customHeight="1" x14ac:dyDescent="0.2">
      <c r="A37" s="506"/>
      <c r="B37" s="537">
        <v>2</v>
      </c>
      <c r="C37" s="1221">
        <f>IF(入力シート!$E$147&gt;=2,入力シート!$E150,0)</f>
        <v>0</v>
      </c>
      <c r="D37" s="1222"/>
      <c r="E37" s="538" t="s">
        <v>139</v>
      </c>
      <c r="F37" s="524"/>
      <c r="G37" s="1221">
        <f>IF(入力シート!$E$147&gt;=2,入力シート!$H150,0)</f>
        <v>0</v>
      </c>
      <c r="H37" s="1222"/>
      <c r="I37" s="538" t="s">
        <v>114</v>
      </c>
      <c r="J37" s="524"/>
      <c r="K37" s="1221">
        <f>入力シート!$E$146*C37/1000</f>
        <v>0</v>
      </c>
      <c r="L37" s="1222"/>
      <c r="M37" s="1222"/>
      <c r="N37" s="538" t="s">
        <v>109</v>
      </c>
      <c r="O37" s="539"/>
      <c r="P37" s="1138">
        <f>IF(AND(入力シート!$E$147&gt;=2,入力シート!$E$147&lt;=5),入力シート!$E$132,0)</f>
        <v>0</v>
      </c>
      <c r="Q37" s="1139"/>
      <c r="R37" s="1139"/>
      <c r="S37" s="524" t="s">
        <v>109</v>
      </c>
      <c r="T37" s="539"/>
      <c r="U37" s="1138">
        <f t="shared" ref="U37:U40" si="1">MIN(P37,K37)</f>
        <v>0</v>
      </c>
      <c r="V37" s="1139"/>
      <c r="W37" s="1139"/>
      <c r="X37" s="538" t="s">
        <v>109</v>
      </c>
      <c r="Y37" s="539"/>
      <c r="Z37" s="1138">
        <f t="shared" ref="Z37:Z40" si="2">G37*U37</f>
        <v>0</v>
      </c>
      <c r="AA37" s="1139"/>
      <c r="AB37" s="1139"/>
      <c r="AC37" s="538" t="s">
        <v>109</v>
      </c>
      <c r="AD37" s="705"/>
      <c r="AE37" s="485"/>
      <c r="AF37" s="1189"/>
      <c r="AG37" s="1189"/>
      <c r="AH37" s="1189"/>
      <c r="AI37" s="1189"/>
      <c r="AJ37" s="1189"/>
      <c r="AK37" s="1189"/>
      <c r="AL37" s="1190"/>
      <c r="AM37" s="1197" t="s">
        <v>298</v>
      </c>
      <c r="AN37" s="1198"/>
      <c r="AO37" s="1198"/>
      <c r="AP37" s="1198"/>
      <c r="AQ37" s="1198"/>
      <c r="AR37" s="1196"/>
      <c r="AS37" s="1196"/>
      <c r="AT37" s="1196"/>
      <c r="AU37" s="1196"/>
      <c r="AV37" s="1196"/>
      <c r="AW37" s="24" t="s">
        <v>299</v>
      </c>
      <c r="AX37" s="25"/>
      <c r="AY37" s="508"/>
    </row>
    <row r="38" spans="1:51" ht="18.75" customHeight="1" x14ac:dyDescent="0.2">
      <c r="A38" s="506"/>
      <c r="B38" s="537">
        <v>3</v>
      </c>
      <c r="C38" s="1227">
        <f>IF(入力シート!$E$147&gt;=3,入力シート!$E151,0)</f>
        <v>0</v>
      </c>
      <c r="D38" s="1228"/>
      <c r="E38" s="538" t="s">
        <v>139</v>
      </c>
      <c r="F38" s="538"/>
      <c r="G38" s="1227">
        <f>IF(入力シート!$E$147&gt;=3,入力シート!$H151,0)</f>
        <v>0</v>
      </c>
      <c r="H38" s="1228"/>
      <c r="I38" s="538" t="s">
        <v>114</v>
      </c>
      <c r="J38" s="524"/>
      <c r="K38" s="1227">
        <f>入力シート!$E$146*C38/1000</f>
        <v>0</v>
      </c>
      <c r="L38" s="1228"/>
      <c r="M38" s="1228"/>
      <c r="N38" s="538" t="s">
        <v>109</v>
      </c>
      <c r="O38" s="539"/>
      <c r="P38" s="1138">
        <f>IF(AND(入力シート!$E$147&gt;=3,入力シート!$E$147&lt;=5),入力シート!$E$132,0)</f>
        <v>0</v>
      </c>
      <c r="Q38" s="1139"/>
      <c r="R38" s="1139"/>
      <c r="S38" s="524" t="s">
        <v>109</v>
      </c>
      <c r="T38" s="539"/>
      <c r="U38" s="1138">
        <f t="shared" si="1"/>
        <v>0</v>
      </c>
      <c r="V38" s="1139"/>
      <c r="W38" s="1139"/>
      <c r="X38" s="538" t="s">
        <v>109</v>
      </c>
      <c r="Y38" s="539"/>
      <c r="Z38" s="1138">
        <f t="shared" si="2"/>
        <v>0</v>
      </c>
      <c r="AA38" s="1139"/>
      <c r="AB38" s="1139"/>
      <c r="AC38" s="538" t="s">
        <v>109</v>
      </c>
      <c r="AD38" s="705"/>
      <c r="AE38" s="485"/>
      <c r="AF38" s="1007" t="s">
        <v>300</v>
      </c>
      <c r="AG38" s="1007"/>
      <c r="AH38" s="1007"/>
      <c r="AI38" s="1007"/>
      <c r="AJ38" s="1007"/>
      <c r="AK38" s="1007"/>
      <c r="AL38" s="1067"/>
      <c r="AM38" s="1071"/>
      <c r="AN38" s="1072"/>
      <c r="AO38" s="1072"/>
      <c r="AP38" s="1072"/>
      <c r="AQ38" s="520" t="s">
        <v>299</v>
      </c>
      <c r="AR38" s="1195"/>
      <c r="AS38" s="1195"/>
      <c r="AT38" s="1195"/>
      <c r="AU38" s="1195"/>
      <c r="AV38" s="1195"/>
      <c r="AW38" s="1007" t="s">
        <v>602</v>
      </c>
      <c r="AX38" s="1067"/>
      <c r="AY38" s="508"/>
    </row>
    <row r="39" spans="1:51" ht="18.75" customHeight="1" x14ac:dyDescent="0.2">
      <c r="A39" s="506"/>
      <c r="B39" s="543">
        <v>4</v>
      </c>
      <c r="C39" s="1227">
        <f>IF(入力シート!$E$147&gt;=4,入力シート!$E152,0)</f>
        <v>0</v>
      </c>
      <c r="D39" s="1228"/>
      <c r="E39" s="544" t="s">
        <v>139</v>
      </c>
      <c r="F39" s="561"/>
      <c r="G39" s="1227">
        <f>IF(入力シート!$E$147&gt;=4,入力シート!$H152,0)</f>
        <v>0</v>
      </c>
      <c r="H39" s="1228"/>
      <c r="I39" s="544" t="s">
        <v>114</v>
      </c>
      <c r="J39" s="562"/>
      <c r="K39" s="1227">
        <f>入力シート!$E$146*C39/1000</f>
        <v>0</v>
      </c>
      <c r="L39" s="1228"/>
      <c r="M39" s="1228"/>
      <c r="N39" s="544" t="s">
        <v>109</v>
      </c>
      <c r="O39" s="546"/>
      <c r="P39" s="1138">
        <f>IF(AND(入力シート!$E$147&gt;=4,入力シート!$E$147&lt;=5),入力シート!$E$132,0)</f>
        <v>0</v>
      </c>
      <c r="Q39" s="1139"/>
      <c r="R39" s="1139"/>
      <c r="S39" s="562" t="s">
        <v>109</v>
      </c>
      <c r="T39" s="546"/>
      <c r="U39" s="1138">
        <f t="shared" si="1"/>
        <v>0</v>
      </c>
      <c r="V39" s="1139"/>
      <c r="W39" s="1139"/>
      <c r="X39" s="544" t="s">
        <v>109</v>
      </c>
      <c r="Y39" s="546"/>
      <c r="Z39" s="1138">
        <f t="shared" si="2"/>
        <v>0</v>
      </c>
      <c r="AA39" s="1139"/>
      <c r="AB39" s="1139"/>
      <c r="AC39" s="544" t="s">
        <v>109</v>
      </c>
      <c r="AD39" s="709"/>
      <c r="AE39" s="485"/>
      <c r="AF39" s="1006" t="s">
        <v>301</v>
      </c>
      <c r="AG39" s="1007"/>
      <c r="AH39" s="1007"/>
      <c r="AI39" s="1007"/>
      <c r="AJ39" s="1007"/>
      <c r="AK39" s="1007"/>
      <c r="AL39" s="1067"/>
      <c r="AM39" s="850" t="str">
        <f>IF(入力シート!$E$143="","",IF(入力シート!$E$143="選択してください","",入力シート!$E$143))</f>
        <v/>
      </c>
      <c r="AN39" s="848"/>
      <c r="AO39" s="848"/>
      <c r="AP39" s="848"/>
      <c r="AQ39" s="848"/>
      <c r="AR39" s="848"/>
      <c r="AS39" s="848"/>
      <c r="AT39" s="848"/>
      <c r="AU39" s="848"/>
      <c r="AV39" s="848"/>
      <c r="AW39" s="848"/>
      <c r="AX39" s="1064"/>
      <c r="AY39" s="508"/>
    </row>
    <row r="40" spans="1:51" ht="18.75" customHeight="1" thickBot="1" x14ac:dyDescent="0.25">
      <c r="A40" s="506"/>
      <c r="B40" s="734">
        <v>5</v>
      </c>
      <c r="C40" s="1231">
        <f>IF(入力シート!$E$147&gt;=5,入力シート!$E153,0)</f>
        <v>0</v>
      </c>
      <c r="D40" s="1232"/>
      <c r="E40" s="736" t="s">
        <v>139</v>
      </c>
      <c r="F40" s="738"/>
      <c r="G40" s="1231">
        <f>IF(入力シート!$E$147&gt;=5,入力シート!$H153,0)</f>
        <v>0</v>
      </c>
      <c r="H40" s="1232"/>
      <c r="I40" s="736" t="s">
        <v>114</v>
      </c>
      <c r="J40" s="738"/>
      <c r="K40" s="1233">
        <f>入力シート!$E$146*C40/1000</f>
        <v>0</v>
      </c>
      <c r="L40" s="1232"/>
      <c r="M40" s="1232"/>
      <c r="N40" s="736" t="s">
        <v>109</v>
      </c>
      <c r="O40" s="737"/>
      <c r="P40" s="1202">
        <f>IF(入力シート!$E$147=5,入力シート!$E$132,0)</f>
        <v>0</v>
      </c>
      <c r="Q40" s="1203"/>
      <c r="R40" s="1203"/>
      <c r="S40" s="735" t="s">
        <v>109</v>
      </c>
      <c r="T40" s="738"/>
      <c r="U40" s="1234">
        <f t="shared" si="1"/>
        <v>0</v>
      </c>
      <c r="V40" s="1203"/>
      <c r="W40" s="1203"/>
      <c r="X40" s="736" t="s">
        <v>109</v>
      </c>
      <c r="Y40" s="740"/>
      <c r="Z40" s="1235">
        <f t="shared" si="2"/>
        <v>0</v>
      </c>
      <c r="AA40" s="1236"/>
      <c r="AB40" s="1236"/>
      <c r="AC40" s="549" t="s">
        <v>109</v>
      </c>
      <c r="AD40" s="550"/>
      <c r="AE40" s="485"/>
      <c r="AF40" s="1213" t="s">
        <v>302</v>
      </c>
      <c r="AG40" s="1187"/>
      <c r="AH40" s="1187"/>
      <c r="AI40" s="1187"/>
      <c r="AJ40" s="1187"/>
      <c r="AK40" s="1187"/>
      <c r="AL40" s="1188"/>
      <c r="AM40" s="1178" t="s">
        <v>303</v>
      </c>
      <c r="AN40" s="1179"/>
      <c r="AO40" s="1179"/>
      <c r="AP40" s="1179"/>
      <c r="AQ40" s="1179"/>
      <c r="AR40" s="1179"/>
      <c r="AS40" s="1179"/>
      <c r="AT40" s="1179"/>
      <c r="AU40" s="1179"/>
      <c r="AV40" s="1179"/>
      <c r="AW40" s="1179"/>
      <c r="AX40" s="1180"/>
      <c r="AY40" s="508"/>
    </row>
    <row r="41" spans="1:51" ht="18.75" customHeight="1" thickTop="1" x14ac:dyDescent="0.2">
      <c r="A41" s="506"/>
      <c r="B41" s="733"/>
      <c r="C41" s="1251"/>
      <c r="D41" s="1251"/>
      <c r="E41" s="530"/>
      <c r="F41" s="530"/>
      <c r="G41" s="1204"/>
      <c r="H41" s="1204"/>
      <c r="I41" s="519"/>
      <c r="J41" s="530"/>
      <c r="K41" s="1204"/>
      <c r="L41" s="1204"/>
      <c r="M41" s="1204"/>
      <c r="N41" s="519"/>
      <c r="O41" s="530"/>
      <c r="P41" s="1204"/>
      <c r="Q41" s="1204"/>
      <c r="R41" s="1204"/>
      <c r="S41" s="519"/>
      <c r="T41" s="530"/>
      <c r="U41" s="1204"/>
      <c r="V41" s="1204"/>
      <c r="W41" s="1204"/>
      <c r="X41" s="519"/>
      <c r="Y41" s="530"/>
      <c r="Z41" s="1229">
        <f>SUM(Z36:AB40)</f>
        <v>0</v>
      </c>
      <c r="AA41" s="1230"/>
      <c r="AB41" s="1230"/>
      <c r="AC41" s="519" t="s">
        <v>109</v>
      </c>
      <c r="AD41" s="531"/>
      <c r="AE41" s="485"/>
      <c r="AF41" s="986"/>
      <c r="AG41" s="987"/>
      <c r="AH41" s="987"/>
      <c r="AI41" s="987"/>
      <c r="AJ41" s="987"/>
      <c r="AK41" s="987"/>
      <c r="AL41" s="988"/>
      <c r="AM41" s="1184" t="s">
        <v>304</v>
      </c>
      <c r="AN41" s="1185"/>
      <c r="AO41" s="1185"/>
      <c r="AP41" s="1185"/>
      <c r="AQ41" s="1185"/>
      <c r="AR41" s="1185"/>
      <c r="AS41" s="1185"/>
      <c r="AT41" s="1185"/>
      <c r="AU41" s="1185"/>
      <c r="AV41" s="1185"/>
      <c r="AW41" s="1185"/>
      <c r="AX41" s="1186"/>
      <c r="AY41" s="508"/>
    </row>
    <row r="42" spans="1:51" ht="18.75" customHeight="1" x14ac:dyDescent="0.2">
      <c r="A42" s="506"/>
      <c r="B42" s="1006" t="s">
        <v>305</v>
      </c>
      <c r="C42" s="1007"/>
      <c r="D42" s="1007"/>
      <c r="E42" s="1007"/>
      <c r="F42" s="1007"/>
      <c r="G42" s="1007"/>
      <c r="H42" s="1007"/>
      <c r="I42" s="1007"/>
      <c r="J42" s="1067"/>
      <c r="K42" s="1029">
        <f>G36*K36+G37*K37+G38*K38+G39*K39+G40*K40</f>
        <v>0</v>
      </c>
      <c r="L42" s="1082"/>
      <c r="M42" s="1082"/>
      <c r="N42" s="420" t="s">
        <v>109</v>
      </c>
      <c r="O42" s="464"/>
      <c r="P42" s="510"/>
      <c r="Q42" s="510"/>
      <c r="R42" s="510"/>
      <c r="S42" s="510"/>
      <c r="T42" s="510"/>
      <c r="U42" s="510"/>
      <c r="V42" s="510"/>
      <c r="W42" s="510"/>
      <c r="X42" s="510"/>
      <c r="Y42" s="510"/>
      <c r="Z42" s="510"/>
      <c r="AA42" s="510"/>
      <c r="AB42" s="510"/>
      <c r="AC42" s="420"/>
      <c r="AD42" s="515"/>
      <c r="AE42" s="485"/>
      <c r="AF42" s="986"/>
      <c r="AG42" s="987"/>
      <c r="AH42" s="987"/>
      <c r="AI42" s="987"/>
      <c r="AJ42" s="987"/>
      <c r="AK42" s="987"/>
      <c r="AL42" s="988"/>
      <c r="AM42" s="1181"/>
      <c r="AN42" s="1182"/>
      <c r="AO42" s="1182"/>
      <c r="AP42" s="1182"/>
      <c r="AQ42" s="1182"/>
      <c r="AR42" s="1182"/>
      <c r="AS42" s="1182"/>
      <c r="AT42" s="1182"/>
      <c r="AU42" s="1182"/>
      <c r="AV42" s="1182"/>
      <c r="AW42" s="1182"/>
      <c r="AX42" s="1183"/>
      <c r="AY42" s="508"/>
    </row>
    <row r="43" spans="1:51" ht="18.649999999999999" customHeight="1" x14ac:dyDescent="0.2">
      <c r="A43" s="506"/>
      <c r="B43" s="1006" t="s">
        <v>306</v>
      </c>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67"/>
      <c r="AE43" s="485"/>
      <c r="AF43" s="986"/>
      <c r="AG43" s="987"/>
      <c r="AH43" s="987"/>
      <c r="AI43" s="987"/>
      <c r="AJ43" s="987"/>
      <c r="AK43" s="987"/>
      <c r="AL43" s="988"/>
      <c r="AM43" s="1181"/>
      <c r="AN43" s="1182"/>
      <c r="AO43" s="1182"/>
      <c r="AP43" s="1182"/>
      <c r="AQ43" s="1182"/>
      <c r="AR43" s="1182"/>
      <c r="AS43" s="1182"/>
      <c r="AT43" s="1182"/>
      <c r="AU43" s="1182"/>
      <c r="AV43" s="1182"/>
      <c r="AW43" s="1182"/>
      <c r="AX43" s="1183"/>
      <c r="AY43" s="508"/>
    </row>
    <row r="44" spans="1:51" ht="18.649999999999999" customHeight="1" x14ac:dyDescent="0.2">
      <c r="A44" s="506"/>
      <c r="B44" s="1030" t="str">
        <f>IF(入力シート!E159="有","・EMSにて","")</f>
        <v/>
      </c>
      <c r="C44" s="1031"/>
      <c r="D44" s="1031"/>
      <c r="E44" s="1031" t="str">
        <f>IF(入力シート!E159="有",入力シート!E160,"")</f>
        <v/>
      </c>
      <c r="F44" s="1031"/>
      <c r="G44" s="1031" t="str">
        <f>IF(入力シート!E159="有","kwへ出力制御","")</f>
        <v/>
      </c>
      <c r="H44" s="1031"/>
      <c r="I44" s="1031"/>
      <c r="J44" s="1031"/>
      <c r="K44" s="801"/>
      <c r="L44" s="801"/>
      <c r="M44" s="801"/>
      <c r="N44" s="801"/>
      <c r="O44" s="801"/>
      <c r="P44" s="801"/>
      <c r="Q44" s="801"/>
      <c r="R44" s="801"/>
      <c r="S44" s="801"/>
      <c r="T44" s="801"/>
      <c r="U44" s="801"/>
      <c r="V44" s="801"/>
      <c r="W44" s="801"/>
      <c r="X44" s="801"/>
      <c r="Y44" s="801"/>
      <c r="Z44" s="801"/>
      <c r="AA44" s="801"/>
      <c r="AB44" s="801"/>
      <c r="AC44" s="801"/>
      <c r="AD44" s="802"/>
      <c r="AE44" s="485"/>
      <c r="AF44" s="986"/>
      <c r="AG44" s="987"/>
      <c r="AH44" s="987"/>
      <c r="AI44" s="987"/>
      <c r="AJ44" s="987"/>
      <c r="AK44" s="987"/>
      <c r="AL44" s="988"/>
      <c r="AM44" s="986" t="s">
        <v>307</v>
      </c>
      <c r="AN44" s="987"/>
      <c r="AO44" s="987"/>
      <c r="AP44" s="987"/>
      <c r="AQ44" s="987"/>
      <c r="AR44" s="987"/>
      <c r="AS44" s="987"/>
      <c r="AT44" s="987"/>
      <c r="AU44" s="987"/>
      <c r="AV44" s="987"/>
      <c r="AW44" s="987"/>
      <c r="AX44" s="988"/>
      <c r="AY44" s="508"/>
    </row>
    <row r="45" spans="1:51" ht="18.649999999999999" customHeight="1" x14ac:dyDescent="0.2">
      <c r="A45" s="506"/>
      <c r="B45" s="1084" t="str">
        <f>IF(入力シート!E131="有"," 　・出力制限有","")</f>
        <v/>
      </c>
      <c r="C45" s="916"/>
      <c r="D45" s="916"/>
      <c r="E45" s="916"/>
      <c r="F45" s="803"/>
      <c r="G45" s="803"/>
      <c r="H45" s="803"/>
      <c r="I45" s="803"/>
      <c r="J45" s="803"/>
      <c r="K45" s="801"/>
      <c r="L45" s="801"/>
      <c r="M45" s="801"/>
      <c r="N45" s="801"/>
      <c r="O45" s="801"/>
      <c r="P45" s="801"/>
      <c r="Q45" s="801"/>
      <c r="R45" s="801"/>
      <c r="S45" s="801"/>
      <c r="T45" s="801"/>
      <c r="U45" s="801"/>
      <c r="V45" s="801"/>
      <c r="W45" s="801"/>
      <c r="X45" s="801"/>
      <c r="Y45" s="801"/>
      <c r="Z45" s="801"/>
      <c r="AA45" s="801"/>
      <c r="AB45" s="801"/>
      <c r="AC45" s="801"/>
      <c r="AD45" s="802"/>
      <c r="AE45" s="485"/>
      <c r="AF45" s="986"/>
      <c r="AG45" s="987"/>
      <c r="AH45" s="987"/>
      <c r="AI45" s="987"/>
      <c r="AJ45" s="987"/>
      <c r="AK45" s="987"/>
      <c r="AL45" s="988"/>
      <c r="AM45" s="986" t="s">
        <v>308</v>
      </c>
      <c r="AN45" s="987"/>
      <c r="AO45" s="987"/>
      <c r="AP45" s="987"/>
      <c r="AQ45" s="987"/>
      <c r="AR45" s="987"/>
      <c r="AS45" s="987"/>
      <c r="AT45" s="987"/>
      <c r="AU45" s="1177"/>
      <c r="AV45" s="1177"/>
      <c r="AW45" s="418" t="s">
        <v>309</v>
      </c>
      <c r="AX45" s="556" t="s">
        <v>310</v>
      </c>
      <c r="AY45" s="508"/>
    </row>
    <row r="46" spans="1:51" ht="18.649999999999999" customHeight="1" x14ac:dyDescent="0.2">
      <c r="A46" s="681"/>
      <c r="B46" s="876" t="str">
        <f>IF(入力シート!E129&lt;&gt;"","　 ・パネルのメーカ：","")</f>
        <v/>
      </c>
      <c r="C46" s="979"/>
      <c r="D46" s="979"/>
      <c r="E46" s="979"/>
      <c r="F46" s="1182" t="str">
        <f>IF(入力シート!E129&lt;&gt;"",入力シート!E129,"")</f>
        <v/>
      </c>
      <c r="G46" s="1182"/>
      <c r="H46" s="1182"/>
      <c r="I46" s="1182"/>
      <c r="J46" s="1182"/>
      <c r="K46" s="1182"/>
      <c r="L46" s="1182"/>
      <c r="M46" s="1182"/>
      <c r="N46" s="1182"/>
      <c r="O46" s="1182"/>
      <c r="P46" s="1182"/>
      <c r="Q46" s="1182"/>
      <c r="R46" s="1182"/>
      <c r="S46" s="1182"/>
      <c r="T46" s="1182"/>
      <c r="U46" s="1182"/>
      <c r="V46" s="1182"/>
      <c r="W46" s="1182"/>
      <c r="X46" s="1182"/>
      <c r="Y46" s="1182"/>
      <c r="Z46" s="1182"/>
      <c r="AA46" s="1182"/>
      <c r="AB46" s="1182"/>
      <c r="AC46" s="1182"/>
      <c r="AD46" s="1183"/>
      <c r="AE46" s="485"/>
      <c r="AF46" s="986"/>
      <c r="AG46" s="987"/>
      <c r="AH46" s="987"/>
      <c r="AI46" s="987"/>
      <c r="AJ46" s="987"/>
      <c r="AK46" s="987"/>
      <c r="AL46" s="988"/>
      <c r="AM46" s="490" t="s">
        <v>311</v>
      </c>
      <c r="AN46" s="416"/>
      <c r="AO46" s="416"/>
      <c r="AP46" s="416"/>
      <c r="AQ46" s="484" t="s">
        <v>312</v>
      </c>
      <c r="AR46" s="1177"/>
      <c r="AS46" s="1177"/>
      <c r="AT46" s="484" t="s">
        <v>313</v>
      </c>
      <c r="AU46" s="1177"/>
      <c r="AV46" s="1177"/>
      <c r="AW46" s="418" t="s">
        <v>309</v>
      </c>
      <c r="AX46" s="556" t="s">
        <v>310</v>
      </c>
      <c r="AY46" s="508"/>
    </row>
    <row r="47" spans="1:51" ht="18.649999999999999" customHeight="1" x14ac:dyDescent="0.2">
      <c r="A47" s="681"/>
      <c r="B47" s="1219" t="str">
        <f>IF(入力シート!E130&lt;&gt;"","　 ・パネルの型式：","")</f>
        <v/>
      </c>
      <c r="C47" s="1220"/>
      <c r="D47" s="1220"/>
      <c r="E47" s="1220"/>
      <c r="F47" s="1182" t="str">
        <f>IF(入力シート!E130&lt;&gt;"",入力シート!E130,"")</f>
        <v/>
      </c>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3"/>
      <c r="AE47" s="485"/>
      <c r="AF47" s="1214"/>
      <c r="AG47" s="1189"/>
      <c r="AH47" s="1189"/>
      <c r="AI47" s="1189"/>
      <c r="AJ47" s="1189"/>
      <c r="AK47" s="1189"/>
      <c r="AL47" s="1190"/>
      <c r="AM47" s="557"/>
      <c r="AN47" s="558"/>
      <c r="AO47" s="558"/>
      <c r="AP47" s="558"/>
      <c r="AQ47" s="530"/>
      <c r="AR47" s="525"/>
      <c r="AS47" s="525"/>
      <c r="AT47" s="530"/>
      <c r="AU47" s="525"/>
      <c r="AV47" s="525"/>
      <c r="AW47" s="517"/>
      <c r="AX47" s="556"/>
      <c r="AY47" s="508"/>
    </row>
    <row r="48" spans="1:51" ht="18.649999999999999" customHeight="1" x14ac:dyDescent="0.2">
      <c r="A48" s="681"/>
      <c r="B48" s="806"/>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5"/>
      <c r="AE48" s="485"/>
      <c r="AF48" s="1213" t="s">
        <v>314</v>
      </c>
      <c r="AG48" s="1187"/>
      <c r="AH48" s="1187"/>
      <c r="AI48" s="1187"/>
      <c r="AJ48" s="1187"/>
      <c r="AK48" s="1187"/>
      <c r="AL48" s="1188"/>
      <c r="AM48" s="1049"/>
      <c r="AN48" s="1050"/>
      <c r="AO48" s="1050"/>
      <c r="AP48" s="1050"/>
      <c r="AQ48" s="1050"/>
      <c r="AR48" s="1050"/>
      <c r="AS48" s="1050"/>
      <c r="AT48" s="1050"/>
      <c r="AU48" s="1050"/>
      <c r="AV48" s="1050"/>
      <c r="AW48" s="1050"/>
      <c r="AX48" s="1051"/>
      <c r="AY48" s="508"/>
    </row>
    <row r="49" spans="1:51" ht="18.649999999999999" customHeight="1" x14ac:dyDescent="0.2">
      <c r="A49" s="681"/>
      <c r="B49" s="806"/>
      <c r="C49" s="804"/>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5"/>
      <c r="AE49" s="559"/>
      <c r="AF49" s="986"/>
      <c r="AG49" s="987"/>
      <c r="AH49" s="987"/>
      <c r="AI49" s="987"/>
      <c r="AJ49" s="987"/>
      <c r="AK49" s="987"/>
      <c r="AL49" s="988"/>
      <c r="AM49" s="1052"/>
      <c r="AN49" s="1053"/>
      <c r="AO49" s="1053"/>
      <c r="AP49" s="1053"/>
      <c r="AQ49" s="1053"/>
      <c r="AR49" s="1053"/>
      <c r="AS49" s="1053"/>
      <c r="AT49" s="1053"/>
      <c r="AU49" s="1053"/>
      <c r="AV49" s="1053"/>
      <c r="AW49" s="1053"/>
      <c r="AX49" s="1054"/>
      <c r="AY49" s="508"/>
    </row>
    <row r="50" spans="1:51" ht="18.649999999999999" customHeight="1" x14ac:dyDescent="0.2">
      <c r="A50" s="681"/>
      <c r="B50" s="806"/>
      <c r="C50" s="804"/>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5"/>
      <c r="AE50" s="485"/>
      <c r="AF50" s="986"/>
      <c r="AG50" s="987"/>
      <c r="AH50" s="987"/>
      <c r="AI50" s="987"/>
      <c r="AJ50" s="987"/>
      <c r="AK50" s="987"/>
      <c r="AL50" s="988"/>
      <c r="AM50" s="1052"/>
      <c r="AN50" s="1053"/>
      <c r="AO50" s="1053"/>
      <c r="AP50" s="1053"/>
      <c r="AQ50" s="1053"/>
      <c r="AR50" s="1053"/>
      <c r="AS50" s="1053"/>
      <c r="AT50" s="1053"/>
      <c r="AU50" s="1053"/>
      <c r="AV50" s="1053"/>
      <c r="AW50" s="1053"/>
      <c r="AX50" s="1054"/>
      <c r="AY50" s="508"/>
    </row>
    <row r="51" spans="1:51" ht="18.649999999999999" customHeight="1" x14ac:dyDescent="0.2">
      <c r="A51" s="681"/>
      <c r="B51" s="807"/>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9"/>
      <c r="AD51" s="810"/>
      <c r="AE51" s="485"/>
      <c r="AF51" s="1214"/>
      <c r="AG51" s="1189"/>
      <c r="AH51" s="1189"/>
      <c r="AI51" s="1189"/>
      <c r="AJ51" s="1189"/>
      <c r="AK51" s="1189"/>
      <c r="AL51" s="1190"/>
      <c r="AM51" s="1055"/>
      <c r="AN51" s="1056"/>
      <c r="AO51" s="1056"/>
      <c r="AP51" s="1056"/>
      <c r="AQ51" s="1056"/>
      <c r="AR51" s="1056"/>
      <c r="AS51" s="1056"/>
      <c r="AT51" s="1056"/>
      <c r="AU51" s="1056"/>
      <c r="AV51" s="1056"/>
      <c r="AW51" s="1056"/>
      <c r="AX51" s="1057"/>
      <c r="AY51" s="508"/>
    </row>
    <row r="52" spans="1:51" ht="13.5" thickBot="1" x14ac:dyDescent="0.25">
      <c r="A52" s="502"/>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4"/>
    </row>
  </sheetData>
  <sheetProtection algorithmName="SHA-512" hashValue="ZeF+ZURzmB7qHMES085nzopqb0EgU4MwSTPk2m4PyMpi4c67F+0uM1uPrEC/uCZ19sJOdEMhOIkDuiks1ChhKQ==" saltValue="ZReV8HhohUxgzzJeJNfpAw==" spinCount="100000" sheet="1" objects="1" scenarios="1"/>
  <mergeCells count="167">
    <mergeCell ref="AF48:AL51"/>
    <mergeCell ref="AM40:AX40"/>
    <mergeCell ref="AR38:AV38"/>
    <mergeCell ref="AM36:AX36"/>
    <mergeCell ref="K41:M41"/>
    <mergeCell ref="Z41:AB41"/>
    <mergeCell ref="AM41:AX41"/>
    <mergeCell ref="B42:J42"/>
    <mergeCell ref="AM42:AX43"/>
    <mergeCell ref="B43:AD43"/>
    <mergeCell ref="C40:D40"/>
    <mergeCell ref="G40:H40"/>
    <mergeCell ref="K40:M40"/>
    <mergeCell ref="U40:W40"/>
    <mergeCell ref="Z40:AB40"/>
    <mergeCell ref="AF40:AL47"/>
    <mergeCell ref="K42:M42"/>
    <mergeCell ref="C41:D41"/>
    <mergeCell ref="U41:W41"/>
    <mergeCell ref="B44:D44"/>
    <mergeCell ref="E44:F44"/>
    <mergeCell ref="G44:J44"/>
    <mergeCell ref="B45:E45"/>
    <mergeCell ref="AM44:AX44"/>
    <mergeCell ref="AM45:AT45"/>
    <mergeCell ref="AU45:AV45"/>
    <mergeCell ref="AR46:AS46"/>
    <mergeCell ref="AU46:AV46"/>
    <mergeCell ref="AM37:AQ37"/>
    <mergeCell ref="AR37:AV37"/>
    <mergeCell ref="C36:D36"/>
    <mergeCell ref="G36:H36"/>
    <mergeCell ref="K36:M36"/>
    <mergeCell ref="U36:W36"/>
    <mergeCell ref="Z36:AB36"/>
    <mergeCell ref="AF36:AL37"/>
    <mergeCell ref="C39:D39"/>
    <mergeCell ref="G39:H39"/>
    <mergeCell ref="K39:M39"/>
    <mergeCell ref="U39:W39"/>
    <mergeCell ref="Z39:AB39"/>
    <mergeCell ref="AF39:AL39"/>
    <mergeCell ref="AM39:AX39"/>
    <mergeCell ref="C38:D38"/>
    <mergeCell ref="G38:H38"/>
    <mergeCell ref="K38:M38"/>
    <mergeCell ref="U38:W38"/>
    <mergeCell ref="Z38:AB38"/>
    <mergeCell ref="AF38:AL38"/>
    <mergeCell ref="AM38:AP38"/>
    <mergeCell ref="AW38:AX38"/>
    <mergeCell ref="B31:AD31"/>
    <mergeCell ref="AF31:AL31"/>
    <mergeCell ref="AM31:AV31"/>
    <mergeCell ref="B32:J32"/>
    <mergeCell ref="K32:AB32"/>
    <mergeCell ref="AF32:AL32"/>
    <mergeCell ref="AF33:AL33"/>
    <mergeCell ref="AM33:AX33"/>
    <mergeCell ref="C34:F35"/>
    <mergeCell ref="G34:J35"/>
    <mergeCell ref="K34:O35"/>
    <mergeCell ref="U34:Y35"/>
    <mergeCell ref="Z34:AD35"/>
    <mergeCell ref="AF34:AL35"/>
    <mergeCell ref="AM34:AX34"/>
    <mergeCell ref="AM35:AX35"/>
    <mergeCell ref="AM32:AP32"/>
    <mergeCell ref="AQ32:AR32"/>
    <mergeCell ref="AS32:AV32"/>
    <mergeCell ref="B29:J29"/>
    <mergeCell ref="K29:AB29"/>
    <mergeCell ref="AF29:AL29"/>
    <mergeCell ref="AM29:AV29"/>
    <mergeCell ref="B30:J30"/>
    <mergeCell ref="K30:AB30"/>
    <mergeCell ref="AF30:AL30"/>
    <mergeCell ref="AM30:AV30"/>
    <mergeCell ref="B24:AJ24"/>
    <mergeCell ref="AK24:AV24"/>
    <mergeCell ref="B27:AD27"/>
    <mergeCell ref="AF27:AX27"/>
    <mergeCell ref="B28:J28"/>
    <mergeCell ref="K28:AB28"/>
    <mergeCell ref="AF28:AL28"/>
    <mergeCell ref="AM28:AX28"/>
    <mergeCell ref="B21:U23"/>
    <mergeCell ref="W21:AJ21"/>
    <mergeCell ref="AK21:AX21"/>
    <mergeCell ref="W22:AJ22"/>
    <mergeCell ref="AK22:AX22"/>
    <mergeCell ref="W23:AJ23"/>
    <mergeCell ref="AK23:AX23"/>
    <mergeCell ref="B17:AX17"/>
    <mergeCell ref="A18:H18"/>
    <mergeCell ref="B19:AJ19"/>
    <mergeCell ref="AK19:AV19"/>
    <mergeCell ref="AW19:AX19"/>
    <mergeCell ref="B20:AJ20"/>
    <mergeCell ref="AK20:AO20"/>
    <mergeCell ref="AR20:AV20"/>
    <mergeCell ref="AW20:AX20"/>
    <mergeCell ref="AK9:AX9"/>
    <mergeCell ref="AK14:AV14"/>
    <mergeCell ref="AW14:AX14"/>
    <mergeCell ref="B15:AJ15"/>
    <mergeCell ref="AK15:AX15"/>
    <mergeCell ref="B16:AJ16"/>
    <mergeCell ref="AK16:AX16"/>
    <mergeCell ref="B12:AJ12"/>
    <mergeCell ref="AK12:AO12"/>
    <mergeCell ref="AP12:AQ12"/>
    <mergeCell ref="AR12:AV12"/>
    <mergeCell ref="AW12:AX12"/>
    <mergeCell ref="B13:M14"/>
    <mergeCell ref="N13:AJ13"/>
    <mergeCell ref="AK13:AV13"/>
    <mergeCell ref="AW13:AX13"/>
    <mergeCell ref="N14:AJ14"/>
    <mergeCell ref="AM48:AX51"/>
    <mergeCell ref="AM4:AN4"/>
    <mergeCell ref="A5:AY5"/>
    <mergeCell ref="AL6:AQ6"/>
    <mergeCell ref="AR6:AX6"/>
    <mergeCell ref="AU1:AY1"/>
    <mergeCell ref="AW2:AY2"/>
    <mergeCell ref="A1:E1"/>
    <mergeCell ref="AQ4:AY4"/>
    <mergeCell ref="F1:K1"/>
    <mergeCell ref="Y1:Z1"/>
    <mergeCell ref="B10:AJ10"/>
    <mergeCell ref="AK10:AV10"/>
    <mergeCell ref="AW10:AX10"/>
    <mergeCell ref="B11:AJ11"/>
    <mergeCell ref="AK11:AO11"/>
    <mergeCell ref="AP11:AQ11"/>
    <mergeCell ref="AR11:AV11"/>
    <mergeCell ref="AW11:AX11"/>
    <mergeCell ref="AK7:AL7"/>
    <mergeCell ref="AN7:AO7"/>
    <mergeCell ref="AP7:AS7"/>
    <mergeCell ref="AT7:AX7"/>
    <mergeCell ref="B9:AJ9"/>
    <mergeCell ref="B46:E46"/>
    <mergeCell ref="B47:E47"/>
    <mergeCell ref="F46:AD46"/>
    <mergeCell ref="F47:AD47"/>
    <mergeCell ref="P33:T33"/>
    <mergeCell ref="P34:T35"/>
    <mergeCell ref="P36:R36"/>
    <mergeCell ref="P37:R37"/>
    <mergeCell ref="P38:R38"/>
    <mergeCell ref="P39:R39"/>
    <mergeCell ref="P40:R40"/>
    <mergeCell ref="P41:R41"/>
    <mergeCell ref="B33:B35"/>
    <mergeCell ref="C33:F33"/>
    <mergeCell ref="G33:J33"/>
    <mergeCell ref="K33:O33"/>
    <mergeCell ref="U33:Y33"/>
    <mergeCell ref="Z33:AD33"/>
    <mergeCell ref="C37:D37"/>
    <mergeCell ref="G37:H37"/>
    <mergeCell ref="K37:M37"/>
    <mergeCell ref="U37:W37"/>
    <mergeCell ref="Z37:AB37"/>
    <mergeCell ref="G41:H41"/>
  </mergeCells>
  <phoneticPr fontId="2"/>
  <conditionalFormatting sqref="K29:K30">
    <cfRule type="containsBlanks" dxfId="152" priority="9">
      <formula>LEN(TRIM(K29))=0</formula>
    </cfRule>
  </conditionalFormatting>
  <conditionalFormatting sqref="AK19:AK24 AR20">
    <cfRule type="containsBlanks" dxfId="148" priority="7">
      <formula>LEN(TRIM(AK19))=0</formula>
    </cfRule>
  </conditionalFormatting>
  <conditionalFormatting sqref="AK7:AL7">
    <cfRule type="expression" dxfId="147" priority="32">
      <formula>$AK$7=""</formula>
    </cfRule>
  </conditionalFormatting>
  <conditionalFormatting sqref="AK22:AX23">
    <cfRule type="expression" dxfId="145" priority="4">
      <formula>$AK$21="無"</formula>
    </cfRule>
  </conditionalFormatting>
  <conditionalFormatting sqref="AM34">
    <cfRule type="expression" dxfId="144" priority="24">
      <formula>$AM$34=""</formula>
    </cfRule>
  </conditionalFormatting>
  <conditionalFormatting sqref="AM35">
    <cfRule type="expression" dxfId="143" priority="25">
      <formula>$AM$35=""</formula>
    </cfRule>
  </conditionalFormatting>
  <conditionalFormatting sqref="AM36">
    <cfRule type="expression" dxfId="142" priority="26">
      <formula>$AM$36=""</formula>
    </cfRule>
  </conditionalFormatting>
  <conditionalFormatting sqref="AM38">
    <cfRule type="expression" dxfId="141" priority="28">
      <formula>$AM$38=""</formula>
    </cfRule>
  </conditionalFormatting>
  <conditionalFormatting sqref="AM29:AV29">
    <cfRule type="expression" dxfId="140" priority="16">
      <formula>$AM$29=""</formula>
    </cfRule>
  </conditionalFormatting>
  <conditionalFormatting sqref="AN7">
    <cfRule type="expression" dxfId="139" priority="31">
      <formula>$AN$7=""</formula>
    </cfRule>
  </conditionalFormatting>
  <conditionalFormatting sqref="AR37">
    <cfRule type="expression" dxfId="138" priority="27">
      <formula>$AR$37=""</formula>
    </cfRule>
  </conditionalFormatting>
  <conditionalFormatting sqref="AR38">
    <cfRule type="expression" dxfId="137" priority="29">
      <formula>$AR$38=""</formula>
    </cfRule>
  </conditionalFormatting>
  <conditionalFormatting sqref="AR46">
    <cfRule type="expression" dxfId="136" priority="14">
      <formula>$AR$46=""</formula>
    </cfRule>
  </conditionalFormatting>
  <conditionalFormatting sqref="AU45">
    <cfRule type="expression" dxfId="135" priority="30">
      <formula>$AU$45=""</formula>
    </cfRule>
  </conditionalFormatting>
  <conditionalFormatting sqref="AU46">
    <cfRule type="expression" dxfId="134" priority="15">
      <formula>$AU$46=""</formula>
    </cfRule>
  </conditionalFormatting>
  <dataValidations count="4">
    <dataValidation type="list" allowBlank="1" showInputMessage="1" showErrorMessage="1" sqref="AK21:AX21 AM36:AX36" xr:uid="{606BD4F9-E53B-4606-8F82-38612D6E1884}">
      <formula1>"有,無"</formula1>
    </dataValidation>
    <dataValidation type="list" allowBlank="1" showInputMessage="1" showErrorMessage="1" sqref="AM34:AX34" xr:uid="{60DBE565-E561-4B59-BCA1-DFFC85825FF2}">
      <formula1>"電圧制御方式,電流制御方式"</formula1>
    </dataValidation>
    <dataValidation type="list" allowBlank="1" showInputMessage="1" sqref="AM35:AX35" xr:uid="{A3CCB64B-CAEC-4AB5-9E18-FD489D78227A}">
      <formula1>"％抑制,その他(       )"</formula1>
    </dataValidation>
    <dataValidation type="whole" operator="greaterThan" allowBlank="1" showInputMessage="1" showErrorMessage="1" error="0より大きい数値で記載ください" sqref="AK7:AL7 AN7:AO7" xr:uid="{69700A2E-8B20-4190-AB2E-65D59E452588}">
      <formula1>0</formula1>
    </dataValidation>
  </dataValidations>
  <hyperlinks>
    <hyperlink ref="A1" location="はじめに!A1" display="＜はじめにへ" xr:uid="{666F29BC-A334-40A4-83AE-50936F471A53}"/>
    <hyperlink ref="A1:E1" location="入力シート!Print_Area" display="＜入力シートへ" xr:uid="{1148E507-E724-4FBA-A48E-E8B51FC83B82}"/>
    <hyperlink ref="AU1:AY1" location="おわりに!Print_Area" display="おわりに＞" xr:uid="{6B4064E4-E70F-4F11-B806-381C9BCA12EC}"/>
  </hyperlinks>
  <pageMargins left="0.64" right="0.3" top="0.42" bottom="0.38" header="0.32" footer="0.28999999999999998"/>
  <pageSetup paperSize="9" scale="59" orientation="portrait" r:id="rId1"/>
  <headerFooter alignWithMargins="0"/>
  <rowBreaks count="1" manualBreakCount="1">
    <brk id="6" max="10" man="1"/>
  </rowBreaks>
  <colBreaks count="1" manualBreakCount="1">
    <brk id="36" min="1" max="46" man="1"/>
  </colBreaks>
  <ignoredErrors>
    <ignoredError sqref="AM31" unlockedFormula="1"/>
  </ignoredErrors>
  <extLst>
    <ext xmlns:x14="http://schemas.microsoft.com/office/spreadsheetml/2009/9/main" uri="{78C0D931-6437-407d-A8EE-F0AAD7539E65}">
      <x14:conditionalFormattings>
        <x14:conditionalFormatting xmlns:xm="http://schemas.microsoft.com/office/excel/2006/main">
          <x14:cfRule type="expression" priority="3" id="{FCDC350E-D5B7-44F0-8A2F-21422F6BA6A1}">
            <xm:f>入力シート!$E$63&lt;3</xm:f>
            <x14:dxf>
              <fill>
                <patternFill>
                  <bgColor theme="0" tint="-0.24994659260841701"/>
                </patternFill>
              </fill>
            </x14:dxf>
          </x14:cfRule>
          <xm:sqref>A2:AY45 A46:B47 F46:F47 AE46:AY47 A48:AY52</xm:sqref>
        </x14:conditionalFormatting>
        <x14:conditionalFormatting xmlns:xm="http://schemas.microsoft.com/office/excel/2006/main">
          <x14:cfRule type="expression" priority="1" id="{C1FA5231-E697-453A-BC2C-0C516046D176}">
            <xm:f>AND(はじめに!$AV$53&lt;&gt;"はい",はじめに!$AV$66&lt;&gt;"はい")</xm:f>
            <x14:dxf>
              <fill>
                <patternFill>
                  <bgColor theme="0" tint="-0.24994659260841701"/>
                </patternFill>
              </fill>
            </x14:dxf>
          </x14:cfRule>
          <xm:sqref>A1:XFD45 A46:B47 F46:F47 AE46:XFD47 A48:XFD1048576</xm:sqref>
        </x14:conditionalFormatting>
        <x14:conditionalFormatting xmlns:xm="http://schemas.microsoft.com/office/excel/2006/main">
          <x14:cfRule type="expression" priority="10" id="{F5259F42-8800-4341-B2BC-91C62D5F380F}">
            <xm:f>入力シート!$E$63&lt;2</xm:f>
            <x14:dxf>
              <fill>
                <patternFill>
                  <bgColor theme="0" tint="-0.24994659260841701"/>
                </patternFill>
              </fill>
            </x14:dxf>
          </x14:cfRule>
          <xm:sqref>B33:AD36</xm:sqref>
        </x14:conditionalFormatting>
        <x14:conditionalFormatting xmlns:xm="http://schemas.microsoft.com/office/excel/2006/main">
          <x14:cfRule type="expression" priority="12" id="{46B2DDED-D50F-46E6-8E71-5377FB8F6804}">
            <xm:f>入力シート!$E$63&lt;2</xm:f>
            <x14:dxf>
              <fill>
                <patternFill>
                  <bgColor theme="0" tint="-0.24994659260841701"/>
                </patternFill>
              </fill>
            </x14:dxf>
          </x14:cfRule>
          <xm:sqref>K42:M42</xm:sqref>
        </x14:conditionalFormatting>
        <x14:conditionalFormatting xmlns:xm="http://schemas.microsoft.com/office/excel/2006/main">
          <x14:cfRule type="expression" priority="11" id="{FE4F6ED8-0B65-436A-A64C-BD4BB4D8EDC1}">
            <xm:f>入力シート!$E$63&lt;2</xm:f>
            <x14:dxf>
              <fill>
                <patternFill>
                  <bgColor theme="0" tint="-0.24994659260841701"/>
                </patternFill>
              </fill>
            </x14:dxf>
          </x14:cfRule>
          <xm:sqref>P37:T40</xm:sqref>
        </x14:conditionalFormatting>
        <x14:conditionalFormatting xmlns:xm="http://schemas.microsoft.com/office/excel/2006/main">
          <x14:cfRule type="expression" priority="5" id="{AFDCA275-5737-4DAA-B614-2D0D56E9F53B}">
            <xm:f>AND(はじめに!$AV$66="はい",AK19="")</xm:f>
            <x14:dxf>
              <fill>
                <patternFill>
                  <bgColor rgb="FFFFFF00"/>
                </patternFill>
              </fill>
            </x14:dxf>
          </x14:cfRule>
          <xm:sqref>AK19:AK24 AR20</xm:sqref>
        </x14:conditionalFormatting>
        <x14:conditionalFormatting xmlns:xm="http://schemas.microsoft.com/office/excel/2006/main">
          <x14:cfRule type="expression" priority="8" id="{CB5F4942-749A-4302-960B-6BC8F31F179D}">
            <xm:f>入力シート!$E$144="無"</xm:f>
            <x14:dxf>
              <fill>
                <patternFill>
                  <bgColor theme="0" tint="-0.24994659260841701"/>
                </patternFill>
              </fill>
            </x14:dxf>
          </x14:cfRule>
          <xm:sqref>AK16:AX16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B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28" width="2.6328125" style="389" customWidth="1"/>
    <col min="29" max="29" width="5.81640625" style="389" customWidth="1"/>
    <col min="30" max="44" width="2.6328125" style="389" customWidth="1"/>
    <col min="45" max="51" width="9" style="389"/>
    <col min="52" max="54" width="9" style="389" customWidth="1"/>
    <col min="55" max="16384" width="9" style="389"/>
  </cols>
  <sheetData>
    <row r="1" spans="1:54" ht="20.149999999999999" customHeight="1" thickBot="1" x14ac:dyDescent="0.25">
      <c r="A1" s="930" t="s">
        <v>167</v>
      </c>
      <c r="B1" s="930"/>
      <c r="C1" s="930"/>
      <c r="D1" s="930"/>
      <c r="E1" s="930"/>
      <c r="F1" s="1012"/>
      <c r="G1" s="1012"/>
      <c r="H1" s="1012"/>
      <c r="I1" s="1012"/>
      <c r="J1" s="1012"/>
      <c r="K1" s="1012"/>
      <c r="L1" s="1012"/>
      <c r="M1" s="390" t="s">
        <v>168</v>
      </c>
      <c r="N1" s="2"/>
      <c r="O1" s="2"/>
      <c r="P1" s="2"/>
      <c r="Q1" s="2"/>
      <c r="R1" s="2"/>
      <c r="S1" s="2"/>
      <c r="T1" s="2"/>
      <c r="U1" s="391"/>
      <c r="V1" s="391"/>
      <c r="W1" s="391"/>
      <c r="X1" s="2"/>
      <c r="Y1" s="392"/>
      <c r="Z1" s="563"/>
      <c r="AA1" s="563"/>
      <c r="AB1" s="563"/>
      <c r="AC1" s="564"/>
      <c r="AD1" s="564"/>
      <c r="AE1" s="564"/>
      <c r="AF1" s="564"/>
      <c r="AG1" s="7"/>
      <c r="AN1" s="1058" t="s">
        <v>169</v>
      </c>
      <c r="AO1" s="1058"/>
      <c r="AP1" s="1058"/>
      <c r="AQ1" s="1058"/>
      <c r="AR1" s="1058"/>
    </row>
    <row r="2" spans="1:54" ht="13.5" thickTop="1" x14ac:dyDescent="0.2">
      <c r="A2" s="400"/>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1" t="s">
        <v>246</v>
      </c>
    </row>
    <row r="3" spans="1:54" ht="13.5" thickBot="1" x14ac:dyDescent="0.25">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22"/>
      <c r="AR3" s="401"/>
    </row>
    <row r="4" spans="1:54" x14ac:dyDescent="0.2">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1332"/>
      <c r="AI4" s="1332"/>
      <c r="AJ4" s="1060" t="str">
        <f>IF(入力シート!E12="","",入力シート!E12)</f>
        <v/>
      </c>
      <c r="AK4" s="1060"/>
      <c r="AL4" s="1060"/>
      <c r="AM4" s="1060"/>
      <c r="AN4" s="1060"/>
      <c r="AO4" s="1060"/>
      <c r="AP4" s="1060"/>
      <c r="AQ4" s="1060"/>
      <c r="AR4" s="1061"/>
    </row>
    <row r="5" spans="1:54" ht="18.75" customHeight="1" x14ac:dyDescent="0.2">
      <c r="A5" s="1270" t="s">
        <v>316</v>
      </c>
      <c r="B5" s="1015"/>
      <c r="C5" s="1015"/>
      <c r="D5" s="1015"/>
      <c r="E5" s="1015"/>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1015"/>
      <c r="AR5" s="448"/>
    </row>
    <row r="6" spans="1:54" ht="22.5" customHeight="1" x14ac:dyDescent="0.2">
      <c r="A6" s="443"/>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t="s">
        <v>317</v>
      </c>
      <c r="AD6" s="400"/>
      <c r="AE6" s="400"/>
      <c r="AF6" s="400"/>
      <c r="AG6" s="400"/>
      <c r="AH6" s="565"/>
      <c r="AI6" s="1333" t="str">
        <f>IF(入力シート!E20="","",入力シート!E20)</f>
        <v/>
      </c>
      <c r="AJ6" s="1333"/>
      <c r="AK6" s="1333"/>
      <c r="AL6" s="1334"/>
      <c r="AM6" s="1334"/>
      <c r="AN6" s="1334"/>
      <c r="AO6" s="1334"/>
      <c r="AP6" s="1334"/>
      <c r="AQ6" s="1334"/>
      <c r="AR6" s="448"/>
      <c r="BB6"/>
    </row>
    <row r="7" spans="1:54" ht="22.5" customHeight="1" x14ac:dyDescent="0.2">
      <c r="A7" s="443"/>
      <c r="B7" s="400"/>
      <c r="C7" s="400"/>
      <c r="D7" s="400"/>
      <c r="E7" s="400"/>
      <c r="F7" s="400"/>
      <c r="G7" s="400"/>
      <c r="H7" s="400"/>
      <c r="I7" s="400"/>
      <c r="J7" s="400"/>
      <c r="K7" s="400"/>
      <c r="L7" s="400"/>
      <c r="M7" s="400"/>
      <c r="N7" s="400"/>
      <c r="O7" s="400"/>
      <c r="P7" s="400"/>
      <c r="Q7" s="400"/>
      <c r="R7" s="400"/>
      <c r="S7" s="400"/>
      <c r="T7" s="400"/>
      <c r="U7" s="400"/>
      <c r="V7" s="566"/>
      <c r="W7" s="566"/>
      <c r="X7" s="566"/>
      <c r="Y7" s="566"/>
      <c r="Z7" s="566"/>
      <c r="AA7" s="566"/>
      <c r="AB7" s="947"/>
      <c r="AC7" s="1269"/>
      <c r="AD7" s="706" t="s">
        <v>123</v>
      </c>
      <c r="AE7" s="1254"/>
      <c r="AF7" s="1254"/>
      <c r="AG7" s="1271" t="s">
        <v>251</v>
      </c>
      <c r="AH7" s="1271"/>
      <c r="AI7" s="1271"/>
      <c r="AJ7" s="1271"/>
      <c r="AK7" s="1272"/>
      <c r="AL7" s="1253" t="str">
        <f>IF(入力シート!E65="","",IF(入力シート!E65="選択してください","",入力シート!E65))</f>
        <v/>
      </c>
      <c r="AM7" s="1254"/>
      <c r="AN7" s="1254"/>
      <c r="AO7" s="1254"/>
      <c r="AP7" s="1254"/>
      <c r="AQ7" s="1255"/>
      <c r="AR7" s="567"/>
    </row>
    <row r="8" spans="1:54" ht="15" customHeight="1" x14ac:dyDescent="0.2">
      <c r="A8" s="443" t="s">
        <v>318</v>
      </c>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48"/>
    </row>
    <row r="9" spans="1:54" ht="18.75" customHeight="1" x14ac:dyDescent="0.2">
      <c r="A9" s="443"/>
      <c r="B9" s="1257" t="s">
        <v>319</v>
      </c>
      <c r="C9" s="950"/>
      <c r="D9" s="950"/>
      <c r="E9" s="950"/>
      <c r="F9" s="950"/>
      <c r="G9" s="950"/>
      <c r="H9" s="950"/>
      <c r="I9" s="950"/>
      <c r="J9" s="950"/>
      <c r="K9" s="950"/>
      <c r="L9" s="950"/>
      <c r="M9" s="950"/>
      <c r="N9" s="950"/>
      <c r="O9" s="950"/>
      <c r="P9" s="950"/>
      <c r="Q9" s="950"/>
      <c r="R9" s="950"/>
      <c r="S9" s="950"/>
      <c r="T9" s="950"/>
      <c r="U9" s="950"/>
      <c r="V9" s="950"/>
      <c r="W9" s="950"/>
      <c r="X9" s="950"/>
      <c r="Y9" s="950"/>
      <c r="Z9" s="966"/>
      <c r="AA9" s="1253" t="s">
        <v>215</v>
      </c>
      <c r="AB9" s="1254"/>
      <c r="AC9" s="1254"/>
      <c r="AD9" s="1254"/>
      <c r="AE9" s="1254"/>
      <c r="AF9" s="1254"/>
      <c r="AG9" s="1254"/>
      <c r="AH9" s="1254"/>
      <c r="AI9" s="1254"/>
      <c r="AJ9" s="1254"/>
      <c r="AK9" s="1254"/>
      <c r="AL9" s="1254"/>
      <c r="AM9" s="1254"/>
      <c r="AN9" s="1254"/>
      <c r="AO9" s="1254"/>
      <c r="AP9" s="1254"/>
      <c r="AQ9" s="1255"/>
      <c r="AR9" s="448"/>
    </row>
    <row r="10" spans="1:54" ht="18.75" customHeight="1" x14ac:dyDescent="0.2">
      <c r="A10" s="443"/>
      <c r="B10" s="1257" t="s">
        <v>320</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66"/>
      <c r="AA10" s="1252">
        <f>IF(入力シート!E73="","",入力シート!E73)</f>
        <v>0</v>
      </c>
      <c r="AB10" s="959"/>
      <c r="AC10" s="959"/>
      <c r="AD10" s="959"/>
      <c r="AE10" s="959"/>
      <c r="AF10" s="959"/>
      <c r="AG10" s="959"/>
      <c r="AH10" s="959"/>
      <c r="AI10" s="959"/>
      <c r="AJ10" s="959"/>
      <c r="AK10" s="959"/>
      <c r="AL10" s="959"/>
      <c r="AM10" s="959"/>
      <c r="AN10" s="959"/>
      <c r="AO10" s="1259" t="s">
        <v>321</v>
      </c>
      <c r="AP10" s="1259"/>
      <c r="AQ10" s="1260"/>
      <c r="AR10" s="448"/>
    </row>
    <row r="11" spans="1:54" x14ac:dyDescent="0.2">
      <c r="A11" s="443"/>
      <c r="B11" s="400"/>
      <c r="C11" s="400"/>
      <c r="D11" s="400"/>
      <c r="E11" s="400"/>
      <c r="F11" s="400"/>
      <c r="G11" s="400"/>
      <c r="H11" s="400"/>
      <c r="I11" s="400"/>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48"/>
    </row>
    <row r="12" spans="1:54" ht="15" customHeight="1" x14ac:dyDescent="0.2">
      <c r="A12" s="443" t="s">
        <v>322</v>
      </c>
      <c r="B12" s="400"/>
      <c r="C12" s="400"/>
      <c r="D12" s="400"/>
      <c r="E12" s="400"/>
      <c r="F12" s="400"/>
      <c r="G12" s="400"/>
      <c r="H12" s="400"/>
      <c r="I12" s="400"/>
      <c r="J12" s="400"/>
      <c r="K12" s="400"/>
      <c r="L12" s="400"/>
      <c r="M12" s="400"/>
      <c r="N12" s="400"/>
      <c r="O12" s="400"/>
      <c r="P12" s="400"/>
      <c r="Q12" s="400"/>
      <c r="R12" s="400"/>
      <c r="S12" s="400"/>
      <c r="T12" s="400"/>
      <c r="U12" s="400"/>
      <c r="V12" s="402"/>
      <c r="W12" s="402"/>
      <c r="X12" s="402"/>
      <c r="Y12" s="402"/>
      <c r="Z12" s="402"/>
      <c r="AA12" s="402"/>
      <c r="AB12" s="402"/>
      <c r="AC12" s="400"/>
      <c r="AD12" s="400"/>
      <c r="AE12" s="400"/>
      <c r="AF12" s="400"/>
      <c r="AG12" s="400"/>
      <c r="AH12" s="400"/>
      <c r="AI12" s="400"/>
      <c r="AJ12" s="400"/>
      <c r="AK12" s="400"/>
      <c r="AL12" s="400"/>
      <c r="AM12" s="400"/>
      <c r="AN12" s="400"/>
      <c r="AO12" s="400"/>
      <c r="AP12" s="400"/>
      <c r="AQ12" s="400"/>
      <c r="AR12" s="448"/>
    </row>
    <row r="13" spans="1:54" ht="21" customHeight="1" x14ac:dyDescent="0.2">
      <c r="A13" s="443"/>
      <c r="B13" s="1257" t="s">
        <v>323</v>
      </c>
      <c r="C13" s="950"/>
      <c r="D13" s="950"/>
      <c r="E13" s="950"/>
      <c r="F13" s="950"/>
      <c r="G13" s="950"/>
      <c r="H13" s="950"/>
      <c r="I13" s="966"/>
      <c r="J13" s="1257" t="s">
        <v>324</v>
      </c>
      <c r="K13" s="950"/>
      <c r="L13" s="950"/>
      <c r="M13" s="950"/>
      <c r="N13" s="1288" t="str">
        <f>IF(入力シート!E66="","",入力シート!E66)</f>
        <v/>
      </c>
      <c r="O13" s="1288"/>
      <c r="P13" s="1288"/>
      <c r="Q13" s="1288"/>
      <c r="R13" s="1288"/>
      <c r="S13" s="1288"/>
      <c r="T13" s="1288"/>
      <c r="U13" s="1288"/>
      <c r="V13" s="1288"/>
      <c r="W13" s="1288"/>
      <c r="X13" s="1288"/>
      <c r="Y13" s="1288"/>
      <c r="Z13" s="1288"/>
      <c r="AA13" s="950" t="s">
        <v>325</v>
      </c>
      <c r="AB13" s="950"/>
      <c r="AC13" s="950"/>
      <c r="AD13" s="950"/>
      <c r="AE13" s="1288" t="str">
        <f>IF(入力シート!E67="","",入力シート!E67)</f>
        <v/>
      </c>
      <c r="AF13" s="1288"/>
      <c r="AG13" s="1288"/>
      <c r="AH13" s="1288"/>
      <c r="AI13" s="1288"/>
      <c r="AJ13" s="1288"/>
      <c r="AK13" s="1288"/>
      <c r="AL13" s="1288"/>
      <c r="AM13" s="1288"/>
      <c r="AN13" s="1288"/>
      <c r="AO13" s="1288"/>
      <c r="AP13" s="1288"/>
      <c r="AQ13" s="1289"/>
      <c r="AR13" s="448"/>
    </row>
    <row r="14" spans="1:54" ht="21" customHeight="1" x14ac:dyDescent="0.2">
      <c r="A14" s="443"/>
      <c r="B14" s="1257" t="s">
        <v>326</v>
      </c>
      <c r="C14" s="950"/>
      <c r="D14" s="950"/>
      <c r="E14" s="950"/>
      <c r="F14" s="950"/>
      <c r="G14" s="950"/>
      <c r="H14" s="950"/>
      <c r="I14" s="966"/>
      <c r="J14" s="1253" t="str">
        <f>IF(入力シート!E74="","",IF(入力シート!E74="選択してください","",入力シート!E74))</f>
        <v/>
      </c>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5"/>
      <c r="AR14" s="448"/>
      <c r="AZ14"/>
    </row>
    <row r="15" spans="1:54" ht="21" customHeight="1" x14ac:dyDescent="0.2">
      <c r="A15" s="443"/>
      <c r="B15" s="1257" t="s">
        <v>327</v>
      </c>
      <c r="C15" s="950"/>
      <c r="D15" s="950"/>
      <c r="E15" s="950"/>
      <c r="F15" s="950"/>
      <c r="G15" s="950"/>
      <c r="H15" s="950"/>
      <c r="I15" s="1258"/>
      <c r="J15" s="947" t="str">
        <f>IF(入力シート!E75="","",入力シート!E75)</f>
        <v/>
      </c>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59" t="s">
        <v>328</v>
      </c>
      <c r="AP15" s="1259"/>
      <c r="AQ15" s="1260"/>
      <c r="AR15" s="448"/>
      <c r="AZ15"/>
    </row>
    <row r="16" spans="1:54" ht="21" customHeight="1" x14ac:dyDescent="0.2">
      <c r="A16" s="443"/>
      <c r="B16" s="1257" t="s">
        <v>329</v>
      </c>
      <c r="C16" s="950"/>
      <c r="D16" s="950"/>
      <c r="E16" s="950"/>
      <c r="F16" s="950"/>
      <c r="G16" s="950"/>
      <c r="H16" s="950"/>
      <c r="I16" s="1258"/>
      <c r="J16" s="947" t="str">
        <f>IF(入力シート!E72="","",入力シート!E72)</f>
        <v/>
      </c>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59" t="s">
        <v>330</v>
      </c>
      <c r="AP16" s="1259"/>
      <c r="AQ16" s="1260"/>
      <c r="AR16" s="448"/>
      <c r="AZ16"/>
    </row>
    <row r="17" spans="1:52" ht="21" customHeight="1" x14ac:dyDescent="0.2">
      <c r="A17" s="443"/>
      <c r="B17" s="1257" t="s">
        <v>331</v>
      </c>
      <c r="C17" s="950"/>
      <c r="D17" s="950"/>
      <c r="E17" s="950"/>
      <c r="F17" s="950"/>
      <c r="G17" s="950"/>
      <c r="H17" s="950"/>
      <c r="I17" s="1258"/>
      <c r="J17" s="1020"/>
      <c r="K17" s="1080"/>
      <c r="L17" s="1080"/>
      <c r="M17" s="1080"/>
      <c r="N17" s="1080"/>
      <c r="O17" s="1080"/>
      <c r="P17" s="1080"/>
      <c r="Q17" s="1080"/>
      <c r="R17" s="1080"/>
      <c r="S17" s="1080"/>
      <c r="T17" s="1080"/>
      <c r="U17" s="1080"/>
      <c r="V17" s="1080"/>
      <c r="W17" s="1080"/>
      <c r="X17" s="1259" t="s">
        <v>332</v>
      </c>
      <c r="Y17" s="1259"/>
      <c r="Z17" s="1260"/>
      <c r="AA17" s="1020"/>
      <c r="AB17" s="1080"/>
      <c r="AC17" s="1080"/>
      <c r="AD17" s="1080"/>
      <c r="AE17" s="1080"/>
      <c r="AF17" s="1080"/>
      <c r="AG17" s="1080"/>
      <c r="AH17" s="1080"/>
      <c r="AI17" s="1080"/>
      <c r="AJ17" s="1080"/>
      <c r="AK17" s="1080"/>
      <c r="AL17" s="1080"/>
      <c r="AM17" s="1080"/>
      <c r="AN17" s="1080"/>
      <c r="AO17" s="1259" t="s">
        <v>330</v>
      </c>
      <c r="AP17" s="1259"/>
      <c r="AQ17" s="1260"/>
      <c r="AR17" s="448"/>
      <c r="AZ17"/>
    </row>
    <row r="18" spans="1:52" ht="21" customHeight="1" x14ac:dyDescent="0.2">
      <c r="A18" s="443"/>
      <c r="B18" s="1257" t="s">
        <v>333</v>
      </c>
      <c r="C18" s="950"/>
      <c r="D18" s="950"/>
      <c r="E18" s="950"/>
      <c r="F18" s="950"/>
      <c r="G18" s="950"/>
      <c r="H18" s="950"/>
      <c r="I18" s="1258"/>
      <c r="J18" s="102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259" t="s">
        <v>334</v>
      </c>
      <c r="AP18" s="1259"/>
      <c r="AQ18" s="1260"/>
      <c r="AR18" s="448"/>
      <c r="AZ18"/>
    </row>
    <row r="19" spans="1:52" ht="21" customHeight="1" x14ac:dyDescent="0.2">
      <c r="A19" s="443"/>
      <c r="B19" s="1257" t="s">
        <v>335</v>
      </c>
      <c r="C19" s="950"/>
      <c r="D19" s="950"/>
      <c r="E19" s="950"/>
      <c r="F19" s="950"/>
      <c r="G19" s="950"/>
      <c r="H19" s="950"/>
      <c r="I19" s="950"/>
      <c r="J19" s="950"/>
      <c r="K19" s="950"/>
      <c r="L19" s="950"/>
      <c r="M19" s="950"/>
      <c r="N19" s="950"/>
      <c r="O19" s="950"/>
      <c r="P19" s="950"/>
      <c r="Q19" s="950"/>
      <c r="R19" s="950"/>
      <c r="S19" s="950"/>
      <c r="T19" s="950"/>
      <c r="U19" s="966"/>
      <c r="V19" s="947" t="str">
        <f>IF(入力シート!E76="","",入力シート!E76)</f>
        <v/>
      </c>
      <c r="W19" s="1269"/>
      <c r="X19" s="1269"/>
      <c r="Y19" s="1269"/>
      <c r="Z19" s="1269"/>
      <c r="AA19" s="1269"/>
      <c r="AB19" s="1269"/>
      <c r="AC19" s="1269"/>
      <c r="AD19" s="1269"/>
      <c r="AE19" s="1269"/>
      <c r="AF19" s="1269"/>
      <c r="AG19" s="1269"/>
      <c r="AH19" s="1269"/>
      <c r="AI19" s="1269"/>
      <c r="AJ19" s="1269"/>
      <c r="AK19" s="1269"/>
      <c r="AL19" s="1269"/>
      <c r="AM19" s="1269"/>
      <c r="AN19" s="1269"/>
      <c r="AO19" s="1259" t="s">
        <v>336</v>
      </c>
      <c r="AP19" s="1259"/>
      <c r="AQ19" s="1260"/>
      <c r="AR19" s="448"/>
      <c r="AZ19"/>
    </row>
    <row r="20" spans="1:52" ht="21" customHeight="1" x14ac:dyDescent="0.2">
      <c r="A20" s="443"/>
      <c r="B20" s="1257" t="s">
        <v>337</v>
      </c>
      <c r="C20" s="950"/>
      <c r="D20" s="950"/>
      <c r="E20" s="950"/>
      <c r="F20" s="950"/>
      <c r="G20" s="950"/>
      <c r="H20" s="950"/>
      <c r="I20" s="950"/>
      <c r="J20" s="950"/>
      <c r="K20" s="950"/>
      <c r="L20" s="950"/>
      <c r="M20" s="950"/>
      <c r="N20" s="950"/>
      <c r="O20" s="950"/>
      <c r="P20" s="950"/>
      <c r="Q20" s="950"/>
      <c r="R20" s="950"/>
      <c r="S20" s="950"/>
      <c r="T20" s="950"/>
      <c r="U20" s="966"/>
      <c r="V20" s="421"/>
      <c r="W20" s="475"/>
      <c r="X20" s="475"/>
      <c r="Y20" s="1308" t="str">
        <f>IF(入力シート!E77="","",入力シート!E77)</f>
        <v/>
      </c>
      <c r="Z20" s="1308"/>
      <c r="AA20" s="1308"/>
      <c r="AB20" s="1308"/>
      <c r="AC20" s="475" t="s">
        <v>582</v>
      </c>
      <c r="AD20" s="1259" t="s">
        <v>123</v>
      </c>
      <c r="AE20" s="1259"/>
      <c r="AF20" s="1259"/>
      <c r="AG20" s="475"/>
      <c r="AH20" s="475"/>
      <c r="AI20" s="475"/>
      <c r="AJ20" s="475"/>
      <c r="AK20" s="1309" t="str">
        <f>IF(入力シート!H77="","",入力シート!H77)</f>
        <v/>
      </c>
      <c r="AL20" s="1309"/>
      <c r="AM20" s="1309"/>
      <c r="AN20" s="1309"/>
      <c r="AO20" s="1259" t="s">
        <v>582</v>
      </c>
      <c r="AP20" s="1259"/>
      <c r="AQ20" s="1260"/>
      <c r="AR20" s="448"/>
      <c r="AZ20"/>
    </row>
    <row r="21" spans="1:52" ht="21" customHeight="1" x14ac:dyDescent="0.2">
      <c r="A21" s="443"/>
      <c r="B21" s="1257" t="s">
        <v>338</v>
      </c>
      <c r="C21" s="950"/>
      <c r="D21" s="950"/>
      <c r="E21" s="950"/>
      <c r="F21" s="950"/>
      <c r="G21" s="950"/>
      <c r="H21" s="950"/>
      <c r="I21" s="950"/>
      <c r="J21" s="950"/>
      <c r="K21" s="950"/>
      <c r="L21" s="950"/>
      <c r="M21" s="950"/>
      <c r="N21" s="950"/>
      <c r="O21" s="950"/>
      <c r="P21" s="950"/>
      <c r="Q21" s="950"/>
      <c r="R21" s="950"/>
      <c r="S21" s="950"/>
      <c r="T21" s="950"/>
      <c r="U21" s="966"/>
      <c r="V21" s="1071"/>
      <c r="W21" s="1072"/>
      <c r="X21" s="1072"/>
      <c r="Y21" s="1072"/>
      <c r="Z21" s="1072"/>
      <c r="AA21" s="1072"/>
      <c r="AB21" s="1072"/>
      <c r="AC21" s="1072"/>
      <c r="AD21" s="1072"/>
      <c r="AE21" s="1072"/>
      <c r="AF21" s="1072"/>
      <c r="AG21" s="1072"/>
      <c r="AH21" s="1072"/>
      <c r="AI21" s="1072"/>
      <c r="AJ21" s="1072"/>
      <c r="AK21" s="1072"/>
      <c r="AL21" s="1072"/>
      <c r="AM21" s="1072"/>
      <c r="AN21" s="1072"/>
      <c r="AO21" s="1038" t="s">
        <v>339</v>
      </c>
      <c r="AP21" s="1038"/>
      <c r="AQ21" s="1261"/>
      <c r="AR21" s="448"/>
      <c r="AZ21"/>
    </row>
    <row r="22" spans="1:52" ht="21" customHeight="1" x14ac:dyDescent="0.2">
      <c r="A22" s="443"/>
      <c r="B22" s="1006" t="s">
        <v>340</v>
      </c>
      <c r="C22" s="1007"/>
      <c r="D22" s="1007"/>
      <c r="E22" s="1007"/>
      <c r="F22" s="1007"/>
      <c r="G22" s="1007"/>
      <c r="H22" s="1007"/>
      <c r="I22" s="1007"/>
      <c r="J22" s="1029" t="str">
        <f>IF(入力シート!E79="","",入力シート!E79)</f>
        <v/>
      </c>
      <c r="K22" s="1082"/>
      <c r="L22" s="1082"/>
      <c r="M22" s="1038" t="s">
        <v>341</v>
      </c>
      <c r="N22" s="1038"/>
      <c r="O22" s="1038"/>
      <c r="P22" s="1038"/>
      <c r="Q22" s="1082" t="str">
        <f>IF(入力シート!H79="","",入力シート!H79)</f>
        <v/>
      </c>
      <c r="R22" s="1082"/>
      <c r="S22" s="1082"/>
      <c r="T22" s="1310" t="s">
        <v>339</v>
      </c>
      <c r="U22" s="1311"/>
      <c r="V22" s="1037" t="s">
        <v>342</v>
      </c>
      <c r="W22" s="1038"/>
      <c r="X22" s="1038"/>
      <c r="Y22" s="1038"/>
      <c r="Z22" s="1038"/>
      <c r="AA22" s="1038"/>
      <c r="AB22" s="1038"/>
      <c r="AC22" s="1261"/>
      <c r="AD22" s="1029" t="str">
        <f>IF(入力シート!E78="","",入力シート!E78)</f>
        <v/>
      </c>
      <c r="AE22" s="1082"/>
      <c r="AF22" s="1082"/>
      <c r="AG22" s="1038" t="s">
        <v>343</v>
      </c>
      <c r="AH22" s="1038"/>
      <c r="AI22" s="1038"/>
      <c r="AJ22" s="1038"/>
      <c r="AK22" s="1038"/>
      <c r="AL22" s="1082" t="str">
        <f>IF(入力シート!H78="","",入力シート!H78)</f>
        <v/>
      </c>
      <c r="AM22" s="1082"/>
      <c r="AN22" s="1082"/>
      <c r="AO22" s="1038" t="s">
        <v>339</v>
      </c>
      <c r="AP22" s="1038"/>
      <c r="AQ22" s="1261"/>
      <c r="AR22" s="448"/>
      <c r="AZ22"/>
    </row>
    <row r="23" spans="1:52" ht="21" customHeight="1" x14ac:dyDescent="0.2">
      <c r="A23" s="443"/>
      <c r="B23" s="1327" t="s">
        <v>344</v>
      </c>
      <c r="C23" s="1328"/>
      <c r="D23" s="1328"/>
      <c r="E23" s="1328"/>
      <c r="F23" s="1328"/>
      <c r="G23" s="1328"/>
      <c r="H23" s="1328"/>
      <c r="I23" s="1328"/>
      <c r="J23" s="1303" t="s">
        <v>345</v>
      </c>
      <c r="K23" s="1303"/>
      <c r="L23" s="1303"/>
      <c r="M23" s="1303"/>
      <c r="N23" s="1303"/>
      <c r="O23" s="1303"/>
      <c r="P23" s="1303"/>
      <c r="Q23" s="1303"/>
      <c r="R23" s="1303"/>
      <c r="S23" s="1303"/>
      <c r="T23" s="1303"/>
      <c r="U23" s="1303"/>
      <c r="V23" s="1292" t="str">
        <f>IF(入力シート!E80="","",入力シート!E80)</f>
        <v/>
      </c>
      <c r="W23" s="1293"/>
      <c r="X23" s="1293"/>
      <c r="Y23" s="1293"/>
      <c r="Z23" s="1293"/>
      <c r="AA23" s="1293"/>
      <c r="AB23" s="1293"/>
      <c r="AC23" s="1293"/>
      <c r="AD23" s="1293"/>
      <c r="AE23" s="1293"/>
      <c r="AF23" s="1293"/>
      <c r="AG23" s="1293"/>
      <c r="AH23" s="1293"/>
      <c r="AI23" s="1293"/>
      <c r="AJ23" s="1293"/>
      <c r="AK23" s="1293"/>
      <c r="AL23" s="1293"/>
      <c r="AM23" s="1293"/>
      <c r="AN23" s="1293"/>
      <c r="AO23" s="1038" t="s">
        <v>346</v>
      </c>
      <c r="AP23" s="1038"/>
      <c r="AQ23" s="1261"/>
      <c r="AR23" s="448"/>
      <c r="AT23"/>
      <c r="AZ23"/>
    </row>
    <row r="24" spans="1:52" ht="21" customHeight="1" x14ac:dyDescent="0.2">
      <c r="A24" s="443"/>
      <c r="B24" s="1329"/>
      <c r="C24" s="1330"/>
      <c r="D24" s="1330"/>
      <c r="E24" s="1330"/>
      <c r="F24" s="1330"/>
      <c r="G24" s="1330"/>
      <c r="H24" s="1330"/>
      <c r="I24" s="1331"/>
      <c r="J24" s="1290" t="s">
        <v>347</v>
      </c>
      <c r="K24" s="1291"/>
      <c r="L24" s="1291"/>
      <c r="M24" s="1291"/>
      <c r="N24" s="1291"/>
      <c r="O24" s="1291"/>
      <c r="P24" s="1291"/>
      <c r="Q24" s="1291"/>
      <c r="R24" s="1291"/>
      <c r="S24" s="1291"/>
      <c r="T24" s="1291"/>
      <c r="U24" s="1291"/>
      <c r="V24" s="1292" t="str">
        <f>IF(入力シート!E81="","",入力シート!E81)</f>
        <v/>
      </c>
      <c r="W24" s="1293"/>
      <c r="X24" s="1293"/>
      <c r="Y24" s="1293"/>
      <c r="Z24" s="1293"/>
      <c r="AA24" s="1293"/>
      <c r="AB24" s="1293"/>
      <c r="AC24" s="1293"/>
      <c r="AD24" s="1293"/>
      <c r="AE24" s="1293"/>
      <c r="AF24" s="1293"/>
      <c r="AG24" s="1293"/>
      <c r="AH24" s="1293"/>
      <c r="AI24" s="1293"/>
      <c r="AJ24" s="1293"/>
      <c r="AK24" s="1293"/>
      <c r="AL24" s="1293"/>
      <c r="AM24" s="1293"/>
      <c r="AN24" s="1293"/>
      <c r="AO24" s="1038" t="s">
        <v>346</v>
      </c>
      <c r="AP24" s="1038"/>
      <c r="AQ24" s="1261"/>
      <c r="AR24" s="448"/>
      <c r="AZ24"/>
    </row>
    <row r="25" spans="1:52" ht="33" customHeight="1" x14ac:dyDescent="0.2">
      <c r="A25" s="443"/>
      <c r="B25" s="1257" t="s">
        <v>348</v>
      </c>
      <c r="C25" s="950"/>
      <c r="D25" s="950"/>
      <c r="E25" s="950"/>
      <c r="F25" s="950"/>
      <c r="G25" s="950"/>
      <c r="H25" s="950"/>
      <c r="I25" s="950"/>
      <c r="J25" s="950"/>
      <c r="K25" s="950"/>
      <c r="L25" s="950"/>
      <c r="M25" s="950"/>
      <c r="N25" s="950"/>
      <c r="O25" s="950"/>
      <c r="P25" s="950"/>
      <c r="Q25" s="950"/>
      <c r="R25" s="950"/>
      <c r="S25" s="950"/>
      <c r="T25" s="950"/>
      <c r="U25" s="966"/>
      <c r="V25" s="1282"/>
      <c r="W25" s="1283"/>
      <c r="X25" s="1283"/>
      <c r="Y25" s="1283"/>
      <c r="Z25" s="1283"/>
      <c r="AA25" s="1283"/>
      <c r="AB25" s="1283"/>
      <c r="AC25" s="1284"/>
      <c r="AD25" s="1284"/>
      <c r="AE25" s="1284"/>
      <c r="AF25" s="1284"/>
      <c r="AG25" s="1284"/>
      <c r="AH25" s="1284"/>
      <c r="AI25" s="1284"/>
      <c r="AJ25" s="1284"/>
      <c r="AK25" s="1284"/>
      <c r="AL25" s="1284"/>
      <c r="AM25" s="1284"/>
      <c r="AN25" s="1284"/>
      <c r="AO25" s="1284"/>
      <c r="AP25" s="1284"/>
      <c r="AQ25" s="1284"/>
      <c r="AR25" s="448"/>
      <c r="AZ25"/>
    </row>
    <row r="26" spans="1:52" ht="21" customHeight="1" x14ac:dyDescent="0.2">
      <c r="A26" s="443"/>
      <c r="B26" s="568" t="s">
        <v>349</v>
      </c>
      <c r="C26" s="569"/>
      <c r="D26" s="569"/>
      <c r="E26" s="569"/>
      <c r="F26" s="569"/>
      <c r="G26" s="569"/>
      <c r="H26" s="569"/>
      <c r="I26" s="569"/>
      <c r="J26" s="569"/>
      <c r="K26" s="569"/>
      <c r="L26" s="569"/>
      <c r="M26" s="569"/>
      <c r="N26" s="569"/>
      <c r="O26" s="569"/>
      <c r="P26" s="569"/>
      <c r="Q26" s="569"/>
      <c r="R26" s="569"/>
      <c r="S26" s="569"/>
      <c r="T26" s="569"/>
      <c r="U26" s="570"/>
      <c r="V26" s="1322"/>
      <c r="W26" s="1323"/>
      <c r="X26" s="1323"/>
      <c r="Y26" s="1323"/>
      <c r="Z26" s="1323"/>
      <c r="AA26" s="1323"/>
      <c r="AB26" s="1323"/>
      <c r="AC26" s="1323"/>
      <c r="AD26" s="1323"/>
      <c r="AE26" s="1323"/>
      <c r="AF26" s="1323"/>
      <c r="AG26" s="1323"/>
      <c r="AH26" s="1323"/>
      <c r="AI26" s="1323"/>
      <c r="AJ26" s="1323"/>
      <c r="AK26" s="1323"/>
      <c r="AL26" s="1323"/>
      <c r="AM26" s="1323"/>
      <c r="AN26" s="1323"/>
      <c r="AO26" s="1323"/>
      <c r="AP26" s="1323"/>
      <c r="AQ26" s="1324"/>
      <c r="AR26" s="448"/>
      <c r="AZ26"/>
    </row>
    <row r="27" spans="1:52" ht="21" customHeight="1" x14ac:dyDescent="0.2">
      <c r="A27" s="443"/>
      <c r="B27" s="1257" t="s">
        <v>350</v>
      </c>
      <c r="C27" s="950"/>
      <c r="D27" s="950"/>
      <c r="E27" s="950"/>
      <c r="F27" s="950"/>
      <c r="G27" s="950"/>
      <c r="H27" s="950"/>
      <c r="I27" s="950"/>
      <c r="J27" s="950"/>
      <c r="K27" s="950"/>
      <c r="L27" s="950"/>
      <c r="M27" s="950"/>
      <c r="N27" s="950"/>
      <c r="O27" s="950"/>
      <c r="P27" s="950"/>
      <c r="Q27" s="950"/>
      <c r="R27" s="950"/>
      <c r="S27" s="950"/>
      <c r="T27" s="950"/>
      <c r="U27" s="966"/>
      <c r="V27" s="1021" t="s">
        <v>351</v>
      </c>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448"/>
    </row>
    <row r="28" spans="1:52" ht="21" customHeight="1" x14ac:dyDescent="0.2">
      <c r="A28" s="443"/>
      <c r="B28" s="1262" t="s">
        <v>352</v>
      </c>
      <c r="C28" s="1263"/>
      <c r="D28" s="1263"/>
      <c r="E28" s="1263"/>
      <c r="F28" s="1263"/>
      <c r="G28" s="1263"/>
      <c r="H28" s="1263"/>
      <c r="I28" s="1263"/>
      <c r="J28" s="1263"/>
      <c r="K28" s="1263"/>
      <c r="L28" s="1263"/>
      <c r="M28" s="1263"/>
      <c r="N28" s="1263"/>
      <c r="O28" s="1263"/>
      <c r="P28" s="1263"/>
      <c r="Q28" s="1263"/>
      <c r="R28" s="1263"/>
      <c r="S28" s="1263"/>
      <c r="T28" s="1263"/>
      <c r="U28" s="1264"/>
      <c r="V28" s="1296"/>
      <c r="W28" s="1297"/>
      <c r="X28" s="1297"/>
      <c r="Y28" s="1297"/>
      <c r="Z28" s="1297"/>
      <c r="AA28" s="1297"/>
      <c r="AB28" s="1297"/>
      <c r="AC28" s="1297"/>
      <c r="AD28" s="1297"/>
      <c r="AE28" s="1297"/>
      <c r="AF28" s="1297"/>
      <c r="AG28" s="1297"/>
      <c r="AH28" s="1297"/>
      <c r="AI28" s="1297"/>
      <c r="AJ28" s="1297"/>
      <c r="AK28" s="1297"/>
      <c r="AL28" s="1297"/>
      <c r="AM28" s="1297"/>
      <c r="AN28" s="1297"/>
      <c r="AO28" s="1294" t="s">
        <v>336</v>
      </c>
      <c r="AP28" s="1294"/>
      <c r="AQ28" s="1295"/>
      <c r="AR28" s="448"/>
      <c r="AZ28"/>
    </row>
    <row r="29" spans="1:52" ht="21" customHeight="1" x14ac:dyDescent="0.2">
      <c r="A29" s="443"/>
      <c r="B29" s="1265"/>
      <c r="C29" s="1266"/>
      <c r="D29" s="1266"/>
      <c r="E29" s="1266"/>
      <c r="F29" s="1266"/>
      <c r="G29" s="1266"/>
      <c r="H29" s="1266"/>
      <c r="I29" s="1266"/>
      <c r="J29" s="1266"/>
      <c r="K29" s="1266"/>
      <c r="L29" s="1266"/>
      <c r="M29" s="1266"/>
      <c r="N29" s="1266"/>
      <c r="O29" s="1266"/>
      <c r="P29" s="1266"/>
      <c r="Q29" s="1266"/>
      <c r="R29" s="1266"/>
      <c r="S29" s="1266"/>
      <c r="T29" s="1266"/>
      <c r="U29" s="1267"/>
      <c r="V29" s="1304"/>
      <c r="W29" s="1300"/>
      <c r="X29" s="1300"/>
      <c r="Y29" s="1300"/>
      <c r="Z29" s="1300"/>
      <c r="AA29" s="1300"/>
      <c r="AB29" s="1300"/>
      <c r="AC29" s="1300"/>
      <c r="AD29" s="1300"/>
      <c r="AE29" s="1300"/>
      <c r="AF29" s="1300"/>
      <c r="AG29" s="1300"/>
      <c r="AH29" s="1300"/>
      <c r="AI29" s="1300"/>
      <c r="AJ29" s="1300"/>
      <c r="AK29" s="1300"/>
      <c r="AL29" s="1300"/>
      <c r="AM29" s="1300"/>
      <c r="AN29" s="1300"/>
      <c r="AO29" s="1317" t="s">
        <v>353</v>
      </c>
      <c r="AP29" s="1317"/>
      <c r="AQ29" s="1318"/>
      <c r="AR29" s="448"/>
      <c r="AZ29"/>
    </row>
    <row r="30" spans="1:52" ht="21" customHeight="1" x14ac:dyDescent="0.2">
      <c r="A30" s="443"/>
      <c r="B30" s="1262" t="s">
        <v>354</v>
      </c>
      <c r="C30" s="1263"/>
      <c r="D30" s="1263"/>
      <c r="E30" s="1263"/>
      <c r="F30" s="1263"/>
      <c r="G30" s="1263"/>
      <c r="H30" s="1263"/>
      <c r="I30" s="1263"/>
      <c r="J30" s="1263"/>
      <c r="K30" s="1263"/>
      <c r="L30" s="1263"/>
      <c r="M30" s="1263"/>
      <c r="N30" s="1263"/>
      <c r="O30" s="1263"/>
      <c r="P30" s="1263"/>
      <c r="Q30" s="1263"/>
      <c r="R30" s="1263"/>
      <c r="S30" s="1263"/>
      <c r="T30" s="1263"/>
      <c r="U30" s="1264"/>
      <c r="V30" s="971" t="str">
        <f>IF(入力シート!E82="","",IF(入力シート!E82="選択してください","",入力シート!E82))</f>
        <v/>
      </c>
      <c r="W30" s="972"/>
      <c r="X30" s="972"/>
      <c r="Y30" s="972"/>
      <c r="Z30" s="972"/>
      <c r="AA30" s="972"/>
      <c r="AB30" s="972"/>
      <c r="AC30" s="972"/>
      <c r="AD30" s="972"/>
      <c r="AE30" s="972"/>
      <c r="AF30" s="972"/>
      <c r="AG30" s="972"/>
      <c r="AH30" s="972"/>
      <c r="AI30" s="972"/>
      <c r="AJ30" s="972"/>
      <c r="AK30" s="972"/>
      <c r="AL30" s="972"/>
      <c r="AM30" s="972"/>
      <c r="AN30" s="972"/>
      <c r="AO30" s="979"/>
      <c r="AP30" s="979"/>
      <c r="AQ30" s="980"/>
      <c r="AR30" s="448"/>
      <c r="AZ30"/>
    </row>
    <row r="31" spans="1:52" ht="21" customHeight="1" x14ac:dyDescent="0.2">
      <c r="A31" s="443"/>
      <c r="B31" s="1265"/>
      <c r="C31" s="1266"/>
      <c r="D31" s="1266"/>
      <c r="E31" s="1266"/>
      <c r="F31" s="1266"/>
      <c r="G31" s="1266"/>
      <c r="H31" s="1266"/>
      <c r="I31" s="1266"/>
      <c r="J31" s="1266"/>
      <c r="K31" s="1266"/>
      <c r="L31" s="1266"/>
      <c r="M31" s="1266"/>
      <c r="N31" s="1266"/>
      <c r="O31" s="1266"/>
      <c r="P31" s="1266"/>
      <c r="Q31" s="1266"/>
      <c r="R31" s="1266"/>
      <c r="S31" s="1266"/>
      <c r="T31" s="1266"/>
      <c r="U31" s="1267"/>
      <c r="V31" s="1319"/>
      <c r="W31" s="1320"/>
      <c r="X31" s="1320"/>
      <c r="Y31" s="1320"/>
      <c r="Z31" s="1320"/>
      <c r="AA31" s="1320"/>
      <c r="AB31" s="1320"/>
      <c r="AC31" s="1320"/>
      <c r="AD31" s="1320"/>
      <c r="AE31" s="1320"/>
      <c r="AF31" s="1320"/>
      <c r="AG31" s="1320"/>
      <c r="AH31" s="1320"/>
      <c r="AI31" s="1320"/>
      <c r="AJ31" s="1320"/>
      <c r="AK31" s="1320"/>
      <c r="AL31" s="1320"/>
      <c r="AM31" s="1320"/>
      <c r="AN31" s="1320"/>
      <c r="AO31" s="1320"/>
      <c r="AP31" s="1320"/>
      <c r="AQ31" s="1321"/>
      <c r="AR31" s="448"/>
    </row>
    <row r="32" spans="1:52" ht="21" customHeight="1" x14ac:dyDescent="0.2">
      <c r="A32" s="443"/>
      <c r="B32" s="1257" t="s">
        <v>355</v>
      </c>
      <c r="C32" s="950"/>
      <c r="D32" s="950"/>
      <c r="E32" s="950"/>
      <c r="F32" s="950"/>
      <c r="G32" s="950"/>
      <c r="H32" s="950"/>
      <c r="I32" s="950"/>
      <c r="J32" s="950"/>
      <c r="K32" s="950"/>
      <c r="L32" s="950"/>
      <c r="M32" s="950"/>
      <c r="N32" s="950"/>
      <c r="O32" s="950"/>
      <c r="P32" s="950"/>
      <c r="Q32" s="950"/>
      <c r="R32" s="950"/>
      <c r="S32" s="950"/>
      <c r="T32" s="950"/>
      <c r="U32" s="966"/>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448"/>
      <c r="AZ32"/>
    </row>
    <row r="33" spans="1:52" ht="21" customHeight="1" x14ac:dyDescent="0.2">
      <c r="A33" s="443"/>
      <c r="B33" s="1257" t="s">
        <v>356</v>
      </c>
      <c r="C33" s="950"/>
      <c r="D33" s="950"/>
      <c r="E33" s="950"/>
      <c r="F33" s="950"/>
      <c r="G33" s="950"/>
      <c r="H33" s="950"/>
      <c r="I33" s="950"/>
      <c r="J33" s="950"/>
      <c r="K33" s="950"/>
      <c r="L33" s="950"/>
      <c r="M33" s="950"/>
      <c r="N33" s="950"/>
      <c r="O33" s="950"/>
      <c r="P33" s="950"/>
      <c r="Q33" s="950"/>
      <c r="R33" s="950"/>
      <c r="S33" s="950"/>
      <c r="T33" s="950"/>
      <c r="U33" s="966"/>
      <c r="V33" s="1253" t="str">
        <f>IF(入力シート!E83="","",IF(入力シート!E83="選択してください","",入力シート!E83))</f>
        <v/>
      </c>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5"/>
      <c r="AR33" s="448"/>
      <c r="AZ33"/>
    </row>
    <row r="34" spans="1:52" ht="21" customHeight="1" x14ac:dyDescent="0.2">
      <c r="A34" s="443"/>
      <c r="B34" s="965" t="s">
        <v>357</v>
      </c>
      <c r="C34" s="965"/>
      <c r="D34" s="965"/>
      <c r="E34" s="965"/>
      <c r="F34" s="965"/>
      <c r="G34" s="965"/>
      <c r="H34" s="965"/>
      <c r="I34" s="965"/>
      <c r="J34" s="965"/>
      <c r="K34" s="965"/>
      <c r="L34" s="965"/>
      <c r="M34" s="965"/>
      <c r="N34" s="965"/>
      <c r="O34" s="965"/>
      <c r="P34" s="965"/>
      <c r="Q34" s="965"/>
      <c r="R34" s="965"/>
      <c r="S34" s="965"/>
      <c r="T34" s="965"/>
      <c r="U34" s="965"/>
      <c r="V34" s="1305" t="s">
        <v>358</v>
      </c>
      <c r="W34" s="1306"/>
      <c r="X34" s="1306"/>
      <c r="Y34" s="1307"/>
      <c r="Z34" s="1296"/>
      <c r="AA34" s="1297"/>
      <c r="AB34" s="1297"/>
      <c r="AC34" s="1297"/>
      <c r="AD34" s="1297"/>
      <c r="AE34" s="1297"/>
      <c r="AF34" s="1297"/>
      <c r="AG34" s="1297"/>
      <c r="AH34" s="1297"/>
      <c r="AI34" s="1297"/>
      <c r="AJ34" s="1297"/>
      <c r="AK34" s="1297"/>
      <c r="AL34" s="1297"/>
      <c r="AM34" s="1297"/>
      <c r="AN34" s="1297"/>
      <c r="AO34" s="1294" t="s">
        <v>336</v>
      </c>
      <c r="AP34" s="1294"/>
      <c r="AQ34" s="1295"/>
      <c r="AR34" s="448"/>
      <c r="AZ34"/>
    </row>
    <row r="35" spans="1:52" ht="21" customHeight="1" x14ac:dyDescent="0.2">
      <c r="A35" s="443"/>
      <c r="B35" s="965"/>
      <c r="C35" s="965"/>
      <c r="D35" s="965"/>
      <c r="E35" s="965"/>
      <c r="F35" s="965"/>
      <c r="G35" s="965"/>
      <c r="H35" s="965"/>
      <c r="I35" s="965"/>
      <c r="J35" s="965"/>
      <c r="K35" s="965"/>
      <c r="L35" s="965"/>
      <c r="M35" s="965"/>
      <c r="N35" s="965"/>
      <c r="O35" s="965"/>
      <c r="P35" s="965"/>
      <c r="Q35" s="965"/>
      <c r="R35" s="965"/>
      <c r="S35" s="965"/>
      <c r="T35" s="965"/>
      <c r="U35" s="965"/>
      <c r="V35" s="1285" t="s">
        <v>359</v>
      </c>
      <c r="W35" s="1286"/>
      <c r="X35" s="1286"/>
      <c r="Y35" s="1287"/>
      <c r="Z35" s="1325" t="s">
        <v>312</v>
      </c>
      <c r="AA35" s="1326"/>
      <c r="AB35" s="1326"/>
      <c r="AC35" s="1326"/>
      <c r="AD35" s="1300"/>
      <c r="AE35" s="1300"/>
      <c r="AF35" s="1300"/>
      <c r="AG35" s="1300"/>
      <c r="AH35" s="1300"/>
      <c r="AI35" s="571" t="s">
        <v>360</v>
      </c>
      <c r="AJ35" s="1300"/>
      <c r="AK35" s="1300"/>
      <c r="AL35" s="1300"/>
      <c r="AM35" s="1300"/>
      <c r="AN35" s="1300"/>
      <c r="AO35" s="1298" t="s">
        <v>336</v>
      </c>
      <c r="AP35" s="1298"/>
      <c r="AQ35" s="1299"/>
      <c r="AR35" s="448"/>
      <c r="AZ35"/>
    </row>
    <row r="36" spans="1:52" ht="21" customHeight="1" x14ac:dyDescent="0.2">
      <c r="A36" s="443"/>
      <c r="B36" s="965" t="s">
        <v>361</v>
      </c>
      <c r="C36" s="965"/>
      <c r="D36" s="965"/>
      <c r="E36" s="965"/>
      <c r="F36" s="965"/>
      <c r="G36" s="965"/>
      <c r="H36" s="965"/>
      <c r="I36" s="965"/>
      <c r="J36" s="965"/>
      <c r="K36" s="965"/>
      <c r="L36" s="965"/>
      <c r="M36" s="965"/>
      <c r="N36" s="965"/>
      <c r="O36" s="965"/>
      <c r="P36" s="965"/>
      <c r="Q36" s="965"/>
      <c r="R36" s="965"/>
      <c r="S36" s="965"/>
      <c r="T36" s="965"/>
      <c r="U36" s="965"/>
      <c r="V36" s="1276"/>
      <c r="W36" s="1277"/>
      <c r="X36" s="1277"/>
      <c r="Y36" s="1277"/>
      <c r="Z36" s="1277"/>
      <c r="AA36" s="1277"/>
      <c r="AB36" s="1277"/>
      <c r="AC36" s="1277"/>
      <c r="AD36" s="1277"/>
      <c r="AE36" s="1277"/>
      <c r="AF36" s="1277"/>
      <c r="AG36" s="1277"/>
      <c r="AH36" s="1277"/>
      <c r="AI36" s="1277"/>
      <c r="AJ36" s="1277"/>
      <c r="AK36" s="1277"/>
      <c r="AL36" s="1277"/>
      <c r="AM36" s="1277"/>
      <c r="AN36" s="1277"/>
      <c r="AO36" s="1278"/>
      <c r="AP36" s="1278"/>
      <c r="AQ36" s="1279"/>
      <c r="AR36" s="448"/>
    </row>
    <row r="37" spans="1:52" ht="21" customHeight="1" x14ac:dyDescent="0.2">
      <c r="A37" s="443"/>
      <c r="B37" s="965" t="s">
        <v>362</v>
      </c>
      <c r="C37" s="965"/>
      <c r="D37" s="965"/>
      <c r="E37" s="965"/>
      <c r="F37" s="965"/>
      <c r="G37" s="965"/>
      <c r="H37" s="965"/>
      <c r="I37" s="965"/>
      <c r="J37" s="965"/>
      <c r="K37" s="965"/>
      <c r="L37" s="965"/>
      <c r="M37" s="965"/>
      <c r="N37" s="965"/>
      <c r="O37" s="965"/>
      <c r="P37" s="965"/>
      <c r="Q37" s="965"/>
      <c r="R37" s="965"/>
      <c r="S37" s="965"/>
      <c r="T37" s="965"/>
      <c r="U37" s="965"/>
      <c r="V37" s="1312"/>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6"/>
      <c r="AR37" s="448"/>
    </row>
    <row r="38" spans="1:52" ht="21" customHeight="1" x14ac:dyDescent="0.2">
      <c r="A38" s="443"/>
      <c r="B38" s="1008" t="s">
        <v>363</v>
      </c>
      <c r="C38" s="1009"/>
      <c r="D38" s="1009"/>
      <c r="E38" s="1009"/>
      <c r="F38" s="1009"/>
      <c r="G38" s="1009"/>
      <c r="H38" s="1009"/>
      <c r="I38" s="1301"/>
      <c r="J38" s="1301"/>
      <c r="K38" s="1301"/>
      <c r="L38" s="1301"/>
      <c r="M38" s="1301"/>
      <c r="N38" s="1301"/>
      <c r="O38" s="1301"/>
      <c r="P38" s="1301"/>
      <c r="Q38" s="1301"/>
      <c r="R38" s="1301"/>
      <c r="S38" s="1301"/>
      <c r="T38" s="1301"/>
      <c r="U38" s="1302"/>
      <c r="V38" s="1312"/>
      <c r="W38" s="1313"/>
      <c r="X38" s="1313"/>
      <c r="Y38" s="1313"/>
      <c r="Z38" s="1313"/>
      <c r="AA38" s="1313"/>
      <c r="AB38" s="1313"/>
      <c r="AC38" s="1314"/>
      <c r="AD38" s="1314"/>
      <c r="AE38" s="1314"/>
      <c r="AF38" s="1314"/>
      <c r="AG38" s="1314"/>
      <c r="AH38" s="1314"/>
      <c r="AI38" s="1314"/>
      <c r="AJ38" s="1314"/>
      <c r="AK38" s="1314"/>
      <c r="AL38" s="1314"/>
      <c r="AM38" s="1314"/>
      <c r="AN38" s="1314"/>
      <c r="AO38" s="1314"/>
      <c r="AP38" s="1314"/>
      <c r="AQ38" s="1315"/>
      <c r="AR38" s="448"/>
    </row>
    <row r="39" spans="1:52" ht="21" customHeight="1" x14ac:dyDescent="0.2">
      <c r="A39" s="443"/>
      <c r="B39" s="1008" t="s">
        <v>364</v>
      </c>
      <c r="C39" s="1009"/>
      <c r="D39" s="1009"/>
      <c r="E39" s="1009"/>
      <c r="F39" s="1009"/>
      <c r="G39" s="1009"/>
      <c r="H39" s="1009"/>
      <c r="I39" s="1301"/>
      <c r="J39" s="1301"/>
      <c r="K39" s="1301"/>
      <c r="L39" s="1301"/>
      <c r="M39" s="1301"/>
      <c r="N39" s="1301"/>
      <c r="O39" s="1301"/>
      <c r="P39" s="1301"/>
      <c r="Q39" s="1301"/>
      <c r="R39" s="1301"/>
      <c r="S39" s="1301"/>
      <c r="T39" s="1301"/>
      <c r="U39" s="1302"/>
      <c r="V39" s="1312"/>
      <c r="W39" s="1313"/>
      <c r="X39" s="1313"/>
      <c r="Y39" s="1313"/>
      <c r="Z39" s="1313"/>
      <c r="AA39" s="1313"/>
      <c r="AB39" s="1313"/>
      <c r="AC39" s="1314"/>
      <c r="AD39" s="1314"/>
      <c r="AE39" s="1314"/>
      <c r="AF39" s="1314"/>
      <c r="AG39" s="1314"/>
      <c r="AH39" s="1314"/>
      <c r="AI39" s="1314"/>
      <c r="AJ39" s="1314"/>
      <c r="AK39" s="1314"/>
      <c r="AL39" s="1314"/>
      <c r="AM39" s="1314"/>
      <c r="AN39" s="1314"/>
      <c r="AO39" s="1314"/>
      <c r="AP39" s="1314"/>
      <c r="AQ39" s="1315"/>
      <c r="AR39" s="448"/>
    </row>
    <row r="40" spans="1:52" ht="21" customHeight="1" x14ac:dyDescent="0.2">
      <c r="A40" s="443"/>
      <c r="B40" s="1273" t="s">
        <v>365</v>
      </c>
      <c r="C40" s="1273"/>
      <c r="D40" s="1273"/>
      <c r="E40" s="1273"/>
      <c r="F40" s="1273"/>
      <c r="G40" s="1273"/>
      <c r="H40" s="1273"/>
      <c r="I40" s="1273"/>
      <c r="J40" s="1273"/>
      <c r="K40" s="1273"/>
      <c r="L40" s="1273"/>
      <c r="M40" s="1273"/>
      <c r="N40" s="1273"/>
      <c r="O40" s="1273"/>
      <c r="P40" s="1273"/>
      <c r="Q40" s="1273"/>
      <c r="R40" s="1273"/>
      <c r="S40" s="1273"/>
      <c r="T40" s="1273"/>
      <c r="U40" s="1273"/>
      <c r="V40" s="1274" t="s">
        <v>366</v>
      </c>
      <c r="W40" s="1275"/>
      <c r="X40" s="1275"/>
      <c r="Y40" s="1281"/>
      <c r="Z40" s="1281"/>
      <c r="AA40" s="1281"/>
      <c r="AB40" s="1281"/>
      <c r="AC40" s="1281"/>
      <c r="AD40" s="1280" t="s">
        <v>367</v>
      </c>
      <c r="AE40" s="1280"/>
      <c r="AF40" s="1280"/>
      <c r="AG40" s="1274" t="s">
        <v>368</v>
      </c>
      <c r="AH40" s="1275"/>
      <c r="AI40" s="1275"/>
      <c r="AJ40" s="1281"/>
      <c r="AK40" s="1281"/>
      <c r="AL40" s="1281"/>
      <c r="AM40" s="1281"/>
      <c r="AN40" s="1281"/>
      <c r="AO40" s="1000" t="s">
        <v>369</v>
      </c>
      <c r="AP40" s="1000"/>
      <c r="AQ40" s="942"/>
      <c r="AR40" s="448"/>
    </row>
    <row r="41" spans="1:52" ht="21" customHeight="1" x14ac:dyDescent="0.2">
      <c r="A41" s="443"/>
      <c r="B41" s="416" t="s">
        <v>370</v>
      </c>
      <c r="C41" s="416"/>
      <c r="D41" s="416"/>
      <c r="E41" s="416"/>
      <c r="F41" s="416"/>
      <c r="G41" s="416"/>
      <c r="H41" s="416"/>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48"/>
    </row>
    <row r="42" spans="1:52" ht="27" customHeight="1" x14ac:dyDescent="0.2">
      <c r="A42" s="443"/>
      <c r="B42" s="1256" t="s">
        <v>371</v>
      </c>
      <c r="C42" s="1256"/>
      <c r="D42" s="1256"/>
      <c r="E42" s="1256"/>
      <c r="F42" s="1256"/>
      <c r="G42" s="1256"/>
      <c r="H42" s="1256"/>
      <c r="I42" s="1256"/>
      <c r="J42" s="1256"/>
      <c r="K42" s="1256"/>
      <c r="L42" s="1256"/>
      <c r="M42" s="1256"/>
      <c r="N42" s="1256"/>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448"/>
    </row>
    <row r="43" spans="1:52" ht="13" customHeight="1" x14ac:dyDescent="0.2">
      <c r="A43" s="443"/>
      <c r="B43" s="1256"/>
      <c r="C43" s="1256"/>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448"/>
    </row>
    <row r="44" spans="1:52" x14ac:dyDescent="0.2">
      <c r="A44" s="443" t="s">
        <v>372</v>
      </c>
      <c r="B44" s="402"/>
      <c r="C44" s="402"/>
      <c r="D44" s="402"/>
      <c r="E44" s="402"/>
      <c r="F44" s="402"/>
      <c r="G44" s="402"/>
      <c r="H44" s="402"/>
      <c r="I44" s="460"/>
      <c r="J44" s="460"/>
      <c r="K44" s="460"/>
      <c r="L44" s="460"/>
      <c r="M44" s="460"/>
      <c r="N44" s="400"/>
      <c r="O44" s="400"/>
      <c r="P44" s="400"/>
      <c r="Q44" s="400"/>
      <c r="R44" s="400"/>
      <c r="S44" s="400"/>
      <c r="T44" s="400"/>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48"/>
    </row>
    <row r="45" spans="1:52" ht="13" customHeight="1" x14ac:dyDescent="0.2">
      <c r="A45" s="443"/>
      <c r="B45" s="555" t="s">
        <v>373</v>
      </c>
      <c r="C45" s="1105" t="s">
        <v>374</v>
      </c>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5"/>
      <c r="AC45" s="402"/>
      <c r="AD45" s="402"/>
      <c r="AE45" s="402"/>
      <c r="AF45" s="402"/>
      <c r="AG45" s="402"/>
      <c r="AH45" s="402"/>
      <c r="AI45" s="402"/>
      <c r="AJ45" s="402"/>
      <c r="AK45" s="402"/>
      <c r="AL45" s="402"/>
      <c r="AM45" s="402"/>
      <c r="AN45" s="402"/>
      <c r="AO45" s="402"/>
      <c r="AP45" s="402"/>
      <c r="AQ45" s="402"/>
      <c r="AR45" s="448"/>
    </row>
    <row r="46" spans="1:52" ht="13" customHeight="1" x14ac:dyDescent="0.2">
      <c r="A46" s="443"/>
      <c r="B46" s="555" t="s">
        <v>373</v>
      </c>
      <c r="C46" s="1105" t="s">
        <v>375</v>
      </c>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402"/>
      <c r="AC46" s="402"/>
      <c r="AD46" s="402"/>
      <c r="AE46" s="402"/>
      <c r="AF46" s="402"/>
      <c r="AG46" s="402"/>
      <c r="AH46" s="402"/>
      <c r="AI46" s="402"/>
      <c r="AJ46" s="402"/>
      <c r="AK46" s="402"/>
      <c r="AL46" s="402"/>
      <c r="AM46" s="402"/>
      <c r="AN46" s="402"/>
      <c r="AO46" s="402"/>
      <c r="AP46" s="402"/>
      <c r="AQ46" s="402"/>
      <c r="AR46" s="448"/>
    </row>
    <row r="47" spans="1:52" ht="13.5" thickBot="1" x14ac:dyDescent="0.25">
      <c r="A47" s="572"/>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573"/>
    </row>
  </sheetData>
  <sheetProtection algorithmName="SHA-512" hashValue="8jVGWNiwigsEkGLC9+AkwGFjoMIxk6qeJKU3ZtacvddZwMbpsWpl792cvrTyVNbICnHjccBZHqs6xnQVITCf2w==" saltValue="5+UfBAuuI0rnn5krBmKTow==" spinCount="100000" sheet="1" objects="1" scenarios="1"/>
  <mergeCells count="109">
    <mergeCell ref="F1:L1"/>
    <mergeCell ref="B9:Z9"/>
    <mergeCell ref="B10:Z10"/>
    <mergeCell ref="B22:I22"/>
    <mergeCell ref="B23:I24"/>
    <mergeCell ref="B19:U19"/>
    <mergeCell ref="AO10:AQ10"/>
    <mergeCell ref="AO15:AQ15"/>
    <mergeCell ref="AO18:AQ18"/>
    <mergeCell ref="V22:AC22"/>
    <mergeCell ref="AO22:AQ22"/>
    <mergeCell ref="AO23:AQ23"/>
    <mergeCell ref="AO24:AQ24"/>
    <mergeCell ref="B20:U20"/>
    <mergeCell ref="B14:I14"/>
    <mergeCell ref="B16:I16"/>
    <mergeCell ref="AN1:AR1"/>
    <mergeCell ref="AH4:AI4"/>
    <mergeCell ref="J13:M13"/>
    <mergeCell ref="J18:AN18"/>
    <mergeCell ref="AL22:AN22"/>
    <mergeCell ref="AI6:AQ6"/>
    <mergeCell ref="AB7:AC7"/>
    <mergeCell ref="AE7:AF7"/>
    <mergeCell ref="B13:I13"/>
    <mergeCell ref="Y20:AB20"/>
    <mergeCell ref="AK20:AN20"/>
    <mergeCell ref="C46:AA46"/>
    <mergeCell ref="AA17:AN17"/>
    <mergeCell ref="Z34:AN34"/>
    <mergeCell ref="T22:U22"/>
    <mergeCell ref="B43:AQ43"/>
    <mergeCell ref="V38:AQ38"/>
    <mergeCell ref="B37:U37"/>
    <mergeCell ref="V37:AQ37"/>
    <mergeCell ref="B39:U39"/>
    <mergeCell ref="AO40:AQ40"/>
    <mergeCell ref="AJ40:AN40"/>
    <mergeCell ref="V39:AQ39"/>
    <mergeCell ref="AO29:AQ29"/>
    <mergeCell ref="V30:AQ31"/>
    <mergeCell ref="AO28:AQ28"/>
    <mergeCell ref="V26:AQ26"/>
    <mergeCell ref="B27:U27"/>
    <mergeCell ref="Z35:AC35"/>
    <mergeCell ref="AD35:AH35"/>
    <mergeCell ref="AG22:AK22"/>
    <mergeCell ref="B28:U29"/>
    <mergeCell ref="C45:AB45"/>
    <mergeCell ref="J24:U24"/>
    <mergeCell ref="V23:AN23"/>
    <mergeCell ref="V24:AN24"/>
    <mergeCell ref="AO34:AQ34"/>
    <mergeCell ref="V28:AN28"/>
    <mergeCell ref="AO35:AQ35"/>
    <mergeCell ref="AJ35:AN35"/>
    <mergeCell ref="B36:U36"/>
    <mergeCell ref="B38:U38"/>
    <mergeCell ref="J23:U23"/>
    <mergeCell ref="V29:AN29"/>
    <mergeCell ref="V34:Y34"/>
    <mergeCell ref="AL7:AQ7"/>
    <mergeCell ref="B18:I18"/>
    <mergeCell ref="AD20:AF20"/>
    <mergeCell ref="B40:U40"/>
    <mergeCell ref="B25:U25"/>
    <mergeCell ref="AG40:AI40"/>
    <mergeCell ref="V19:AN19"/>
    <mergeCell ref="B17:I17"/>
    <mergeCell ref="X17:Z17"/>
    <mergeCell ref="J17:W17"/>
    <mergeCell ref="V36:AQ36"/>
    <mergeCell ref="AD40:AF40"/>
    <mergeCell ref="Y40:AC40"/>
    <mergeCell ref="J22:L22"/>
    <mergeCell ref="Q22:S22"/>
    <mergeCell ref="M22:P22"/>
    <mergeCell ref="AD22:AF22"/>
    <mergeCell ref="V40:X40"/>
    <mergeCell ref="V25:AQ25"/>
    <mergeCell ref="V35:Y35"/>
    <mergeCell ref="J15:AN15"/>
    <mergeCell ref="N13:Z13"/>
    <mergeCell ref="AA13:AD13"/>
    <mergeCell ref="AE13:AQ13"/>
    <mergeCell ref="A1:E1"/>
    <mergeCell ref="AA10:AN10"/>
    <mergeCell ref="AJ4:AR4"/>
    <mergeCell ref="AA9:AQ9"/>
    <mergeCell ref="B42:AQ42"/>
    <mergeCell ref="B15:I15"/>
    <mergeCell ref="AO16:AQ16"/>
    <mergeCell ref="AO17:AQ17"/>
    <mergeCell ref="V21:AN21"/>
    <mergeCell ref="AO21:AQ21"/>
    <mergeCell ref="AO19:AQ19"/>
    <mergeCell ref="AO20:AQ20"/>
    <mergeCell ref="B32:U32"/>
    <mergeCell ref="B30:U31"/>
    <mergeCell ref="B21:U21"/>
    <mergeCell ref="V27:AQ27"/>
    <mergeCell ref="V33:AQ33"/>
    <mergeCell ref="B34:U35"/>
    <mergeCell ref="B33:U33"/>
    <mergeCell ref="V32:AQ32"/>
    <mergeCell ref="J14:AQ14"/>
    <mergeCell ref="J16:AN16"/>
    <mergeCell ref="A5:AQ5"/>
    <mergeCell ref="AG7:AK7"/>
  </mergeCells>
  <phoneticPr fontId="2"/>
  <conditionalFormatting sqref="J18">
    <cfRule type="expression" dxfId="132" priority="14">
      <formula>$J$18=""</formula>
    </cfRule>
  </conditionalFormatting>
  <conditionalFormatting sqref="J17:W17">
    <cfRule type="expression" dxfId="131" priority="16">
      <formula>$J$17=""</formula>
    </cfRule>
  </conditionalFormatting>
  <conditionalFormatting sqref="V21">
    <cfRule type="expression" dxfId="129" priority="9">
      <formula>$V$21=""</formula>
    </cfRule>
  </conditionalFormatting>
  <conditionalFormatting sqref="V25">
    <cfRule type="expression" dxfId="128" priority="10">
      <formula>$V$25=""</formula>
    </cfRule>
  </conditionalFormatting>
  <conditionalFormatting sqref="V26">
    <cfRule type="expression" dxfId="127" priority="11">
      <formula>$V$26=""</formula>
    </cfRule>
  </conditionalFormatting>
  <conditionalFormatting sqref="V28">
    <cfRule type="expression" dxfId="126" priority="12">
      <formula>$V$28=""</formula>
    </cfRule>
  </conditionalFormatting>
  <conditionalFormatting sqref="V29">
    <cfRule type="expression" dxfId="125" priority="13">
      <formula>$V$29=""</formula>
    </cfRule>
  </conditionalFormatting>
  <conditionalFormatting sqref="V32">
    <cfRule type="expression" dxfId="124" priority="2">
      <formula>$V$32=""</formula>
    </cfRule>
  </conditionalFormatting>
  <conditionalFormatting sqref="Z34">
    <cfRule type="expression" dxfId="123" priority="3">
      <formula>$Z$34=""</formula>
    </cfRule>
  </conditionalFormatting>
  <conditionalFormatting sqref="AA17:AN17">
    <cfRule type="expression" dxfId="122" priority="15">
      <formula>$AA$17=""</formula>
    </cfRule>
  </conditionalFormatting>
  <conditionalFormatting sqref="AD35">
    <cfRule type="expression" dxfId="121" priority="4">
      <formula>$AD$35=""</formula>
    </cfRule>
  </conditionalFormatting>
  <conditionalFormatting sqref="AJ35">
    <cfRule type="expression" dxfId="120" priority="5">
      <formula>$AJ$35=""</formula>
    </cfRule>
  </conditionalFormatting>
  <dataValidations count="3">
    <dataValidation type="list" allowBlank="1" showInputMessage="1" sqref="V32:AQ32" xr:uid="{87D77620-1464-43E9-98F1-99C65658F8AA}">
      <formula1>"電圧制御方式,電流制御方式,その他(    )"</formula1>
    </dataValidation>
    <dataValidation type="list" allowBlank="1" showInputMessage="1" sqref="V25:AQ25" xr:uid="{E0B24D4C-E3FF-4A51-A99E-12FDFF15A097}">
      <formula1>"無効電力制御機能,出力制御機能,その他(    )"</formula1>
    </dataValidation>
    <dataValidation type="list" allowBlank="1" showInputMessage="1" showErrorMessage="1" sqref="V26:AQ26" xr:uid="{49349171-ACE6-4BBD-9275-39199AC0F69B}">
      <formula1>"有,無"</formula1>
    </dataValidation>
  </dataValidations>
  <hyperlinks>
    <hyperlink ref="A1" location="はじめに!A1" display="＜はじめにへ" xr:uid="{CF2843F0-05E4-4C6F-ABE1-5F8560D3CBAC}"/>
    <hyperlink ref="A1:E1" location="入力シート!Print_Area" display="＜入力シートへ" xr:uid="{F71BA7CB-A6CE-46E6-82DB-5DEB9E23C37A}"/>
    <hyperlink ref="AN1:AR1" location="おわりに!Print_Area" display="おわりに＞" xr:uid="{DDC5F5C1-D9B8-4B68-9EFD-0D42D83197B1}"/>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D9CFBA72-554A-4828-A7BC-5165B7B19135}">
            <xm:f>はじめに!$AV$51&lt;&gt;"はい"</xm:f>
            <x14:dxf>
              <fill>
                <patternFill>
                  <bgColor theme="0" tint="-0.24994659260841701"/>
                </patternFill>
              </fill>
            </x14:dxf>
          </x14:cfRule>
          <xm:sqref>A2:AR47</xm:sqref>
        </x14:conditionalFormatting>
        <x14:conditionalFormatting xmlns:xm="http://schemas.microsoft.com/office/excel/2006/main">
          <x14:cfRule type="expression" priority="19" id="{7B42A148-052B-4267-9780-20045E46B21E}">
            <xm:f>入力シート!$E$63=1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7304-1CCE-4FCA-B8C2-2691263A5740}">
  <sheetPr codeName="Sheet19">
    <pageSetUpPr fitToPage="1"/>
  </sheetPr>
  <dimension ref="A1:AT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28" width="2.6328125" style="389" customWidth="1"/>
    <col min="29" max="29" width="5.81640625" style="389" customWidth="1"/>
    <col min="30" max="44" width="2.6328125" style="389" customWidth="1"/>
    <col min="45" max="16384" width="9" style="389"/>
  </cols>
  <sheetData>
    <row r="1" spans="1:44" ht="20.149999999999999" customHeight="1" thickBot="1" x14ac:dyDescent="0.25">
      <c r="A1" s="930" t="s">
        <v>167</v>
      </c>
      <c r="B1" s="930"/>
      <c r="C1" s="930"/>
      <c r="D1" s="930"/>
      <c r="E1" s="930"/>
      <c r="F1" s="1012"/>
      <c r="G1" s="1012"/>
      <c r="H1" s="1012"/>
      <c r="I1" s="1012"/>
      <c r="J1" s="1012"/>
      <c r="K1" s="1012"/>
      <c r="L1" s="1012"/>
      <c r="M1" s="390" t="s">
        <v>168</v>
      </c>
      <c r="N1" s="2"/>
      <c r="O1" s="2"/>
      <c r="P1" s="2"/>
      <c r="Q1" s="2"/>
      <c r="R1" s="2"/>
      <c r="S1" s="2"/>
      <c r="T1" s="2"/>
      <c r="U1" s="391"/>
      <c r="V1" s="391"/>
      <c r="W1" s="391"/>
      <c r="X1" s="2"/>
      <c r="Y1" s="392"/>
      <c r="Z1" s="563"/>
      <c r="AA1" s="563"/>
      <c r="AB1" s="563"/>
      <c r="AC1" s="564"/>
      <c r="AD1" s="564"/>
      <c r="AE1" s="564"/>
      <c r="AF1" s="564"/>
      <c r="AG1" s="7"/>
      <c r="AN1" s="1058" t="s">
        <v>169</v>
      </c>
      <c r="AO1" s="1058"/>
      <c r="AP1" s="1058"/>
      <c r="AQ1" s="1058"/>
      <c r="AR1" s="1058"/>
    </row>
    <row r="2" spans="1:44" ht="13.5" thickTop="1" x14ac:dyDescent="0.2">
      <c r="A2" s="400"/>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1" t="s">
        <v>246</v>
      </c>
    </row>
    <row r="3" spans="1:44" ht="13.5" thickBot="1" x14ac:dyDescent="0.25">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22"/>
      <c r="AR3" s="401"/>
    </row>
    <row r="4" spans="1:44" x14ac:dyDescent="0.2">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1332"/>
      <c r="AI4" s="1332"/>
      <c r="AJ4" s="1060" t="str">
        <f>IF(入力シート!E12="","",入力シート!E12)</f>
        <v/>
      </c>
      <c r="AK4" s="1060"/>
      <c r="AL4" s="1060"/>
      <c r="AM4" s="1060"/>
      <c r="AN4" s="1060"/>
      <c r="AO4" s="1060"/>
      <c r="AP4" s="1060"/>
      <c r="AQ4" s="1060"/>
      <c r="AR4" s="1061"/>
    </row>
    <row r="5" spans="1:44" ht="18.75" customHeight="1" x14ac:dyDescent="0.2">
      <c r="A5" s="1270" t="s">
        <v>316</v>
      </c>
      <c r="B5" s="1015"/>
      <c r="C5" s="1015"/>
      <c r="D5" s="1015"/>
      <c r="E5" s="1015"/>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1015"/>
      <c r="AR5" s="448"/>
    </row>
    <row r="6" spans="1:44" ht="22.5" customHeight="1" x14ac:dyDescent="0.2">
      <c r="A6" s="443"/>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t="s">
        <v>317</v>
      </c>
      <c r="AD6" s="400"/>
      <c r="AE6" s="400"/>
      <c r="AF6" s="400"/>
      <c r="AG6" s="400"/>
      <c r="AH6" s="565"/>
      <c r="AI6" s="1333" t="str">
        <f>IF(入力シート!E20="","",入力シート!E20)</f>
        <v/>
      </c>
      <c r="AJ6" s="1333"/>
      <c r="AK6" s="1333"/>
      <c r="AL6" s="1334"/>
      <c r="AM6" s="1334"/>
      <c r="AN6" s="1334"/>
      <c r="AO6" s="1334"/>
      <c r="AP6" s="1334"/>
      <c r="AQ6" s="1334"/>
      <c r="AR6" s="448"/>
    </row>
    <row r="7" spans="1:44" ht="22.5" customHeight="1" x14ac:dyDescent="0.2">
      <c r="A7" s="443"/>
      <c r="B7" s="400"/>
      <c r="C7" s="400"/>
      <c r="D7" s="400"/>
      <c r="E7" s="400"/>
      <c r="F7" s="400"/>
      <c r="G7" s="400"/>
      <c r="H7" s="400"/>
      <c r="I7" s="400"/>
      <c r="J7" s="400"/>
      <c r="K7" s="400"/>
      <c r="L7" s="400"/>
      <c r="M7" s="400"/>
      <c r="N7" s="400"/>
      <c r="O7" s="400"/>
      <c r="P7" s="400"/>
      <c r="Q7" s="400"/>
      <c r="R7" s="400"/>
      <c r="S7" s="400"/>
      <c r="T7" s="400"/>
      <c r="U7" s="400"/>
      <c r="V7" s="566"/>
      <c r="W7" s="566"/>
      <c r="X7" s="566"/>
      <c r="Y7" s="566"/>
      <c r="Z7" s="566"/>
      <c r="AA7" s="566"/>
      <c r="AB7" s="947"/>
      <c r="AC7" s="1269"/>
      <c r="AD7" s="706" t="s">
        <v>123</v>
      </c>
      <c r="AE7" s="1254"/>
      <c r="AF7" s="1254"/>
      <c r="AG7" s="1271" t="s">
        <v>251</v>
      </c>
      <c r="AH7" s="1271"/>
      <c r="AI7" s="1271"/>
      <c r="AJ7" s="1271"/>
      <c r="AK7" s="1272"/>
      <c r="AL7" s="1253" t="str">
        <f>IF(入力シート!E95="","",IF(入力シート!E95="選択してください","",入力シート!E95))</f>
        <v/>
      </c>
      <c r="AM7" s="1254"/>
      <c r="AN7" s="1254"/>
      <c r="AO7" s="1254"/>
      <c r="AP7" s="1254"/>
      <c r="AQ7" s="1255"/>
      <c r="AR7" s="567"/>
    </row>
    <row r="8" spans="1:44" ht="15" customHeight="1" x14ac:dyDescent="0.2">
      <c r="A8" s="443" t="s">
        <v>318</v>
      </c>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48"/>
    </row>
    <row r="9" spans="1:44" ht="18.75" customHeight="1" x14ac:dyDescent="0.2">
      <c r="A9" s="443"/>
      <c r="B9" s="1257" t="s">
        <v>319</v>
      </c>
      <c r="C9" s="950"/>
      <c r="D9" s="950"/>
      <c r="E9" s="950"/>
      <c r="F9" s="950"/>
      <c r="G9" s="950"/>
      <c r="H9" s="950"/>
      <c r="I9" s="950"/>
      <c r="J9" s="950"/>
      <c r="K9" s="950"/>
      <c r="L9" s="950"/>
      <c r="M9" s="950"/>
      <c r="N9" s="950"/>
      <c r="O9" s="950"/>
      <c r="P9" s="950"/>
      <c r="Q9" s="950"/>
      <c r="R9" s="950"/>
      <c r="S9" s="950"/>
      <c r="T9" s="950"/>
      <c r="U9" s="950"/>
      <c r="V9" s="950"/>
      <c r="W9" s="950"/>
      <c r="X9" s="950"/>
      <c r="Y9" s="950"/>
      <c r="Z9" s="966"/>
      <c r="AA9" s="1253" t="s">
        <v>215</v>
      </c>
      <c r="AB9" s="1254"/>
      <c r="AC9" s="1254"/>
      <c r="AD9" s="1254"/>
      <c r="AE9" s="1254"/>
      <c r="AF9" s="1254"/>
      <c r="AG9" s="1254"/>
      <c r="AH9" s="1254"/>
      <c r="AI9" s="1254"/>
      <c r="AJ9" s="1254"/>
      <c r="AK9" s="1254"/>
      <c r="AL9" s="1254"/>
      <c r="AM9" s="1254"/>
      <c r="AN9" s="1254"/>
      <c r="AO9" s="1254"/>
      <c r="AP9" s="1254"/>
      <c r="AQ9" s="1255"/>
      <c r="AR9" s="448"/>
    </row>
    <row r="10" spans="1:44" ht="18.75" customHeight="1" x14ac:dyDescent="0.2">
      <c r="A10" s="443"/>
      <c r="B10" s="1257" t="s">
        <v>320</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66"/>
      <c r="AA10" s="1252">
        <f>IF(入力シート!E103="","",入力シート!E103)</f>
        <v>0</v>
      </c>
      <c r="AB10" s="959"/>
      <c r="AC10" s="959"/>
      <c r="AD10" s="959"/>
      <c r="AE10" s="959"/>
      <c r="AF10" s="959"/>
      <c r="AG10" s="959"/>
      <c r="AH10" s="959"/>
      <c r="AI10" s="959"/>
      <c r="AJ10" s="959"/>
      <c r="AK10" s="959"/>
      <c r="AL10" s="959"/>
      <c r="AM10" s="959"/>
      <c r="AN10" s="959"/>
      <c r="AO10" s="1259" t="s">
        <v>321</v>
      </c>
      <c r="AP10" s="1259"/>
      <c r="AQ10" s="1260"/>
      <c r="AR10" s="448"/>
    </row>
    <row r="11" spans="1:44" x14ac:dyDescent="0.2">
      <c r="A11" s="443"/>
      <c r="B11" s="400"/>
      <c r="C11" s="400"/>
      <c r="D11" s="400"/>
      <c r="E11" s="400"/>
      <c r="F11" s="400"/>
      <c r="G11" s="400"/>
      <c r="H11" s="400"/>
      <c r="I11" s="400"/>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48"/>
    </row>
    <row r="12" spans="1:44" ht="15" customHeight="1" x14ac:dyDescent="0.2">
      <c r="A12" s="443" t="s">
        <v>322</v>
      </c>
      <c r="B12" s="400"/>
      <c r="C12" s="400"/>
      <c r="D12" s="400"/>
      <c r="E12" s="400"/>
      <c r="F12" s="400"/>
      <c r="G12" s="400"/>
      <c r="H12" s="400"/>
      <c r="I12" s="400"/>
      <c r="J12" s="400"/>
      <c r="K12" s="400"/>
      <c r="L12" s="400"/>
      <c r="M12" s="400"/>
      <c r="N12" s="400"/>
      <c r="O12" s="400"/>
      <c r="P12" s="400"/>
      <c r="Q12" s="400"/>
      <c r="R12" s="400"/>
      <c r="S12" s="400"/>
      <c r="T12" s="400"/>
      <c r="U12" s="400"/>
      <c r="V12" s="402"/>
      <c r="W12" s="402"/>
      <c r="X12" s="402"/>
      <c r="Y12" s="402"/>
      <c r="Z12" s="402"/>
      <c r="AA12" s="402"/>
      <c r="AB12" s="402"/>
      <c r="AC12" s="400"/>
      <c r="AD12" s="400"/>
      <c r="AE12" s="400"/>
      <c r="AF12" s="400"/>
      <c r="AG12" s="400"/>
      <c r="AH12" s="400"/>
      <c r="AI12" s="400"/>
      <c r="AJ12" s="400"/>
      <c r="AK12" s="400"/>
      <c r="AL12" s="400"/>
      <c r="AM12" s="400"/>
      <c r="AN12" s="400"/>
      <c r="AO12" s="400"/>
      <c r="AP12" s="400"/>
      <c r="AQ12" s="400"/>
      <c r="AR12" s="448"/>
    </row>
    <row r="13" spans="1:44" ht="21" customHeight="1" x14ac:dyDescent="0.2">
      <c r="A13" s="443"/>
      <c r="B13" s="1257" t="s">
        <v>323</v>
      </c>
      <c r="C13" s="950"/>
      <c r="D13" s="950"/>
      <c r="E13" s="950"/>
      <c r="F13" s="950"/>
      <c r="G13" s="950"/>
      <c r="H13" s="950"/>
      <c r="I13" s="966"/>
      <c r="J13" s="1257" t="s">
        <v>324</v>
      </c>
      <c r="K13" s="950"/>
      <c r="L13" s="950"/>
      <c r="M13" s="950"/>
      <c r="N13" s="1288" t="str">
        <f>IF(入力シート!E96="","",入力シート!E96)</f>
        <v/>
      </c>
      <c r="O13" s="1288"/>
      <c r="P13" s="1288"/>
      <c r="Q13" s="1288"/>
      <c r="R13" s="1288"/>
      <c r="S13" s="1288"/>
      <c r="T13" s="1288"/>
      <c r="U13" s="1288"/>
      <c r="V13" s="1288"/>
      <c r="W13" s="1288"/>
      <c r="X13" s="1288"/>
      <c r="Y13" s="1288"/>
      <c r="Z13" s="1288"/>
      <c r="AA13" s="950" t="s">
        <v>325</v>
      </c>
      <c r="AB13" s="950"/>
      <c r="AC13" s="950"/>
      <c r="AD13" s="950"/>
      <c r="AE13" s="1288" t="str">
        <f>IF(入力シート!E97="","",入力シート!E97)</f>
        <v/>
      </c>
      <c r="AF13" s="1288"/>
      <c r="AG13" s="1288"/>
      <c r="AH13" s="1288"/>
      <c r="AI13" s="1288"/>
      <c r="AJ13" s="1288"/>
      <c r="AK13" s="1288"/>
      <c r="AL13" s="1288"/>
      <c r="AM13" s="1288"/>
      <c r="AN13" s="1288"/>
      <c r="AO13" s="1288"/>
      <c r="AP13" s="1288"/>
      <c r="AQ13" s="1289"/>
      <c r="AR13" s="448"/>
    </row>
    <row r="14" spans="1:44" ht="21" customHeight="1" x14ac:dyDescent="0.2">
      <c r="A14" s="443"/>
      <c r="B14" s="1257" t="s">
        <v>326</v>
      </c>
      <c r="C14" s="950"/>
      <c r="D14" s="950"/>
      <c r="E14" s="950"/>
      <c r="F14" s="950"/>
      <c r="G14" s="950"/>
      <c r="H14" s="950"/>
      <c r="I14" s="966"/>
      <c r="J14" s="1253" t="str">
        <f>IF(入力シート!E104="","",IF(入力シート!E104="選択してください","",入力シート!E104))</f>
        <v/>
      </c>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5"/>
      <c r="AR14" s="448"/>
    </row>
    <row r="15" spans="1:44" ht="21" customHeight="1" x14ac:dyDescent="0.2">
      <c r="A15" s="443"/>
      <c r="B15" s="1257" t="s">
        <v>327</v>
      </c>
      <c r="C15" s="950"/>
      <c r="D15" s="950"/>
      <c r="E15" s="950"/>
      <c r="F15" s="950"/>
      <c r="G15" s="950"/>
      <c r="H15" s="950"/>
      <c r="I15" s="1258"/>
      <c r="J15" s="947" t="str">
        <f>IF(入力シート!E105="","",入力シート!E105)</f>
        <v/>
      </c>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59" t="s">
        <v>328</v>
      </c>
      <c r="AP15" s="1259"/>
      <c r="AQ15" s="1260"/>
      <c r="AR15" s="448"/>
    </row>
    <row r="16" spans="1:44" ht="21" customHeight="1" x14ac:dyDescent="0.2">
      <c r="A16" s="443"/>
      <c r="B16" s="1257" t="s">
        <v>329</v>
      </c>
      <c r="C16" s="950"/>
      <c r="D16" s="950"/>
      <c r="E16" s="950"/>
      <c r="F16" s="950"/>
      <c r="G16" s="950"/>
      <c r="H16" s="950"/>
      <c r="I16" s="1258"/>
      <c r="J16" s="947" t="str">
        <f>IF(入力シート!E102="","",入力シート!E102)</f>
        <v/>
      </c>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59" t="s">
        <v>330</v>
      </c>
      <c r="AP16" s="1259"/>
      <c r="AQ16" s="1260"/>
      <c r="AR16" s="448"/>
    </row>
    <row r="17" spans="1:46" ht="21" customHeight="1" x14ac:dyDescent="0.2">
      <c r="A17" s="443"/>
      <c r="B17" s="1257" t="s">
        <v>331</v>
      </c>
      <c r="C17" s="950"/>
      <c r="D17" s="950"/>
      <c r="E17" s="950"/>
      <c r="F17" s="950"/>
      <c r="G17" s="950"/>
      <c r="H17" s="950"/>
      <c r="I17" s="1258"/>
      <c r="J17" s="1020"/>
      <c r="K17" s="1080"/>
      <c r="L17" s="1080"/>
      <c r="M17" s="1080"/>
      <c r="N17" s="1080"/>
      <c r="O17" s="1080"/>
      <c r="P17" s="1080"/>
      <c r="Q17" s="1080"/>
      <c r="R17" s="1080"/>
      <c r="S17" s="1080"/>
      <c r="T17" s="1080"/>
      <c r="U17" s="1080"/>
      <c r="V17" s="1080"/>
      <c r="W17" s="1080"/>
      <c r="X17" s="1259" t="s">
        <v>332</v>
      </c>
      <c r="Y17" s="1259"/>
      <c r="Z17" s="1260"/>
      <c r="AA17" s="1020"/>
      <c r="AB17" s="1080"/>
      <c r="AC17" s="1080"/>
      <c r="AD17" s="1080"/>
      <c r="AE17" s="1080"/>
      <c r="AF17" s="1080"/>
      <c r="AG17" s="1080"/>
      <c r="AH17" s="1080"/>
      <c r="AI17" s="1080"/>
      <c r="AJ17" s="1080"/>
      <c r="AK17" s="1080"/>
      <c r="AL17" s="1080"/>
      <c r="AM17" s="1080"/>
      <c r="AN17" s="1080"/>
      <c r="AO17" s="1259" t="s">
        <v>330</v>
      </c>
      <c r="AP17" s="1259"/>
      <c r="AQ17" s="1260"/>
      <c r="AR17" s="448"/>
    </row>
    <row r="18" spans="1:46" ht="21" customHeight="1" x14ac:dyDescent="0.2">
      <c r="A18" s="443"/>
      <c r="B18" s="1257" t="s">
        <v>333</v>
      </c>
      <c r="C18" s="950"/>
      <c r="D18" s="950"/>
      <c r="E18" s="950"/>
      <c r="F18" s="950"/>
      <c r="G18" s="950"/>
      <c r="H18" s="950"/>
      <c r="I18" s="1258"/>
      <c r="J18" s="102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259" t="s">
        <v>334</v>
      </c>
      <c r="AP18" s="1259"/>
      <c r="AQ18" s="1260"/>
      <c r="AR18" s="448"/>
    </row>
    <row r="19" spans="1:46" ht="21" customHeight="1" x14ac:dyDescent="0.2">
      <c r="A19" s="443"/>
      <c r="B19" s="1257" t="s">
        <v>335</v>
      </c>
      <c r="C19" s="950"/>
      <c r="D19" s="950"/>
      <c r="E19" s="950"/>
      <c r="F19" s="950"/>
      <c r="G19" s="950"/>
      <c r="H19" s="950"/>
      <c r="I19" s="950"/>
      <c r="J19" s="950"/>
      <c r="K19" s="950"/>
      <c r="L19" s="950"/>
      <c r="M19" s="950"/>
      <c r="N19" s="950"/>
      <c r="O19" s="950"/>
      <c r="P19" s="950"/>
      <c r="Q19" s="950"/>
      <c r="R19" s="950"/>
      <c r="S19" s="950"/>
      <c r="T19" s="950"/>
      <c r="U19" s="966"/>
      <c r="V19" s="947" t="str">
        <f>IF(入力シート!E106="","",入力シート!E106)</f>
        <v/>
      </c>
      <c r="W19" s="1269"/>
      <c r="X19" s="1269"/>
      <c r="Y19" s="1269"/>
      <c r="Z19" s="1269"/>
      <c r="AA19" s="1269"/>
      <c r="AB19" s="1269"/>
      <c r="AC19" s="1269"/>
      <c r="AD19" s="1269"/>
      <c r="AE19" s="1269"/>
      <c r="AF19" s="1269"/>
      <c r="AG19" s="1269"/>
      <c r="AH19" s="1269"/>
      <c r="AI19" s="1269"/>
      <c r="AJ19" s="1269"/>
      <c r="AK19" s="1269"/>
      <c r="AL19" s="1269"/>
      <c r="AM19" s="1269"/>
      <c r="AN19" s="1269"/>
      <c r="AO19" s="1259" t="s">
        <v>336</v>
      </c>
      <c r="AP19" s="1259"/>
      <c r="AQ19" s="1260"/>
      <c r="AR19" s="448"/>
    </row>
    <row r="20" spans="1:46" ht="21" customHeight="1" x14ac:dyDescent="0.2">
      <c r="A20" s="443"/>
      <c r="B20" s="1257" t="s">
        <v>337</v>
      </c>
      <c r="C20" s="950"/>
      <c r="D20" s="950"/>
      <c r="E20" s="950"/>
      <c r="F20" s="950"/>
      <c r="G20" s="950"/>
      <c r="H20" s="950"/>
      <c r="I20" s="950"/>
      <c r="J20" s="950"/>
      <c r="K20" s="950"/>
      <c r="L20" s="950"/>
      <c r="M20" s="950"/>
      <c r="N20" s="950"/>
      <c r="O20" s="950"/>
      <c r="P20" s="950"/>
      <c r="Q20" s="950"/>
      <c r="R20" s="950"/>
      <c r="S20" s="950"/>
      <c r="T20" s="950"/>
      <c r="U20" s="966"/>
      <c r="V20" s="421"/>
      <c r="W20" s="475"/>
      <c r="X20" s="475"/>
      <c r="Y20" s="1308" t="str">
        <f>IF(入力シート!E107="","",入力シート!E107)</f>
        <v/>
      </c>
      <c r="Z20" s="1308"/>
      <c r="AA20" s="1308"/>
      <c r="AB20" s="1308"/>
      <c r="AC20" s="475" t="s">
        <v>582</v>
      </c>
      <c r="AD20" s="1259" t="s">
        <v>123</v>
      </c>
      <c r="AE20" s="1259"/>
      <c r="AF20" s="1259"/>
      <c r="AG20" s="475"/>
      <c r="AH20" s="475"/>
      <c r="AI20" s="475"/>
      <c r="AJ20" s="475"/>
      <c r="AK20" s="1309" t="str">
        <f>IF(入力シート!H107="","",入力シート!H107)</f>
        <v/>
      </c>
      <c r="AL20" s="1309"/>
      <c r="AM20" s="1309"/>
      <c r="AN20" s="1309"/>
      <c r="AO20" s="1259" t="s">
        <v>582</v>
      </c>
      <c r="AP20" s="1259"/>
      <c r="AQ20" s="1260"/>
      <c r="AR20" s="448"/>
    </row>
    <row r="21" spans="1:46" ht="21" customHeight="1" x14ac:dyDescent="0.2">
      <c r="A21" s="443"/>
      <c r="B21" s="1257" t="s">
        <v>338</v>
      </c>
      <c r="C21" s="950"/>
      <c r="D21" s="950"/>
      <c r="E21" s="950"/>
      <c r="F21" s="950"/>
      <c r="G21" s="950"/>
      <c r="H21" s="950"/>
      <c r="I21" s="950"/>
      <c r="J21" s="950"/>
      <c r="K21" s="950"/>
      <c r="L21" s="950"/>
      <c r="M21" s="950"/>
      <c r="N21" s="950"/>
      <c r="O21" s="950"/>
      <c r="P21" s="950"/>
      <c r="Q21" s="950"/>
      <c r="R21" s="950"/>
      <c r="S21" s="950"/>
      <c r="T21" s="950"/>
      <c r="U21" s="966"/>
      <c r="V21" s="1071"/>
      <c r="W21" s="1072"/>
      <c r="X21" s="1072"/>
      <c r="Y21" s="1072"/>
      <c r="Z21" s="1072"/>
      <c r="AA21" s="1072"/>
      <c r="AB21" s="1072"/>
      <c r="AC21" s="1072"/>
      <c r="AD21" s="1072"/>
      <c r="AE21" s="1072"/>
      <c r="AF21" s="1072"/>
      <c r="AG21" s="1072"/>
      <c r="AH21" s="1072"/>
      <c r="AI21" s="1072"/>
      <c r="AJ21" s="1072"/>
      <c r="AK21" s="1072"/>
      <c r="AL21" s="1072"/>
      <c r="AM21" s="1072"/>
      <c r="AN21" s="1072"/>
      <c r="AO21" s="1038" t="s">
        <v>339</v>
      </c>
      <c r="AP21" s="1038"/>
      <c r="AQ21" s="1261"/>
      <c r="AR21" s="448"/>
    </row>
    <row r="22" spans="1:46" ht="21" customHeight="1" x14ac:dyDescent="0.2">
      <c r="A22" s="443"/>
      <c r="B22" s="1006" t="s">
        <v>340</v>
      </c>
      <c r="C22" s="1007"/>
      <c r="D22" s="1007"/>
      <c r="E22" s="1007"/>
      <c r="F22" s="1007"/>
      <c r="G22" s="1007"/>
      <c r="H22" s="1007"/>
      <c r="I22" s="1007"/>
      <c r="J22" s="1029" t="str">
        <f>IF(入力シート!E109="","",入力シート!E109)</f>
        <v/>
      </c>
      <c r="K22" s="1082"/>
      <c r="L22" s="1082"/>
      <c r="M22" s="1038" t="s">
        <v>341</v>
      </c>
      <c r="N22" s="1038"/>
      <c r="O22" s="1038"/>
      <c r="P22" s="1038"/>
      <c r="Q22" s="1082" t="str">
        <f>IF(入力シート!H109="","",入力シート!H109)</f>
        <v/>
      </c>
      <c r="R22" s="1082"/>
      <c r="S22" s="1082"/>
      <c r="T22" s="1310" t="s">
        <v>339</v>
      </c>
      <c r="U22" s="1311"/>
      <c r="V22" s="1037" t="s">
        <v>342</v>
      </c>
      <c r="W22" s="1038"/>
      <c r="X22" s="1038"/>
      <c r="Y22" s="1038"/>
      <c r="Z22" s="1038"/>
      <c r="AA22" s="1038"/>
      <c r="AB22" s="1038"/>
      <c r="AC22" s="1261"/>
      <c r="AD22" s="1029" t="str">
        <f>IF(入力シート!E108="","",入力シート!E108)</f>
        <v/>
      </c>
      <c r="AE22" s="1082"/>
      <c r="AF22" s="1082"/>
      <c r="AG22" s="1038" t="s">
        <v>343</v>
      </c>
      <c r="AH22" s="1038"/>
      <c r="AI22" s="1038"/>
      <c r="AJ22" s="1038"/>
      <c r="AK22" s="1038"/>
      <c r="AL22" s="1082" t="str">
        <f>IF(入力シート!H108="","",入力シート!H108)</f>
        <v/>
      </c>
      <c r="AM22" s="1082"/>
      <c r="AN22" s="1082"/>
      <c r="AO22" s="1038" t="s">
        <v>339</v>
      </c>
      <c r="AP22" s="1038"/>
      <c r="AQ22" s="1261"/>
      <c r="AR22" s="448"/>
    </row>
    <row r="23" spans="1:46" ht="21" customHeight="1" x14ac:dyDescent="0.2">
      <c r="A23" s="443"/>
      <c r="B23" s="1327" t="s">
        <v>344</v>
      </c>
      <c r="C23" s="1328"/>
      <c r="D23" s="1328"/>
      <c r="E23" s="1328"/>
      <c r="F23" s="1328"/>
      <c r="G23" s="1328"/>
      <c r="H23" s="1328"/>
      <c r="I23" s="1328"/>
      <c r="J23" s="1303" t="s">
        <v>345</v>
      </c>
      <c r="K23" s="1303"/>
      <c r="L23" s="1303"/>
      <c r="M23" s="1303"/>
      <c r="N23" s="1303"/>
      <c r="O23" s="1303"/>
      <c r="P23" s="1303"/>
      <c r="Q23" s="1303"/>
      <c r="R23" s="1303"/>
      <c r="S23" s="1303"/>
      <c r="T23" s="1303"/>
      <c r="U23" s="1303"/>
      <c r="V23" s="1292" t="str">
        <f>IF(入力シート!E110="","",入力シート!E110)</f>
        <v/>
      </c>
      <c r="W23" s="1293"/>
      <c r="X23" s="1293"/>
      <c r="Y23" s="1293"/>
      <c r="Z23" s="1293"/>
      <c r="AA23" s="1293"/>
      <c r="AB23" s="1293"/>
      <c r="AC23" s="1293"/>
      <c r="AD23" s="1293"/>
      <c r="AE23" s="1293"/>
      <c r="AF23" s="1293"/>
      <c r="AG23" s="1293"/>
      <c r="AH23" s="1293"/>
      <c r="AI23" s="1293"/>
      <c r="AJ23" s="1293"/>
      <c r="AK23" s="1293"/>
      <c r="AL23" s="1293"/>
      <c r="AM23" s="1293"/>
      <c r="AN23" s="1293"/>
      <c r="AO23" s="1038" t="s">
        <v>346</v>
      </c>
      <c r="AP23" s="1038"/>
      <c r="AQ23" s="1261"/>
      <c r="AR23" s="448"/>
      <c r="AT23"/>
    </row>
    <row r="24" spans="1:46" ht="21" customHeight="1" x14ac:dyDescent="0.2">
      <c r="A24" s="443"/>
      <c r="B24" s="1329"/>
      <c r="C24" s="1330"/>
      <c r="D24" s="1330"/>
      <c r="E24" s="1330"/>
      <c r="F24" s="1330"/>
      <c r="G24" s="1330"/>
      <c r="H24" s="1330"/>
      <c r="I24" s="1331"/>
      <c r="J24" s="1290" t="s">
        <v>347</v>
      </c>
      <c r="K24" s="1291"/>
      <c r="L24" s="1291"/>
      <c r="M24" s="1291"/>
      <c r="N24" s="1291"/>
      <c r="O24" s="1291"/>
      <c r="P24" s="1291"/>
      <c r="Q24" s="1291"/>
      <c r="R24" s="1291"/>
      <c r="S24" s="1291"/>
      <c r="T24" s="1291"/>
      <c r="U24" s="1291"/>
      <c r="V24" s="1292" t="str">
        <f>IF(入力シート!E111="","",入力シート!E111)</f>
        <v/>
      </c>
      <c r="W24" s="1293"/>
      <c r="X24" s="1293"/>
      <c r="Y24" s="1293"/>
      <c r="Z24" s="1293"/>
      <c r="AA24" s="1293"/>
      <c r="AB24" s="1293"/>
      <c r="AC24" s="1293"/>
      <c r="AD24" s="1293"/>
      <c r="AE24" s="1293"/>
      <c r="AF24" s="1293"/>
      <c r="AG24" s="1293"/>
      <c r="AH24" s="1293"/>
      <c r="AI24" s="1293"/>
      <c r="AJ24" s="1293"/>
      <c r="AK24" s="1293"/>
      <c r="AL24" s="1293"/>
      <c r="AM24" s="1293"/>
      <c r="AN24" s="1293"/>
      <c r="AO24" s="1038" t="s">
        <v>346</v>
      </c>
      <c r="AP24" s="1038"/>
      <c r="AQ24" s="1261"/>
      <c r="AR24" s="448"/>
    </row>
    <row r="25" spans="1:46" ht="33" customHeight="1" x14ac:dyDescent="0.2">
      <c r="A25" s="443"/>
      <c r="B25" s="1257" t="s">
        <v>348</v>
      </c>
      <c r="C25" s="950"/>
      <c r="D25" s="950"/>
      <c r="E25" s="950"/>
      <c r="F25" s="950"/>
      <c r="G25" s="950"/>
      <c r="H25" s="950"/>
      <c r="I25" s="950"/>
      <c r="J25" s="950"/>
      <c r="K25" s="950"/>
      <c r="L25" s="950"/>
      <c r="M25" s="950"/>
      <c r="N25" s="950"/>
      <c r="O25" s="950"/>
      <c r="P25" s="950"/>
      <c r="Q25" s="950"/>
      <c r="R25" s="950"/>
      <c r="S25" s="950"/>
      <c r="T25" s="950"/>
      <c r="U25" s="966"/>
      <c r="V25" s="1282"/>
      <c r="W25" s="1283"/>
      <c r="X25" s="1283"/>
      <c r="Y25" s="1283"/>
      <c r="Z25" s="1283"/>
      <c r="AA25" s="1283"/>
      <c r="AB25" s="1283"/>
      <c r="AC25" s="1284"/>
      <c r="AD25" s="1284"/>
      <c r="AE25" s="1284"/>
      <c r="AF25" s="1284"/>
      <c r="AG25" s="1284"/>
      <c r="AH25" s="1284"/>
      <c r="AI25" s="1284"/>
      <c r="AJ25" s="1284"/>
      <c r="AK25" s="1284"/>
      <c r="AL25" s="1284"/>
      <c r="AM25" s="1284"/>
      <c r="AN25" s="1284"/>
      <c r="AO25" s="1284"/>
      <c r="AP25" s="1284"/>
      <c r="AQ25" s="1284"/>
      <c r="AR25" s="448"/>
    </row>
    <row r="26" spans="1:46" ht="21" customHeight="1" x14ac:dyDescent="0.2">
      <c r="A26" s="443"/>
      <c r="B26" s="568" t="s">
        <v>376</v>
      </c>
      <c r="C26" s="569"/>
      <c r="D26" s="569"/>
      <c r="E26" s="569"/>
      <c r="F26" s="569"/>
      <c r="G26" s="569"/>
      <c r="H26" s="569"/>
      <c r="I26" s="569"/>
      <c r="J26" s="569"/>
      <c r="K26" s="569"/>
      <c r="L26" s="569"/>
      <c r="M26" s="569"/>
      <c r="N26" s="569"/>
      <c r="O26" s="569"/>
      <c r="P26" s="569"/>
      <c r="Q26" s="569"/>
      <c r="R26" s="569"/>
      <c r="S26" s="569"/>
      <c r="T26" s="569"/>
      <c r="U26" s="570"/>
      <c r="V26" s="1322"/>
      <c r="W26" s="1323"/>
      <c r="X26" s="1323"/>
      <c r="Y26" s="1323"/>
      <c r="Z26" s="1323"/>
      <c r="AA26" s="1323"/>
      <c r="AB26" s="1323"/>
      <c r="AC26" s="1323"/>
      <c r="AD26" s="1323"/>
      <c r="AE26" s="1323"/>
      <c r="AF26" s="1323"/>
      <c r="AG26" s="1323"/>
      <c r="AH26" s="1323"/>
      <c r="AI26" s="1323"/>
      <c r="AJ26" s="1323"/>
      <c r="AK26" s="1323"/>
      <c r="AL26" s="1323"/>
      <c r="AM26" s="1323"/>
      <c r="AN26" s="1323"/>
      <c r="AO26" s="1323"/>
      <c r="AP26" s="1323"/>
      <c r="AQ26" s="1324"/>
      <c r="AR26" s="448"/>
    </row>
    <row r="27" spans="1:46" ht="21" customHeight="1" x14ac:dyDescent="0.2">
      <c r="A27" s="443"/>
      <c r="B27" s="1257" t="s">
        <v>350</v>
      </c>
      <c r="C27" s="950"/>
      <c r="D27" s="950"/>
      <c r="E27" s="950"/>
      <c r="F27" s="950"/>
      <c r="G27" s="950"/>
      <c r="H27" s="950"/>
      <c r="I27" s="950"/>
      <c r="J27" s="950"/>
      <c r="K27" s="950"/>
      <c r="L27" s="950"/>
      <c r="M27" s="950"/>
      <c r="N27" s="950"/>
      <c r="O27" s="950"/>
      <c r="P27" s="950"/>
      <c r="Q27" s="950"/>
      <c r="R27" s="950"/>
      <c r="S27" s="950"/>
      <c r="T27" s="950"/>
      <c r="U27" s="966"/>
      <c r="V27" s="1021" t="s">
        <v>351</v>
      </c>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448"/>
    </row>
    <row r="28" spans="1:46" ht="21" customHeight="1" x14ac:dyDescent="0.2">
      <c r="A28" s="443"/>
      <c r="B28" s="1262" t="s">
        <v>352</v>
      </c>
      <c r="C28" s="1263"/>
      <c r="D28" s="1263"/>
      <c r="E28" s="1263"/>
      <c r="F28" s="1263"/>
      <c r="G28" s="1263"/>
      <c r="H28" s="1263"/>
      <c r="I28" s="1263"/>
      <c r="J28" s="1263"/>
      <c r="K28" s="1263"/>
      <c r="L28" s="1263"/>
      <c r="M28" s="1263"/>
      <c r="N28" s="1263"/>
      <c r="O28" s="1263"/>
      <c r="P28" s="1263"/>
      <c r="Q28" s="1263"/>
      <c r="R28" s="1263"/>
      <c r="S28" s="1263"/>
      <c r="T28" s="1263"/>
      <c r="U28" s="1264"/>
      <c r="V28" s="1296"/>
      <c r="W28" s="1297"/>
      <c r="X28" s="1297"/>
      <c r="Y28" s="1297"/>
      <c r="Z28" s="1297"/>
      <c r="AA28" s="1297"/>
      <c r="AB28" s="1297"/>
      <c r="AC28" s="1297"/>
      <c r="AD28" s="1297"/>
      <c r="AE28" s="1297"/>
      <c r="AF28" s="1297"/>
      <c r="AG28" s="1297"/>
      <c r="AH28" s="1297"/>
      <c r="AI28" s="1297"/>
      <c r="AJ28" s="1297"/>
      <c r="AK28" s="1297"/>
      <c r="AL28" s="1297"/>
      <c r="AM28" s="1297"/>
      <c r="AN28" s="1297"/>
      <c r="AO28" s="1294" t="s">
        <v>336</v>
      </c>
      <c r="AP28" s="1294"/>
      <c r="AQ28" s="1295"/>
      <c r="AR28" s="448"/>
    </row>
    <row r="29" spans="1:46" ht="21" customHeight="1" x14ac:dyDescent="0.2">
      <c r="A29" s="443"/>
      <c r="B29" s="1265"/>
      <c r="C29" s="1266"/>
      <c r="D29" s="1266"/>
      <c r="E29" s="1266"/>
      <c r="F29" s="1266"/>
      <c r="G29" s="1266"/>
      <c r="H29" s="1266"/>
      <c r="I29" s="1266"/>
      <c r="J29" s="1266"/>
      <c r="K29" s="1266"/>
      <c r="L29" s="1266"/>
      <c r="M29" s="1266"/>
      <c r="N29" s="1266"/>
      <c r="O29" s="1266"/>
      <c r="P29" s="1266"/>
      <c r="Q29" s="1266"/>
      <c r="R29" s="1266"/>
      <c r="S29" s="1266"/>
      <c r="T29" s="1266"/>
      <c r="U29" s="1267"/>
      <c r="V29" s="1304"/>
      <c r="W29" s="1300"/>
      <c r="X29" s="1300"/>
      <c r="Y29" s="1300"/>
      <c r="Z29" s="1300"/>
      <c r="AA29" s="1300"/>
      <c r="AB29" s="1300"/>
      <c r="AC29" s="1300"/>
      <c r="AD29" s="1300"/>
      <c r="AE29" s="1300"/>
      <c r="AF29" s="1300"/>
      <c r="AG29" s="1300"/>
      <c r="AH29" s="1300"/>
      <c r="AI29" s="1300"/>
      <c r="AJ29" s="1300"/>
      <c r="AK29" s="1300"/>
      <c r="AL29" s="1300"/>
      <c r="AM29" s="1300"/>
      <c r="AN29" s="1300"/>
      <c r="AO29" s="1317" t="s">
        <v>353</v>
      </c>
      <c r="AP29" s="1317"/>
      <c r="AQ29" s="1318"/>
      <c r="AR29" s="448"/>
    </row>
    <row r="30" spans="1:46" ht="21" customHeight="1" x14ac:dyDescent="0.2">
      <c r="A30" s="443"/>
      <c r="B30" s="1262" t="s">
        <v>354</v>
      </c>
      <c r="C30" s="1263"/>
      <c r="D30" s="1263"/>
      <c r="E30" s="1263"/>
      <c r="F30" s="1263"/>
      <c r="G30" s="1263"/>
      <c r="H30" s="1263"/>
      <c r="I30" s="1263"/>
      <c r="J30" s="1263"/>
      <c r="K30" s="1263"/>
      <c r="L30" s="1263"/>
      <c r="M30" s="1263"/>
      <c r="N30" s="1263"/>
      <c r="O30" s="1263"/>
      <c r="P30" s="1263"/>
      <c r="Q30" s="1263"/>
      <c r="R30" s="1263"/>
      <c r="S30" s="1263"/>
      <c r="T30" s="1263"/>
      <c r="U30" s="1264"/>
      <c r="V30" s="971" t="str">
        <f>IF(入力シート!E112="","",IF(入力シート!E112="選択してください","",入力シート!E112))</f>
        <v/>
      </c>
      <c r="W30" s="972"/>
      <c r="X30" s="972"/>
      <c r="Y30" s="972"/>
      <c r="Z30" s="972"/>
      <c r="AA30" s="972"/>
      <c r="AB30" s="972"/>
      <c r="AC30" s="972"/>
      <c r="AD30" s="972"/>
      <c r="AE30" s="972"/>
      <c r="AF30" s="972"/>
      <c r="AG30" s="972"/>
      <c r="AH30" s="972"/>
      <c r="AI30" s="972"/>
      <c r="AJ30" s="972"/>
      <c r="AK30" s="972"/>
      <c r="AL30" s="972"/>
      <c r="AM30" s="972"/>
      <c r="AN30" s="972"/>
      <c r="AO30" s="979"/>
      <c r="AP30" s="979"/>
      <c r="AQ30" s="980"/>
      <c r="AR30" s="448"/>
    </row>
    <row r="31" spans="1:46" ht="21" customHeight="1" x14ac:dyDescent="0.2">
      <c r="A31" s="443"/>
      <c r="B31" s="1265"/>
      <c r="C31" s="1266"/>
      <c r="D31" s="1266"/>
      <c r="E31" s="1266"/>
      <c r="F31" s="1266"/>
      <c r="G31" s="1266"/>
      <c r="H31" s="1266"/>
      <c r="I31" s="1266"/>
      <c r="J31" s="1266"/>
      <c r="K31" s="1266"/>
      <c r="L31" s="1266"/>
      <c r="M31" s="1266"/>
      <c r="N31" s="1266"/>
      <c r="O31" s="1266"/>
      <c r="P31" s="1266"/>
      <c r="Q31" s="1266"/>
      <c r="R31" s="1266"/>
      <c r="S31" s="1266"/>
      <c r="T31" s="1266"/>
      <c r="U31" s="1267"/>
      <c r="V31" s="1319"/>
      <c r="W31" s="1320"/>
      <c r="X31" s="1320"/>
      <c r="Y31" s="1320"/>
      <c r="Z31" s="1320"/>
      <c r="AA31" s="1320"/>
      <c r="AB31" s="1320"/>
      <c r="AC31" s="1320"/>
      <c r="AD31" s="1320"/>
      <c r="AE31" s="1320"/>
      <c r="AF31" s="1320"/>
      <c r="AG31" s="1320"/>
      <c r="AH31" s="1320"/>
      <c r="AI31" s="1320"/>
      <c r="AJ31" s="1320"/>
      <c r="AK31" s="1320"/>
      <c r="AL31" s="1320"/>
      <c r="AM31" s="1320"/>
      <c r="AN31" s="1320"/>
      <c r="AO31" s="1320"/>
      <c r="AP31" s="1320"/>
      <c r="AQ31" s="1321"/>
      <c r="AR31" s="448"/>
    </row>
    <row r="32" spans="1:46" ht="21" customHeight="1" x14ac:dyDescent="0.2">
      <c r="A32" s="443"/>
      <c r="B32" s="1257" t="s">
        <v>355</v>
      </c>
      <c r="C32" s="950"/>
      <c r="D32" s="950"/>
      <c r="E32" s="950"/>
      <c r="F32" s="950"/>
      <c r="G32" s="950"/>
      <c r="H32" s="950"/>
      <c r="I32" s="950"/>
      <c r="J32" s="950"/>
      <c r="K32" s="950"/>
      <c r="L32" s="950"/>
      <c r="M32" s="950"/>
      <c r="N32" s="950"/>
      <c r="O32" s="950"/>
      <c r="P32" s="950"/>
      <c r="Q32" s="950"/>
      <c r="R32" s="950"/>
      <c r="S32" s="950"/>
      <c r="T32" s="950"/>
      <c r="U32" s="966"/>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448"/>
    </row>
    <row r="33" spans="1:44" ht="21" customHeight="1" x14ac:dyDescent="0.2">
      <c r="A33" s="443"/>
      <c r="B33" s="1257" t="s">
        <v>356</v>
      </c>
      <c r="C33" s="950"/>
      <c r="D33" s="950"/>
      <c r="E33" s="950"/>
      <c r="F33" s="950"/>
      <c r="G33" s="950"/>
      <c r="H33" s="950"/>
      <c r="I33" s="950"/>
      <c r="J33" s="950"/>
      <c r="K33" s="950"/>
      <c r="L33" s="950"/>
      <c r="M33" s="950"/>
      <c r="N33" s="950"/>
      <c r="O33" s="950"/>
      <c r="P33" s="950"/>
      <c r="Q33" s="950"/>
      <c r="R33" s="950"/>
      <c r="S33" s="950"/>
      <c r="T33" s="950"/>
      <c r="U33" s="966"/>
      <c r="V33" s="1253" t="str">
        <f>IF(入力シート!E113="","",IF(入力シート!E113="選択してください","",入力シート!E113))</f>
        <v/>
      </c>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5"/>
      <c r="AR33" s="448"/>
    </row>
    <row r="34" spans="1:44" ht="21" customHeight="1" x14ac:dyDescent="0.2">
      <c r="A34" s="443"/>
      <c r="B34" s="965" t="s">
        <v>357</v>
      </c>
      <c r="C34" s="965"/>
      <c r="D34" s="965"/>
      <c r="E34" s="965"/>
      <c r="F34" s="965"/>
      <c r="G34" s="965"/>
      <c r="H34" s="965"/>
      <c r="I34" s="965"/>
      <c r="J34" s="965"/>
      <c r="K34" s="965"/>
      <c r="L34" s="965"/>
      <c r="M34" s="965"/>
      <c r="N34" s="965"/>
      <c r="O34" s="965"/>
      <c r="P34" s="965"/>
      <c r="Q34" s="965"/>
      <c r="R34" s="965"/>
      <c r="S34" s="965"/>
      <c r="T34" s="965"/>
      <c r="U34" s="965"/>
      <c r="V34" s="1305" t="s">
        <v>358</v>
      </c>
      <c r="W34" s="1306"/>
      <c r="X34" s="1306"/>
      <c r="Y34" s="1307"/>
      <c r="Z34" s="1296"/>
      <c r="AA34" s="1297"/>
      <c r="AB34" s="1297"/>
      <c r="AC34" s="1297"/>
      <c r="AD34" s="1297"/>
      <c r="AE34" s="1297"/>
      <c r="AF34" s="1297"/>
      <c r="AG34" s="1297"/>
      <c r="AH34" s="1297"/>
      <c r="AI34" s="1297"/>
      <c r="AJ34" s="1297"/>
      <c r="AK34" s="1297"/>
      <c r="AL34" s="1297"/>
      <c r="AM34" s="1297"/>
      <c r="AN34" s="1297"/>
      <c r="AO34" s="1294" t="s">
        <v>336</v>
      </c>
      <c r="AP34" s="1294"/>
      <c r="AQ34" s="1295"/>
      <c r="AR34" s="448"/>
    </row>
    <row r="35" spans="1:44" ht="21" customHeight="1" x14ac:dyDescent="0.2">
      <c r="A35" s="443"/>
      <c r="B35" s="965"/>
      <c r="C35" s="965"/>
      <c r="D35" s="965"/>
      <c r="E35" s="965"/>
      <c r="F35" s="965"/>
      <c r="G35" s="965"/>
      <c r="H35" s="965"/>
      <c r="I35" s="965"/>
      <c r="J35" s="965"/>
      <c r="K35" s="965"/>
      <c r="L35" s="965"/>
      <c r="M35" s="965"/>
      <c r="N35" s="965"/>
      <c r="O35" s="965"/>
      <c r="P35" s="965"/>
      <c r="Q35" s="965"/>
      <c r="R35" s="965"/>
      <c r="S35" s="965"/>
      <c r="T35" s="965"/>
      <c r="U35" s="965"/>
      <c r="V35" s="1285" t="s">
        <v>359</v>
      </c>
      <c r="W35" s="1286"/>
      <c r="X35" s="1286"/>
      <c r="Y35" s="1287"/>
      <c r="Z35" s="1325" t="s">
        <v>312</v>
      </c>
      <c r="AA35" s="1326"/>
      <c r="AB35" s="1326"/>
      <c r="AC35" s="1326"/>
      <c r="AD35" s="1300"/>
      <c r="AE35" s="1300"/>
      <c r="AF35" s="1300"/>
      <c r="AG35" s="1300"/>
      <c r="AH35" s="1300"/>
      <c r="AI35" s="571" t="s">
        <v>360</v>
      </c>
      <c r="AJ35" s="1300"/>
      <c r="AK35" s="1300"/>
      <c r="AL35" s="1300"/>
      <c r="AM35" s="1300"/>
      <c r="AN35" s="1300"/>
      <c r="AO35" s="1298" t="s">
        <v>336</v>
      </c>
      <c r="AP35" s="1298"/>
      <c r="AQ35" s="1299"/>
      <c r="AR35" s="448"/>
    </row>
    <row r="36" spans="1:44" ht="21" customHeight="1" x14ac:dyDescent="0.2">
      <c r="A36" s="443"/>
      <c r="B36" s="965" t="s">
        <v>361</v>
      </c>
      <c r="C36" s="965"/>
      <c r="D36" s="965"/>
      <c r="E36" s="965"/>
      <c r="F36" s="965"/>
      <c r="G36" s="965"/>
      <c r="H36" s="965"/>
      <c r="I36" s="965"/>
      <c r="J36" s="965"/>
      <c r="K36" s="965"/>
      <c r="L36" s="965"/>
      <c r="M36" s="965"/>
      <c r="N36" s="965"/>
      <c r="O36" s="965"/>
      <c r="P36" s="965"/>
      <c r="Q36" s="965"/>
      <c r="R36" s="965"/>
      <c r="S36" s="965"/>
      <c r="T36" s="965"/>
      <c r="U36" s="965"/>
      <c r="V36" s="1276"/>
      <c r="W36" s="1277"/>
      <c r="X36" s="1277"/>
      <c r="Y36" s="1277"/>
      <c r="Z36" s="1277"/>
      <c r="AA36" s="1277"/>
      <c r="AB36" s="1277"/>
      <c r="AC36" s="1277"/>
      <c r="AD36" s="1277"/>
      <c r="AE36" s="1277"/>
      <c r="AF36" s="1277"/>
      <c r="AG36" s="1277"/>
      <c r="AH36" s="1277"/>
      <c r="AI36" s="1277"/>
      <c r="AJ36" s="1277"/>
      <c r="AK36" s="1277"/>
      <c r="AL36" s="1277"/>
      <c r="AM36" s="1277"/>
      <c r="AN36" s="1277"/>
      <c r="AO36" s="1278"/>
      <c r="AP36" s="1278"/>
      <c r="AQ36" s="1279"/>
      <c r="AR36" s="448"/>
    </row>
    <row r="37" spans="1:44" ht="21" customHeight="1" x14ac:dyDescent="0.2">
      <c r="A37" s="443"/>
      <c r="B37" s="965" t="s">
        <v>362</v>
      </c>
      <c r="C37" s="965"/>
      <c r="D37" s="965"/>
      <c r="E37" s="965"/>
      <c r="F37" s="965"/>
      <c r="G37" s="965"/>
      <c r="H37" s="965"/>
      <c r="I37" s="965"/>
      <c r="J37" s="965"/>
      <c r="K37" s="965"/>
      <c r="L37" s="965"/>
      <c r="M37" s="965"/>
      <c r="N37" s="965"/>
      <c r="O37" s="965"/>
      <c r="P37" s="965"/>
      <c r="Q37" s="965"/>
      <c r="R37" s="965"/>
      <c r="S37" s="965"/>
      <c r="T37" s="965"/>
      <c r="U37" s="965"/>
      <c r="V37" s="1312"/>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6"/>
      <c r="AR37" s="448"/>
    </row>
    <row r="38" spans="1:44" ht="21" customHeight="1" x14ac:dyDescent="0.2">
      <c r="A38" s="443"/>
      <c r="B38" s="1008" t="s">
        <v>363</v>
      </c>
      <c r="C38" s="1009"/>
      <c r="D38" s="1009"/>
      <c r="E38" s="1009"/>
      <c r="F38" s="1009"/>
      <c r="G38" s="1009"/>
      <c r="H38" s="1009"/>
      <c r="I38" s="1301"/>
      <c r="J38" s="1301"/>
      <c r="K38" s="1301"/>
      <c r="L38" s="1301"/>
      <c r="M38" s="1301"/>
      <c r="N38" s="1301"/>
      <c r="O38" s="1301"/>
      <c r="P38" s="1301"/>
      <c r="Q38" s="1301"/>
      <c r="R38" s="1301"/>
      <c r="S38" s="1301"/>
      <c r="T38" s="1301"/>
      <c r="U38" s="1302"/>
      <c r="V38" s="1312"/>
      <c r="W38" s="1313"/>
      <c r="X38" s="1313"/>
      <c r="Y38" s="1313"/>
      <c r="Z38" s="1313"/>
      <c r="AA38" s="1313"/>
      <c r="AB38" s="1313"/>
      <c r="AC38" s="1314"/>
      <c r="AD38" s="1314"/>
      <c r="AE38" s="1314"/>
      <c r="AF38" s="1314"/>
      <c r="AG38" s="1314"/>
      <c r="AH38" s="1314"/>
      <c r="AI38" s="1314"/>
      <c r="AJ38" s="1314"/>
      <c r="AK38" s="1314"/>
      <c r="AL38" s="1314"/>
      <c r="AM38" s="1314"/>
      <c r="AN38" s="1314"/>
      <c r="AO38" s="1314"/>
      <c r="AP38" s="1314"/>
      <c r="AQ38" s="1315"/>
      <c r="AR38" s="448"/>
    </row>
    <row r="39" spans="1:44" ht="21" customHeight="1" x14ac:dyDescent="0.2">
      <c r="A39" s="443"/>
      <c r="B39" s="1008" t="s">
        <v>364</v>
      </c>
      <c r="C39" s="1009"/>
      <c r="D39" s="1009"/>
      <c r="E39" s="1009"/>
      <c r="F39" s="1009"/>
      <c r="G39" s="1009"/>
      <c r="H39" s="1009"/>
      <c r="I39" s="1301"/>
      <c r="J39" s="1301"/>
      <c r="K39" s="1301"/>
      <c r="L39" s="1301"/>
      <c r="M39" s="1301"/>
      <c r="N39" s="1301"/>
      <c r="O39" s="1301"/>
      <c r="P39" s="1301"/>
      <c r="Q39" s="1301"/>
      <c r="R39" s="1301"/>
      <c r="S39" s="1301"/>
      <c r="T39" s="1301"/>
      <c r="U39" s="1302"/>
      <c r="V39" s="1312"/>
      <c r="W39" s="1313"/>
      <c r="X39" s="1313"/>
      <c r="Y39" s="1313"/>
      <c r="Z39" s="1313"/>
      <c r="AA39" s="1313"/>
      <c r="AB39" s="1313"/>
      <c r="AC39" s="1314"/>
      <c r="AD39" s="1314"/>
      <c r="AE39" s="1314"/>
      <c r="AF39" s="1314"/>
      <c r="AG39" s="1314"/>
      <c r="AH39" s="1314"/>
      <c r="AI39" s="1314"/>
      <c r="AJ39" s="1314"/>
      <c r="AK39" s="1314"/>
      <c r="AL39" s="1314"/>
      <c r="AM39" s="1314"/>
      <c r="AN39" s="1314"/>
      <c r="AO39" s="1314"/>
      <c r="AP39" s="1314"/>
      <c r="AQ39" s="1315"/>
      <c r="AR39" s="448"/>
    </row>
    <row r="40" spans="1:44" ht="21" customHeight="1" x14ac:dyDescent="0.2">
      <c r="A40" s="443"/>
      <c r="B40" s="1273" t="s">
        <v>365</v>
      </c>
      <c r="C40" s="1273"/>
      <c r="D40" s="1273"/>
      <c r="E40" s="1273"/>
      <c r="F40" s="1273"/>
      <c r="G40" s="1273"/>
      <c r="H40" s="1273"/>
      <c r="I40" s="1273"/>
      <c r="J40" s="1273"/>
      <c r="K40" s="1273"/>
      <c r="L40" s="1273"/>
      <c r="M40" s="1273"/>
      <c r="N40" s="1273"/>
      <c r="O40" s="1273"/>
      <c r="P40" s="1273"/>
      <c r="Q40" s="1273"/>
      <c r="R40" s="1273"/>
      <c r="S40" s="1273"/>
      <c r="T40" s="1273"/>
      <c r="U40" s="1273"/>
      <c r="V40" s="1274" t="s">
        <v>366</v>
      </c>
      <c r="W40" s="1275"/>
      <c r="X40" s="1275"/>
      <c r="Y40" s="1281"/>
      <c r="Z40" s="1281"/>
      <c r="AA40" s="1281"/>
      <c r="AB40" s="1281"/>
      <c r="AC40" s="1281"/>
      <c r="AD40" s="1280" t="s">
        <v>367</v>
      </c>
      <c r="AE40" s="1280"/>
      <c r="AF40" s="1280"/>
      <c r="AG40" s="1274" t="s">
        <v>368</v>
      </c>
      <c r="AH40" s="1275"/>
      <c r="AI40" s="1275"/>
      <c r="AJ40" s="1281"/>
      <c r="AK40" s="1281"/>
      <c r="AL40" s="1281"/>
      <c r="AM40" s="1281"/>
      <c r="AN40" s="1281"/>
      <c r="AO40" s="1000" t="s">
        <v>369</v>
      </c>
      <c r="AP40" s="1000"/>
      <c r="AQ40" s="942"/>
      <c r="AR40" s="448"/>
    </row>
    <row r="41" spans="1:44" ht="21" customHeight="1" x14ac:dyDescent="0.2">
      <c r="A41" s="443"/>
      <c r="B41" s="416" t="s">
        <v>370</v>
      </c>
      <c r="C41" s="416"/>
      <c r="D41" s="416"/>
      <c r="E41" s="416"/>
      <c r="F41" s="416"/>
      <c r="G41" s="416"/>
      <c r="H41" s="416"/>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48"/>
    </row>
    <row r="42" spans="1:44" ht="27" customHeight="1" x14ac:dyDescent="0.2">
      <c r="A42" s="443"/>
      <c r="B42" s="1256" t="s">
        <v>371</v>
      </c>
      <c r="C42" s="1256"/>
      <c r="D42" s="1256"/>
      <c r="E42" s="1256"/>
      <c r="F42" s="1256"/>
      <c r="G42" s="1256"/>
      <c r="H42" s="1256"/>
      <c r="I42" s="1256"/>
      <c r="J42" s="1256"/>
      <c r="K42" s="1256"/>
      <c r="L42" s="1256"/>
      <c r="M42" s="1256"/>
      <c r="N42" s="1256"/>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448"/>
    </row>
    <row r="43" spans="1:44" ht="13" customHeight="1" x14ac:dyDescent="0.2">
      <c r="A43" s="443"/>
      <c r="B43" s="1256"/>
      <c r="C43" s="1256"/>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448"/>
    </row>
    <row r="44" spans="1:44" x14ac:dyDescent="0.2">
      <c r="A44" s="443" t="s">
        <v>372</v>
      </c>
      <c r="B44" s="402"/>
      <c r="C44" s="402"/>
      <c r="D44" s="402"/>
      <c r="E44" s="402"/>
      <c r="F44" s="402"/>
      <c r="G44" s="402"/>
      <c r="H44" s="402"/>
      <c r="I44" s="460"/>
      <c r="J44" s="460"/>
      <c r="K44" s="460"/>
      <c r="L44" s="460"/>
      <c r="M44" s="460"/>
      <c r="N44" s="400"/>
      <c r="O44" s="400"/>
      <c r="P44" s="400"/>
      <c r="Q44" s="400"/>
      <c r="R44" s="400"/>
      <c r="S44" s="400"/>
      <c r="T44" s="400"/>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48"/>
    </row>
    <row r="45" spans="1:44" ht="13" customHeight="1" x14ac:dyDescent="0.2">
      <c r="A45" s="443"/>
      <c r="B45" s="555" t="s">
        <v>373</v>
      </c>
      <c r="C45" s="1105" t="s">
        <v>374</v>
      </c>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5"/>
      <c r="AC45" s="402"/>
      <c r="AD45" s="402"/>
      <c r="AE45" s="402"/>
      <c r="AF45" s="402"/>
      <c r="AG45" s="402"/>
      <c r="AH45" s="402"/>
      <c r="AI45" s="402"/>
      <c r="AJ45" s="402"/>
      <c r="AK45" s="402"/>
      <c r="AL45" s="402"/>
      <c r="AM45" s="402"/>
      <c r="AN45" s="402"/>
      <c r="AO45" s="402"/>
      <c r="AP45" s="402"/>
      <c r="AQ45" s="402"/>
      <c r="AR45" s="448"/>
    </row>
    <row r="46" spans="1:44" ht="13" customHeight="1" x14ac:dyDescent="0.2">
      <c r="A46" s="443"/>
      <c r="B46" s="555" t="s">
        <v>373</v>
      </c>
      <c r="C46" s="1105" t="s">
        <v>375</v>
      </c>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402"/>
      <c r="AC46" s="402"/>
      <c r="AD46" s="402"/>
      <c r="AE46" s="402"/>
      <c r="AF46" s="402"/>
      <c r="AG46" s="402"/>
      <c r="AH46" s="402"/>
      <c r="AI46" s="402"/>
      <c r="AJ46" s="402"/>
      <c r="AK46" s="402"/>
      <c r="AL46" s="402"/>
      <c r="AM46" s="402"/>
      <c r="AN46" s="402"/>
      <c r="AO46" s="402"/>
      <c r="AP46" s="402"/>
      <c r="AQ46" s="402"/>
      <c r="AR46" s="448"/>
    </row>
    <row r="47" spans="1:44" ht="13.5" thickBot="1" x14ac:dyDescent="0.25">
      <c r="A47" s="572"/>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573"/>
    </row>
  </sheetData>
  <sheetProtection algorithmName="SHA-512" hashValue="2MfOMxIJRnrRHJVFAMMQkNwfH6pW8t4C+qRwOhy43690nsCroUT0t/aaZ89yrUJ+8xxZjagZwF4E9j66o8gWTw==" saltValue="nUUzOBmgG4vNrL9NgCcLdA==" spinCount="100000" sheet="1" objects="1" scenarios="1"/>
  <mergeCells count="109">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B30:U31"/>
    <mergeCell ref="V30:AQ31"/>
    <mergeCell ref="B25:U25"/>
    <mergeCell ref="V25:AQ25"/>
    <mergeCell ref="V26:AQ26"/>
    <mergeCell ref="B27:U27"/>
    <mergeCell ref="V27:AQ27"/>
    <mergeCell ref="B23:I24"/>
    <mergeCell ref="J23:U23"/>
    <mergeCell ref="V23:AN23"/>
    <mergeCell ref="AO23:AQ23"/>
    <mergeCell ref="J24:U24"/>
    <mergeCell ref="V24:AN24"/>
    <mergeCell ref="AO24:AQ24"/>
    <mergeCell ref="B28:U29"/>
    <mergeCell ref="V28:AN28"/>
    <mergeCell ref="AO28:AQ28"/>
    <mergeCell ref="V29:AN29"/>
    <mergeCell ref="AO29:AQ29"/>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Y20:AB20"/>
    <mergeCell ref="B14:I14"/>
    <mergeCell ref="J14:AQ14"/>
    <mergeCell ref="B15:I15"/>
    <mergeCell ref="J15:AN15"/>
    <mergeCell ref="AO15:AQ15"/>
    <mergeCell ref="B16:I16"/>
    <mergeCell ref="J16:AN16"/>
    <mergeCell ref="AO16:AQ16"/>
    <mergeCell ref="B9:Z9"/>
    <mergeCell ref="AA9:AQ9"/>
    <mergeCell ref="B10:Z10"/>
    <mergeCell ref="AA10:AN10"/>
    <mergeCell ref="AO10:AQ10"/>
    <mergeCell ref="B13:I13"/>
    <mergeCell ref="J13:M13"/>
    <mergeCell ref="N13:Z13"/>
    <mergeCell ref="AA13:AD13"/>
    <mergeCell ref="AE13:AQ13"/>
    <mergeCell ref="A5:AQ5"/>
    <mergeCell ref="AI6:AQ6"/>
    <mergeCell ref="AB7:AC7"/>
    <mergeCell ref="AE7:AF7"/>
    <mergeCell ref="AL7:AQ7"/>
    <mergeCell ref="AN1:AR1"/>
    <mergeCell ref="AH4:AI4"/>
    <mergeCell ref="AG7:AK7"/>
    <mergeCell ref="A1:E1"/>
    <mergeCell ref="AJ4:AR4"/>
    <mergeCell ref="F1:L1"/>
  </mergeCells>
  <phoneticPr fontId="2"/>
  <conditionalFormatting sqref="J18">
    <cfRule type="expression" dxfId="117" priority="12">
      <formula>$J$18=""</formula>
    </cfRule>
  </conditionalFormatting>
  <conditionalFormatting sqref="J17:W17">
    <cfRule type="expression" dxfId="116" priority="14">
      <formula>$J$17=""</formula>
    </cfRule>
  </conditionalFormatting>
  <conditionalFormatting sqref="V21">
    <cfRule type="expression" dxfId="115" priority="7">
      <formula>$V$21=""</formula>
    </cfRule>
  </conditionalFormatting>
  <conditionalFormatting sqref="V25">
    <cfRule type="expression" dxfId="114" priority="8">
      <formula>$V$25=""</formula>
    </cfRule>
  </conditionalFormatting>
  <conditionalFormatting sqref="V26">
    <cfRule type="expression" dxfId="113" priority="9">
      <formula>$V$26=""</formula>
    </cfRule>
  </conditionalFormatting>
  <conditionalFormatting sqref="V28">
    <cfRule type="expression" dxfId="112" priority="10">
      <formula>$V$28=""</formula>
    </cfRule>
  </conditionalFormatting>
  <conditionalFormatting sqref="V29">
    <cfRule type="expression" dxfId="111" priority="11">
      <formula>$V$29=""</formula>
    </cfRule>
  </conditionalFormatting>
  <conditionalFormatting sqref="V32">
    <cfRule type="expression" dxfId="110" priority="3">
      <formula>$V$32=""</formula>
    </cfRule>
  </conditionalFormatting>
  <conditionalFormatting sqref="Z34">
    <cfRule type="expression" dxfId="109" priority="4">
      <formula>$Z$34=""</formula>
    </cfRule>
  </conditionalFormatting>
  <conditionalFormatting sqref="AA17:AN17">
    <cfRule type="expression" dxfId="108" priority="13">
      <formula>$AA$17=""</formula>
    </cfRule>
  </conditionalFormatting>
  <conditionalFormatting sqref="AD35">
    <cfRule type="expression" dxfId="107" priority="5">
      <formula>$AD$35=""</formula>
    </cfRule>
  </conditionalFormatting>
  <conditionalFormatting sqref="AJ35">
    <cfRule type="expression" dxfId="106" priority="6">
      <formula>$AJ$35=""</formula>
    </cfRule>
  </conditionalFormatting>
  <dataValidations count="3">
    <dataValidation type="list" allowBlank="1" showInputMessage="1" sqref="V32:AQ32" xr:uid="{34079498-09BA-4190-8C18-00F79547B38F}">
      <formula1>"電圧制御方式,電流制御方式,その他(    )"</formula1>
    </dataValidation>
    <dataValidation type="list" allowBlank="1" showInputMessage="1" showErrorMessage="1" sqref="V26:AQ26" xr:uid="{7FF8455A-75D2-49AE-8E6A-A328663A074C}">
      <formula1>"有,無"</formula1>
    </dataValidation>
    <dataValidation type="list" allowBlank="1" showInputMessage="1" sqref="V25:AQ25" xr:uid="{32273E28-5CED-4149-A01C-EA19CA86169C}">
      <formula1>"無効電力制御機能,出力制御機能,その他(    )"</formula1>
    </dataValidation>
  </dataValidations>
  <hyperlinks>
    <hyperlink ref="A1" location="はじめに!A1" display="＜はじめにへ" xr:uid="{40E4CCE2-2767-4E98-8539-CE72AC6357C5}"/>
    <hyperlink ref="A1:E1" location="入力シート!Print_Area" display="＜入力シートへ" xr:uid="{C3EABA56-859A-4CE8-8934-73F68B02CDAA}"/>
    <hyperlink ref="AN1:AR1" location="おわりに!Print_Area" display="おわりに＞" xr:uid="{37ECFCEA-441E-4EF5-92CE-F1D31FB36745}"/>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FEA804D6-9867-4241-9DB5-121E973B04E9}">
            <xm:f>はじめに!$AV$51&lt;&gt;"はい"</xm:f>
            <x14:dxf>
              <fill>
                <patternFill>
                  <bgColor theme="0" tint="-0.24994659260841701"/>
                </patternFill>
              </fill>
            </x14:dxf>
          </x14:cfRule>
          <x14:cfRule type="expression" priority="2" id="{9A5F5223-D05E-4E62-A5BA-79E75C66DDA1}">
            <xm:f>入力シート!$E$63&lt;2</xm:f>
            <x14:dxf>
              <fill>
                <patternFill>
                  <bgColor theme="0" tint="-0.24994659260841701"/>
                </patternFill>
              </fill>
            </x14:dxf>
          </x14:cfRule>
          <xm:sqref>A2:AR47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ECFB-F798-43D5-9457-9E5351271CE1}">
  <sheetPr codeName="Sheet20">
    <pageSetUpPr fitToPage="1"/>
  </sheetPr>
  <dimension ref="A1:BC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28" width="2.6328125" style="389" customWidth="1"/>
    <col min="29" max="29" width="5.81640625" style="389" bestFit="1" customWidth="1"/>
    <col min="30" max="44" width="2.6328125" style="389" customWidth="1"/>
    <col min="45" max="16384" width="9" style="389"/>
  </cols>
  <sheetData>
    <row r="1" spans="1:44" ht="20.149999999999999" customHeight="1" thickBot="1" x14ac:dyDescent="0.25">
      <c r="A1" s="930" t="s">
        <v>167</v>
      </c>
      <c r="B1" s="930"/>
      <c r="C1" s="930"/>
      <c r="D1" s="930"/>
      <c r="E1" s="930"/>
      <c r="F1" s="1012"/>
      <c r="G1" s="1012"/>
      <c r="H1" s="1012"/>
      <c r="I1" s="1012"/>
      <c r="J1" s="1012"/>
      <c r="K1" s="1012"/>
      <c r="L1" s="1012"/>
      <c r="M1" s="390" t="s">
        <v>168</v>
      </c>
      <c r="N1" s="2"/>
      <c r="O1" s="2"/>
      <c r="P1" s="2"/>
      <c r="Q1" s="2"/>
      <c r="R1" s="2"/>
      <c r="S1" s="2"/>
      <c r="T1" s="2"/>
      <c r="U1" s="391"/>
      <c r="V1" s="391"/>
      <c r="W1" s="391"/>
      <c r="X1" s="2"/>
      <c r="Y1" s="392"/>
      <c r="Z1" s="563"/>
      <c r="AA1" s="563"/>
      <c r="AB1" s="563"/>
      <c r="AC1" s="564"/>
      <c r="AD1" s="564"/>
      <c r="AE1" s="564"/>
      <c r="AF1" s="564"/>
      <c r="AG1" s="7"/>
      <c r="AN1" s="1058" t="s">
        <v>169</v>
      </c>
      <c r="AO1" s="1058"/>
      <c r="AP1" s="1058"/>
      <c r="AQ1" s="1058"/>
      <c r="AR1" s="1058"/>
    </row>
    <row r="2" spans="1:44" ht="13.5" thickTop="1" x14ac:dyDescent="0.2">
      <c r="A2" s="400"/>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1" t="s">
        <v>246</v>
      </c>
    </row>
    <row r="3" spans="1:44" ht="13.5" thickBot="1" x14ac:dyDescent="0.25">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22"/>
      <c r="AR3" s="401"/>
    </row>
    <row r="4" spans="1:44" x14ac:dyDescent="0.2">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1332"/>
      <c r="AI4" s="1332"/>
      <c r="AJ4" s="1060" t="str">
        <f>IF(入力シート!E12="","",入力シート!E12)</f>
        <v/>
      </c>
      <c r="AK4" s="1060"/>
      <c r="AL4" s="1060"/>
      <c r="AM4" s="1060"/>
      <c r="AN4" s="1060"/>
      <c r="AO4" s="1060"/>
      <c r="AP4" s="1060"/>
      <c r="AQ4" s="1060"/>
      <c r="AR4" s="1061"/>
    </row>
    <row r="5" spans="1:44" ht="18.75" customHeight="1" x14ac:dyDescent="0.2">
      <c r="A5" s="1270" t="s">
        <v>316</v>
      </c>
      <c r="B5" s="1015"/>
      <c r="C5" s="1015"/>
      <c r="D5" s="1015"/>
      <c r="E5" s="1015"/>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1015"/>
      <c r="AR5" s="448"/>
    </row>
    <row r="6" spans="1:44" ht="22.5" customHeight="1" x14ac:dyDescent="0.2">
      <c r="A6" s="443"/>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t="s">
        <v>317</v>
      </c>
      <c r="AD6" s="400"/>
      <c r="AE6" s="400"/>
      <c r="AF6" s="400"/>
      <c r="AG6" s="400"/>
      <c r="AH6" s="565"/>
      <c r="AI6" s="1333" t="str">
        <f>IF(入力シート!E20="","",入力シート!E20)</f>
        <v/>
      </c>
      <c r="AJ6" s="1333"/>
      <c r="AK6" s="1333"/>
      <c r="AL6" s="1334"/>
      <c r="AM6" s="1334"/>
      <c r="AN6" s="1334"/>
      <c r="AO6" s="1334"/>
      <c r="AP6" s="1334"/>
      <c r="AQ6" s="1334"/>
      <c r="AR6" s="448"/>
    </row>
    <row r="7" spans="1:44" ht="22.5" customHeight="1" x14ac:dyDescent="0.2">
      <c r="A7" s="443"/>
      <c r="B7" s="400"/>
      <c r="C7" s="400"/>
      <c r="D7" s="400"/>
      <c r="E7" s="400"/>
      <c r="F7" s="400"/>
      <c r="G7" s="400"/>
      <c r="H7" s="400"/>
      <c r="I7" s="400"/>
      <c r="J7" s="400"/>
      <c r="K7" s="400"/>
      <c r="L7" s="400"/>
      <c r="M7" s="400"/>
      <c r="N7" s="400"/>
      <c r="O7" s="400"/>
      <c r="P7" s="400"/>
      <c r="Q7" s="400"/>
      <c r="R7" s="400"/>
      <c r="S7" s="400"/>
      <c r="T7" s="400"/>
      <c r="U7" s="400"/>
      <c r="V7" s="566"/>
      <c r="W7" s="566"/>
      <c r="X7" s="566"/>
      <c r="Y7" s="566"/>
      <c r="Z7" s="566"/>
      <c r="AA7" s="566"/>
      <c r="AB7" s="947"/>
      <c r="AC7" s="1269"/>
      <c r="AD7" s="706" t="s">
        <v>123</v>
      </c>
      <c r="AE7" s="1254"/>
      <c r="AF7" s="1254"/>
      <c r="AG7" s="1271" t="s">
        <v>251</v>
      </c>
      <c r="AH7" s="1271"/>
      <c r="AI7" s="1271"/>
      <c r="AJ7" s="1271"/>
      <c r="AK7" s="1272"/>
      <c r="AL7" s="1253" t="str">
        <f>IF(入力シート!E125="","",IF(入力シート!E125="選択してください","",入力シート!E125))</f>
        <v/>
      </c>
      <c r="AM7" s="1254"/>
      <c r="AN7" s="1254"/>
      <c r="AO7" s="1254"/>
      <c r="AP7" s="1254"/>
      <c r="AQ7" s="1255"/>
      <c r="AR7" s="567"/>
    </row>
    <row r="8" spans="1:44" ht="15" customHeight="1" x14ac:dyDescent="0.2">
      <c r="A8" s="443" t="s">
        <v>318</v>
      </c>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48"/>
    </row>
    <row r="9" spans="1:44" ht="18.75" customHeight="1" x14ac:dyDescent="0.2">
      <c r="A9" s="443"/>
      <c r="B9" s="1257" t="s">
        <v>319</v>
      </c>
      <c r="C9" s="950"/>
      <c r="D9" s="950"/>
      <c r="E9" s="950"/>
      <c r="F9" s="950"/>
      <c r="G9" s="950"/>
      <c r="H9" s="950"/>
      <c r="I9" s="950"/>
      <c r="J9" s="950"/>
      <c r="K9" s="950"/>
      <c r="L9" s="950"/>
      <c r="M9" s="950"/>
      <c r="N9" s="950"/>
      <c r="O9" s="950"/>
      <c r="P9" s="950"/>
      <c r="Q9" s="950"/>
      <c r="R9" s="950"/>
      <c r="S9" s="950"/>
      <c r="T9" s="950"/>
      <c r="U9" s="950"/>
      <c r="V9" s="950"/>
      <c r="W9" s="950"/>
      <c r="X9" s="950"/>
      <c r="Y9" s="950"/>
      <c r="Z9" s="966"/>
      <c r="AA9" s="1253" t="s">
        <v>215</v>
      </c>
      <c r="AB9" s="1254"/>
      <c r="AC9" s="1254"/>
      <c r="AD9" s="1254"/>
      <c r="AE9" s="1254"/>
      <c r="AF9" s="1254"/>
      <c r="AG9" s="1254"/>
      <c r="AH9" s="1254"/>
      <c r="AI9" s="1254"/>
      <c r="AJ9" s="1254"/>
      <c r="AK9" s="1254"/>
      <c r="AL9" s="1254"/>
      <c r="AM9" s="1254"/>
      <c r="AN9" s="1254"/>
      <c r="AO9" s="1254"/>
      <c r="AP9" s="1254"/>
      <c r="AQ9" s="1255"/>
      <c r="AR9" s="448"/>
    </row>
    <row r="10" spans="1:44" ht="18.75" customHeight="1" x14ac:dyDescent="0.2">
      <c r="A10" s="443"/>
      <c r="B10" s="1257" t="s">
        <v>320</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66"/>
      <c r="AA10" s="1252">
        <f>IF(入力シート!E133="","",入力シート!E133)</f>
        <v>0</v>
      </c>
      <c r="AB10" s="959"/>
      <c r="AC10" s="959"/>
      <c r="AD10" s="959"/>
      <c r="AE10" s="959"/>
      <c r="AF10" s="959"/>
      <c r="AG10" s="959"/>
      <c r="AH10" s="959"/>
      <c r="AI10" s="959"/>
      <c r="AJ10" s="959"/>
      <c r="AK10" s="959"/>
      <c r="AL10" s="959"/>
      <c r="AM10" s="959"/>
      <c r="AN10" s="959"/>
      <c r="AO10" s="1259" t="s">
        <v>321</v>
      </c>
      <c r="AP10" s="1259"/>
      <c r="AQ10" s="1260"/>
      <c r="AR10" s="448"/>
    </row>
    <row r="11" spans="1:44" x14ac:dyDescent="0.2">
      <c r="A11" s="443"/>
      <c r="B11" s="400"/>
      <c r="C11" s="400"/>
      <c r="D11" s="400"/>
      <c r="E11" s="400"/>
      <c r="F11" s="400"/>
      <c r="G11" s="400"/>
      <c r="H11" s="400"/>
      <c r="I11" s="400"/>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48"/>
    </row>
    <row r="12" spans="1:44" ht="15" customHeight="1" x14ac:dyDescent="0.2">
      <c r="A12" s="443" t="s">
        <v>322</v>
      </c>
      <c r="B12" s="400"/>
      <c r="C12" s="400"/>
      <c r="D12" s="400"/>
      <c r="E12" s="400"/>
      <c r="F12" s="400"/>
      <c r="G12" s="400"/>
      <c r="H12" s="400"/>
      <c r="I12" s="400"/>
      <c r="J12" s="400"/>
      <c r="K12" s="400"/>
      <c r="L12" s="400"/>
      <c r="M12" s="400"/>
      <c r="N12" s="400"/>
      <c r="O12" s="400"/>
      <c r="P12" s="400"/>
      <c r="Q12" s="400"/>
      <c r="R12" s="400"/>
      <c r="S12" s="400"/>
      <c r="T12" s="400"/>
      <c r="U12" s="400"/>
      <c r="V12" s="402"/>
      <c r="W12" s="402"/>
      <c r="X12" s="402"/>
      <c r="Y12" s="402"/>
      <c r="Z12" s="402"/>
      <c r="AA12" s="402"/>
      <c r="AB12" s="402"/>
      <c r="AC12" s="400"/>
      <c r="AD12" s="400"/>
      <c r="AE12" s="400"/>
      <c r="AF12" s="400"/>
      <c r="AG12" s="400"/>
      <c r="AH12" s="400"/>
      <c r="AI12" s="400"/>
      <c r="AJ12" s="400"/>
      <c r="AK12" s="400"/>
      <c r="AL12" s="400"/>
      <c r="AM12" s="400"/>
      <c r="AN12" s="400"/>
      <c r="AO12" s="400"/>
      <c r="AP12" s="400"/>
      <c r="AQ12" s="400"/>
      <c r="AR12" s="448"/>
    </row>
    <row r="13" spans="1:44" ht="21" customHeight="1" x14ac:dyDescent="0.2">
      <c r="A13" s="443"/>
      <c r="B13" s="1257" t="s">
        <v>323</v>
      </c>
      <c r="C13" s="950"/>
      <c r="D13" s="950"/>
      <c r="E13" s="950"/>
      <c r="F13" s="950"/>
      <c r="G13" s="950"/>
      <c r="H13" s="950"/>
      <c r="I13" s="966"/>
      <c r="J13" s="1257" t="s">
        <v>324</v>
      </c>
      <c r="K13" s="950"/>
      <c r="L13" s="950"/>
      <c r="M13" s="950"/>
      <c r="N13" s="1288" t="str">
        <f>IF(入力シート!E126="","",入力シート!E126)</f>
        <v/>
      </c>
      <c r="O13" s="1288"/>
      <c r="P13" s="1288"/>
      <c r="Q13" s="1288"/>
      <c r="R13" s="1288"/>
      <c r="S13" s="1288"/>
      <c r="T13" s="1288"/>
      <c r="U13" s="1288"/>
      <c r="V13" s="1288"/>
      <c r="W13" s="1288"/>
      <c r="X13" s="1288"/>
      <c r="Y13" s="1288"/>
      <c r="Z13" s="1288"/>
      <c r="AA13" s="950" t="s">
        <v>325</v>
      </c>
      <c r="AB13" s="950"/>
      <c r="AC13" s="950"/>
      <c r="AD13" s="950"/>
      <c r="AE13" s="1288" t="str">
        <f>IF(入力シート!E127="","",入力シート!E127)</f>
        <v/>
      </c>
      <c r="AF13" s="1288"/>
      <c r="AG13" s="1288"/>
      <c r="AH13" s="1288"/>
      <c r="AI13" s="1288"/>
      <c r="AJ13" s="1288"/>
      <c r="AK13" s="1288"/>
      <c r="AL13" s="1288"/>
      <c r="AM13" s="1288"/>
      <c r="AN13" s="1288"/>
      <c r="AO13" s="1288"/>
      <c r="AP13" s="1288"/>
      <c r="AQ13" s="1289"/>
      <c r="AR13" s="448"/>
    </row>
    <row r="14" spans="1:44" ht="21" customHeight="1" x14ac:dyDescent="0.2">
      <c r="A14" s="443"/>
      <c r="B14" s="1257" t="s">
        <v>326</v>
      </c>
      <c r="C14" s="950"/>
      <c r="D14" s="950"/>
      <c r="E14" s="950"/>
      <c r="F14" s="950"/>
      <c r="G14" s="950"/>
      <c r="H14" s="950"/>
      <c r="I14" s="966"/>
      <c r="J14" s="1253" t="str">
        <f>IF(入力シート!E134="","",IF(入力シート!E134="選択してください","",入力シート!E134))</f>
        <v/>
      </c>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5"/>
      <c r="AR14" s="448"/>
    </row>
    <row r="15" spans="1:44" ht="21" customHeight="1" x14ac:dyDescent="0.2">
      <c r="A15" s="443"/>
      <c r="B15" s="1257" t="s">
        <v>327</v>
      </c>
      <c r="C15" s="950"/>
      <c r="D15" s="950"/>
      <c r="E15" s="950"/>
      <c r="F15" s="950"/>
      <c r="G15" s="950"/>
      <c r="H15" s="950"/>
      <c r="I15" s="1258"/>
      <c r="J15" s="947" t="str">
        <f>IF(入力シート!E135="","",入力シート!E135)</f>
        <v/>
      </c>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59" t="s">
        <v>328</v>
      </c>
      <c r="AP15" s="1259"/>
      <c r="AQ15" s="1260"/>
      <c r="AR15" s="448"/>
    </row>
    <row r="16" spans="1:44" ht="21" customHeight="1" x14ac:dyDescent="0.2">
      <c r="A16" s="443"/>
      <c r="B16" s="1257" t="s">
        <v>329</v>
      </c>
      <c r="C16" s="950"/>
      <c r="D16" s="950"/>
      <c r="E16" s="950"/>
      <c r="F16" s="950"/>
      <c r="G16" s="950"/>
      <c r="H16" s="950"/>
      <c r="I16" s="1258"/>
      <c r="J16" s="947" t="str">
        <f>IF(入力シート!E132="","",入力シート!E132)</f>
        <v/>
      </c>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59" t="s">
        <v>330</v>
      </c>
      <c r="AP16" s="1259"/>
      <c r="AQ16" s="1260"/>
      <c r="AR16" s="448"/>
    </row>
    <row r="17" spans="1:55" ht="21" customHeight="1" x14ac:dyDescent="0.2">
      <c r="A17" s="443"/>
      <c r="B17" s="1257" t="s">
        <v>331</v>
      </c>
      <c r="C17" s="950"/>
      <c r="D17" s="950"/>
      <c r="E17" s="950"/>
      <c r="F17" s="950"/>
      <c r="G17" s="950"/>
      <c r="H17" s="950"/>
      <c r="I17" s="1258"/>
      <c r="J17" s="1020"/>
      <c r="K17" s="1080"/>
      <c r="L17" s="1080"/>
      <c r="M17" s="1080"/>
      <c r="N17" s="1080"/>
      <c r="O17" s="1080"/>
      <c r="P17" s="1080"/>
      <c r="Q17" s="1080"/>
      <c r="R17" s="1080"/>
      <c r="S17" s="1080"/>
      <c r="T17" s="1080"/>
      <c r="U17" s="1080"/>
      <c r="V17" s="1080"/>
      <c r="W17" s="1080"/>
      <c r="X17" s="1259" t="s">
        <v>332</v>
      </c>
      <c r="Y17" s="1259"/>
      <c r="Z17" s="1260"/>
      <c r="AA17" s="1020"/>
      <c r="AB17" s="1080"/>
      <c r="AC17" s="1080"/>
      <c r="AD17" s="1080"/>
      <c r="AE17" s="1080"/>
      <c r="AF17" s="1080"/>
      <c r="AG17" s="1080"/>
      <c r="AH17" s="1080"/>
      <c r="AI17" s="1080"/>
      <c r="AJ17" s="1080"/>
      <c r="AK17" s="1080"/>
      <c r="AL17" s="1080"/>
      <c r="AM17" s="1080"/>
      <c r="AN17" s="1080"/>
      <c r="AO17" s="1259" t="s">
        <v>330</v>
      </c>
      <c r="AP17" s="1259"/>
      <c r="AQ17" s="1260"/>
      <c r="AR17" s="448"/>
    </row>
    <row r="18" spans="1:55" ht="21" customHeight="1" x14ac:dyDescent="0.2">
      <c r="A18" s="443"/>
      <c r="B18" s="1257" t="s">
        <v>333</v>
      </c>
      <c r="C18" s="950"/>
      <c r="D18" s="950"/>
      <c r="E18" s="950"/>
      <c r="F18" s="950"/>
      <c r="G18" s="950"/>
      <c r="H18" s="950"/>
      <c r="I18" s="1258"/>
      <c r="J18" s="102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259" t="s">
        <v>334</v>
      </c>
      <c r="AP18" s="1259"/>
      <c r="AQ18" s="1260"/>
      <c r="AR18" s="448"/>
    </row>
    <row r="19" spans="1:55" ht="21" customHeight="1" x14ac:dyDescent="0.2">
      <c r="A19" s="443"/>
      <c r="B19" s="1257" t="s">
        <v>335</v>
      </c>
      <c r="C19" s="950"/>
      <c r="D19" s="950"/>
      <c r="E19" s="950"/>
      <c r="F19" s="950"/>
      <c r="G19" s="950"/>
      <c r="H19" s="950"/>
      <c r="I19" s="950"/>
      <c r="J19" s="950"/>
      <c r="K19" s="950"/>
      <c r="L19" s="950"/>
      <c r="M19" s="950"/>
      <c r="N19" s="950"/>
      <c r="O19" s="950"/>
      <c r="P19" s="950"/>
      <c r="Q19" s="950"/>
      <c r="R19" s="950"/>
      <c r="S19" s="950"/>
      <c r="T19" s="950"/>
      <c r="U19" s="966"/>
      <c r="V19" s="947" t="str">
        <f>IF(入力シート!E136="","",入力シート!E136)</f>
        <v/>
      </c>
      <c r="W19" s="1269"/>
      <c r="X19" s="1269"/>
      <c r="Y19" s="1269"/>
      <c r="Z19" s="1269"/>
      <c r="AA19" s="1269"/>
      <c r="AB19" s="1269"/>
      <c r="AC19" s="1269"/>
      <c r="AD19" s="1269"/>
      <c r="AE19" s="1269"/>
      <c r="AF19" s="1269"/>
      <c r="AG19" s="1269"/>
      <c r="AH19" s="1269"/>
      <c r="AI19" s="1269"/>
      <c r="AJ19" s="1269"/>
      <c r="AK19" s="1269"/>
      <c r="AL19" s="1269"/>
      <c r="AM19" s="1269"/>
      <c r="AN19" s="1269"/>
      <c r="AO19" s="1259" t="s">
        <v>336</v>
      </c>
      <c r="AP19" s="1259"/>
      <c r="AQ19" s="1260"/>
      <c r="AR19" s="448"/>
    </row>
    <row r="20" spans="1:55" ht="21" customHeight="1" x14ac:dyDescent="0.2">
      <c r="A20" s="443"/>
      <c r="B20" s="1257" t="s">
        <v>337</v>
      </c>
      <c r="C20" s="950"/>
      <c r="D20" s="950"/>
      <c r="E20" s="950"/>
      <c r="F20" s="950"/>
      <c r="G20" s="950"/>
      <c r="H20" s="950"/>
      <c r="I20" s="950"/>
      <c r="J20" s="950"/>
      <c r="K20" s="950"/>
      <c r="L20" s="950"/>
      <c r="M20" s="950"/>
      <c r="N20" s="950"/>
      <c r="O20" s="950"/>
      <c r="P20" s="950"/>
      <c r="Q20" s="950"/>
      <c r="R20" s="950"/>
      <c r="S20" s="950"/>
      <c r="T20" s="950"/>
      <c r="U20" s="966"/>
      <c r="V20" s="421"/>
      <c r="W20" s="475"/>
      <c r="X20" s="475"/>
      <c r="Y20" s="1308" t="str">
        <f>IF(入力シート!E137="","",入力シート!E137)</f>
        <v/>
      </c>
      <c r="Z20" s="1308"/>
      <c r="AA20" s="1308"/>
      <c r="AB20" s="1308"/>
      <c r="AC20" s="475" t="s">
        <v>582</v>
      </c>
      <c r="AD20" s="1259" t="s">
        <v>123</v>
      </c>
      <c r="AE20" s="1259"/>
      <c r="AF20" s="1259"/>
      <c r="AG20" s="475"/>
      <c r="AH20" s="475"/>
      <c r="AI20" s="475"/>
      <c r="AJ20" s="475"/>
      <c r="AK20" s="1309" t="str">
        <f>IF(入力シート!H137="","",入力シート!H137)</f>
        <v/>
      </c>
      <c r="AL20" s="1309"/>
      <c r="AM20" s="1309"/>
      <c r="AN20" s="1309"/>
      <c r="AO20" s="1259" t="s">
        <v>582</v>
      </c>
      <c r="AP20" s="1259"/>
      <c r="AQ20" s="1260"/>
      <c r="AR20" s="448"/>
    </row>
    <row r="21" spans="1:55" ht="21" customHeight="1" x14ac:dyDescent="0.2">
      <c r="A21" s="443"/>
      <c r="B21" s="1257" t="s">
        <v>338</v>
      </c>
      <c r="C21" s="950"/>
      <c r="D21" s="950"/>
      <c r="E21" s="950"/>
      <c r="F21" s="950"/>
      <c r="G21" s="950"/>
      <c r="H21" s="950"/>
      <c r="I21" s="950"/>
      <c r="J21" s="950"/>
      <c r="K21" s="950"/>
      <c r="L21" s="950"/>
      <c r="M21" s="950"/>
      <c r="N21" s="950"/>
      <c r="O21" s="950"/>
      <c r="P21" s="950"/>
      <c r="Q21" s="950"/>
      <c r="R21" s="950"/>
      <c r="S21" s="950"/>
      <c r="T21" s="950"/>
      <c r="U21" s="966"/>
      <c r="V21" s="1071"/>
      <c r="W21" s="1072"/>
      <c r="X21" s="1072"/>
      <c r="Y21" s="1072"/>
      <c r="Z21" s="1072"/>
      <c r="AA21" s="1072"/>
      <c r="AB21" s="1072"/>
      <c r="AC21" s="1072"/>
      <c r="AD21" s="1072"/>
      <c r="AE21" s="1072"/>
      <c r="AF21" s="1072"/>
      <c r="AG21" s="1072"/>
      <c r="AH21" s="1072"/>
      <c r="AI21" s="1072"/>
      <c r="AJ21" s="1072"/>
      <c r="AK21" s="1072"/>
      <c r="AL21" s="1072"/>
      <c r="AM21" s="1072"/>
      <c r="AN21" s="1072"/>
      <c r="AO21" s="1038" t="s">
        <v>339</v>
      </c>
      <c r="AP21" s="1038"/>
      <c r="AQ21" s="1261"/>
      <c r="AR21" s="448"/>
    </row>
    <row r="22" spans="1:55" ht="21" customHeight="1" x14ac:dyDescent="0.2">
      <c r="A22" s="443"/>
      <c r="B22" s="1006" t="s">
        <v>340</v>
      </c>
      <c r="C22" s="1007"/>
      <c r="D22" s="1007"/>
      <c r="E22" s="1007"/>
      <c r="F22" s="1007"/>
      <c r="G22" s="1007"/>
      <c r="H22" s="1007"/>
      <c r="I22" s="1007"/>
      <c r="J22" s="1029" t="str">
        <f>IF(入力シート!E139="","",入力シート!E139)</f>
        <v/>
      </c>
      <c r="K22" s="1082"/>
      <c r="L22" s="1082"/>
      <c r="M22" s="1038" t="s">
        <v>341</v>
      </c>
      <c r="N22" s="1038"/>
      <c r="O22" s="1038"/>
      <c r="P22" s="1038"/>
      <c r="Q22" s="1082" t="str">
        <f>IF(入力シート!H139="","",入力シート!H139)</f>
        <v/>
      </c>
      <c r="R22" s="1082"/>
      <c r="S22" s="1082"/>
      <c r="T22" s="1310" t="s">
        <v>339</v>
      </c>
      <c r="U22" s="1311"/>
      <c r="V22" s="1037" t="s">
        <v>342</v>
      </c>
      <c r="W22" s="1038"/>
      <c r="X22" s="1038"/>
      <c r="Y22" s="1038"/>
      <c r="Z22" s="1038"/>
      <c r="AA22" s="1038"/>
      <c r="AB22" s="1038"/>
      <c r="AC22" s="1261"/>
      <c r="AD22" s="1029" t="str">
        <f>IF(入力シート!E138="","",入力シート!E138)</f>
        <v/>
      </c>
      <c r="AE22" s="1082"/>
      <c r="AF22" s="1082"/>
      <c r="AG22" s="1038" t="s">
        <v>343</v>
      </c>
      <c r="AH22" s="1038"/>
      <c r="AI22" s="1038"/>
      <c r="AJ22" s="1038"/>
      <c r="AK22" s="1038"/>
      <c r="AL22" s="1082" t="str">
        <f>IF(入力シート!H138="","",入力シート!H138)</f>
        <v/>
      </c>
      <c r="AM22" s="1082"/>
      <c r="AN22" s="1082"/>
      <c r="AO22" s="1038" t="s">
        <v>339</v>
      </c>
      <c r="AP22" s="1038"/>
      <c r="AQ22" s="1261"/>
      <c r="AR22" s="448"/>
    </row>
    <row r="23" spans="1:55" ht="21" customHeight="1" x14ac:dyDescent="0.2">
      <c r="A23" s="443"/>
      <c r="B23" s="1327" t="s">
        <v>344</v>
      </c>
      <c r="C23" s="1328"/>
      <c r="D23" s="1328"/>
      <c r="E23" s="1328"/>
      <c r="F23" s="1328"/>
      <c r="G23" s="1328"/>
      <c r="H23" s="1328"/>
      <c r="I23" s="1328"/>
      <c r="J23" s="1303" t="s">
        <v>345</v>
      </c>
      <c r="K23" s="1303"/>
      <c r="L23" s="1303"/>
      <c r="M23" s="1303"/>
      <c r="N23" s="1303"/>
      <c r="O23" s="1303"/>
      <c r="P23" s="1303"/>
      <c r="Q23" s="1303"/>
      <c r="R23" s="1303"/>
      <c r="S23" s="1303"/>
      <c r="T23" s="1303"/>
      <c r="U23" s="1303"/>
      <c r="V23" s="1292" t="str">
        <f>IF(入力シート!E140="","",入力シート!E140)</f>
        <v/>
      </c>
      <c r="W23" s="1293"/>
      <c r="X23" s="1293"/>
      <c r="Y23" s="1293"/>
      <c r="Z23" s="1293"/>
      <c r="AA23" s="1293"/>
      <c r="AB23" s="1293"/>
      <c r="AC23" s="1293"/>
      <c r="AD23" s="1293"/>
      <c r="AE23" s="1293"/>
      <c r="AF23" s="1293"/>
      <c r="AG23" s="1293"/>
      <c r="AH23" s="1293"/>
      <c r="AI23" s="1293"/>
      <c r="AJ23" s="1293"/>
      <c r="AK23" s="1293"/>
      <c r="AL23" s="1293"/>
      <c r="AM23" s="1293"/>
      <c r="AN23" s="1293"/>
      <c r="AO23" s="1038" t="s">
        <v>346</v>
      </c>
      <c r="AP23" s="1038"/>
      <c r="AQ23" s="1261"/>
      <c r="AR23" s="448"/>
      <c r="AT23"/>
      <c r="BC23" s="574"/>
    </row>
    <row r="24" spans="1:55" ht="21" customHeight="1" x14ac:dyDescent="0.2">
      <c r="A24" s="443"/>
      <c r="B24" s="1329"/>
      <c r="C24" s="1330"/>
      <c r="D24" s="1330"/>
      <c r="E24" s="1330"/>
      <c r="F24" s="1330"/>
      <c r="G24" s="1330"/>
      <c r="H24" s="1330"/>
      <c r="I24" s="1331"/>
      <c r="J24" s="1290" t="s">
        <v>347</v>
      </c>
      <c r="K24" s="1291"/>
      <c r="L24" s="1291"/>
      <c r="M24" s="1291"/>
      <c r="N24" s="1291"/>
      <c r="O24" s="1291"/>
      <c r="P24" s="1291"/>
      <c r="Q24" s="1291"/>
      <c r="R24" s="1291"/>
      <c r="S24" s="1291"/>
      <c r="T24" s="1291"/>
      <c r="U24" s="1291"/>
      <c r="V24" s="1292" t="str">
        <f>IF(入力シート!E141="","",入力シート!E141)</f>
        <v/>
      </c>
      <c r="W24" s="1293"/>
      <c r="X24" s="1293"/>
      <c r="Y24" s="1293"/>
      <c r="Z24" s="1293"/>
      <c r="AA24" s="1293"/>
      <c r="AB24" s="1293"/>
      <c r="AC24" s="1293"/>
      <c r="AD24" s="1293"/>
      <c r="AE24" s="1293"/>
      <c r="AF24" s="1293"/>
      <c r="AG24" s="1293"/>
      <c r="AH24" s="1293"/>
      <c r="AI24" s="1293"/>
      <c r="AJ24" s="1293"/>
      <c r="AK24" s="1293"/>
      <c r="AL24" s="1293"/>
      <c r="AM24" s="1293"/>
      <c r="AN24" s="1293"/>
      <c r="AO24" s="1038" t="s">
        <v>346</v>
      </c>
      <c r="AP24" s="1038"/>
      <c r="AQ24" s="1261"/>
      <c r="AR24" s="448"/>
    </row>
    <row r="25" spans="1:55" ht="33" customHeight="1" x14ac:dyDescent="0.2">
      <c r="A25" s="443"/>
      <c r="B25" s="1257" t="s">
        <v>348</v>
      </c>
      <c r="C25" s="950"/>
      <c r="D25" s="950"/>
      <c r="E25" s="950"/>
      <c r="F25" s="950"/>
      <c r="G25" s="950"/>
      <c r="H25" s="950"/>
      <c r="I25" s="950"/>
      <c r="J25" s="950"/>
      <c r="K25" s="950"/>
      <c r="L25" s="950"/>
      <c r="M25" s="950"/>
      <c r="N25" s="950"/>
      <c r="O25" s="950"/>
      <c r="P25" s="950"/>
      <c r="Q25" s="950"/>
      <c r="R25" s="950"/>
      <c r="S25" s="950"/>
      <c r="T25" s="950"/>
      <c r="U25" s="966"/>
      <c r="V25" s="1282"/>
      <c r="W25" s="1283"/>
      <c r="X25" s="1283"/>
      <c r="Y25" s="1283"/>
      <c r="Z25" s="1283"/>
      <c r="AA25" s="1283"/>
      <c r="AB25" s="1283"/>
      <c r="AC25" s="1284"/>
      <c r="AD25" s="1284"/>
      <c r="AE25" s="1284"/>
      <c r="AF25" s="1284"/>
      <c r="AG25" s="1284"/>
      <c r="AH25" s="1284"/>
      <c r="AI25" s="1284"/>
      <c r="AJ25" s="1284"/>
      <c r="AK25" s="1284"/>
      <c r="AL25" s="1284"/>
      <c r="AM25" s="1284"/>
      <c r="AN25" s="1284"/>
      <c r="AO25" s="1284"/>
      <c r="AP25" s="1284"/>
      <c r="AQ25" s="1284"/>
      <c r="AR25" s="448"/>
    </row>
    <row r="26" spans="1:55" ht="21" customHeight="1" x14ac:dyDescent="0.2">
      <c r="A26" s="443"/>
      <c r="B26" s="568" t="s">
        <v>376</v>
      </c>
      <c r="C26" s="569"/>
      <c r="D26" s="569"/>
      <c r="E26" s="569"/>
      <c r="F26" s="569"/>
      <c r="G26" s="569"/>
      <c r="H26" s="569"/>
      <c r="I26" s="569"/>
      <c r="J26" s="569"/>
      <c r="K26" s="569"/>
      <c r="L26" s="569"/>
      <c r="M26" s="569"/>
      <c r="N26" s="569"/>
      <c r="O26" s="569"/>
      <c r="P26" s="569"/>
      <c r="Q26" s="569"/>
      <c r="R26" s="569"/>
      <c r="S26" s="569"/>
      <c r="T26" s="569"/>
      <c r="U26" s="570"/>
      <c r="V26" s="1322"/>
      <c r="W26" s="1323"/>
      <c r="X26" s="1323"/>
      <c r="Y26" s="1323"/>
      <c r="Z26" s="1323"/>
      <c r="AA26" s="1323"/>
      <c r="AB26" s="1323"/>
      <c r="AC26" s="1323"/>
      <c r="AD26" s="1323"/>
      <c r="AE26" s="1323"/>
      <c r="AF26" s="1323"/>
      <c r="AG26" s="1323"/>
      <c r="AH26" s="1323"/>
      <c r="AI26" s="1323"/>
      <c r="AJ26" s="1323"/>
      <c r="AK26" s="1323"/>
      <c r="AL26" s="1323"/>
      <c r="AM26" s="1323"/>
      <c r="AN26" s="1323"/>
      <c r="AO26" s="1323"/>
      <c r="AP26" s="1323"/>
      <c r="AQ26" s="1324"/>
      <c r="AR26" s="448"/>
    </row>
    <row r="27" spans="1:55" ht="21" customHeight="1" x14ac:dyDescent="0.2">
      <c r="A27" s="443"/>
      <c r="B27" s="1257" t="s">
        <v>350</v>
      </c>
      <c r="C27" s="950"/>
      <c r="D27" s="950"/>
      <c r="E27" s="950"/>
      <c r="F27" s="950"/>
      <c r="G27" s="950"/>
      <c r="H27" s="950"/>
      <c r="I27" s="950"/>
      <c r="J27" s="950"/>
      <c r="K27" s="950"/>
      <c r="L27" s="950"/>
      <c r="M27" s="950"/>
      <c r="N27" s="950"/>
      <c r="O27" s="950"/>
      <c r="P27" s="950"/>
      <c r="Q27" s="950"/>
      <c r="R27" s="950"/>
      <c r="S27" s="950"/>
      <c r="T27" s="950"/>
      <c r="U27" s="966"/>
      <c r="V27" s="1021" t="s">
        <v>351</v>
      </c>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448"/>
    </row>
    <row r="28" spans="1:55" ht="21" customHeight="1" x14ac:dyDescent="0.2">
      <c r="A28" s="443"/>
      <c r="B28" s="1262" t="s">
        <v>352</v>
      </c>
      <c r="C28" s="1263"/>
      <c r="D28" s="1263"/>
      <c r="E28" s="1263"/>
      <c r="F28" s="1263"/>
      <c r="G28" s="1263"/>
      <c r="H28" s="1263"/>
      <c r="I28" s="1263"/>
      <c r="J28" s="1263"/>
      <c r="K28" s="1263"/>
      <c r="L28" s="1263"/>
      <c r="M28" s="1263"/>
      <c r="N28" s="1263"/>
      <c r="O28" s="1263"/>
      <c r="P28" s="1263"/>
      <c r="Q28" s="1263"/>
      <c r="R28" s="1263"/>
      <c r="S28" s="1263"/>
      <c r="T28" s="1263"/>
      <c r="U28" s="1264"/>
      <c r="V28" s="1296"/>
      <c r="W28" s="1297"/>
      <c r="X28" s="1297"/>
      <c r="Y28" s="1297"/>
      <c r="Z28" s="1297"/>
      <c r="AA28" s="1297"/>
      <c r="AB28" s="1297"/>
      <c r="AC28" s="1297"/>
      <c r="AD28" s="1297"/>
      <c r="AE28" s="1297"/>
      <c r="AF28" s="1297"/>
      <c r="AG28" s="1297"/>
      <c r="AH28" s="1297"/>
      <c r="AI28" s="1297"/>
      <c r="AJ28" s="1297"/>
      <c r="AK28" s="1297"/>
      <c r="AL28" s="1297"/>
      <c r="AM28" s="1297"/>
      <c r="AN28" s="1297"/>
      <c r="AO28" s="1294" t="s">
        <v>336</v>
      </c>
      <c r="AP28" s="1294"/>
      <c r="AQ28" s="1295"/>
      <c r="AR28" s="448"/>
    </row>
    <row r="29" spans="1:55" ht="21" customHeight="1" x14ac:dyDescent="0.2">
      <c r="A29" s="443"/>
      <c r="B29" s="1265"/>
      <c r="C29" s="1266"/>
      <c r="D29" s="1266"/>
      <c r="E29" s="1266"/>
      <c r="F29" s="1266"/>
      <c r="G29" s="1266"/>
      <c r="H29" s="1266"/>
      <c r="I29" s="1266"/>
      <c r="J29" s="1266"/>
      <c r="K29" s="1266"/>
      <c r="L29" s="1266"/>
      <c r="M29" s="1266"/>
      <c r="N29" s="1266"/>
      <c r="O29" s="1266"/>
      <c r="P29" s="1266"/>
      <c r="Q29" s="1266"/>
      <c r="R29" s="1266"/>
      <c r="S29" s="1266"/>
      <c r="T29" s="1266"/>
      <c r="U29" s="1267"/>
      <c r="V29" s="1304"/>
      <c r="W29" s="1300"/>
      <c r="X29" s="1300"/>
      <c r="Y29" s="1300"/>
      <c r="Z29" s="1300"/>
      <c r="AA29" s="1300"/>
      <c r="AB29" s="1300"/>
      <c r="AC29" s="1300"/>
      <c r="AD29" s="1300"/>
      <c r="AE29" s="1300"/>
      <c r="AF29" s="1300"/>
      <c r="AG29" s="1300"/>
      <c r="AH29" s="1300"/>
      <c r="AI29" s="1300"/>
      <c r="AJ29" s="1300"/>
      <c r="AK29" s="1300"/>
      <c r="AL29" s="1300"/>
      <c r="AM29" s="1300"/>
      <c r="AN29" s="1300"/>
      <c r="AO29" s="1317" t="s">
        <v>353</v>
      </c>
      <c r="AP29" s="1317"/>
      <c r="AQ29" s="1318"/>
      <c r="AR29" s="448"/>
    </row>
    <row r="30" spans="1:55" ht="21" customHeight="1" x14ac:dyDescent="0.2">
      <c r="A30" s="443"/>
      <c r="B30" s="1262" t="s">
        <v>354</v>
      </c>
      <c r="C30" s="1263"/>
      <c r="D30" s="1263"/>
      <c r="E30" s="1263"/>
      <c r="F30" s="1263"/>
      <c r="G30" s="1263"/>
      <c r="H30" s="1263"/>
      <c r="I30" s="1263"/>
      <c r="J30" s="1263"/>
      <c r="K30" s="1263"/>
      <c r="L30" s="1263"/>
      <c r="M30" s="1263"/>
      <c r="N30" s="1263"/>
      <c r="O30" s="1263"/>
      <c r="P30" s="1263"/>
      <c r="Q30" s="1263"/>
      <c r="R30" s="1263"/>
      <c r="S30" s="1263"/>
      <c r="T30" s="1263"/>
      <c r="U30" s="1264"/>
      <c r="V30" s="971" t="str">
        <f>IF(入力シート!E142="","",IF(入力シート!E142="選択してください","",入力シート!E142))</f>
        <v/>
      </c>
      <c r="W30" s="972"/>
      <c r="X30" s="972"/>
      <c r="Y30" s="972"/>
      <c r="Z30" s="972"/>
      <c r="AA30" s="972"/>
      <c r="AB30" s="972"/>
      <c r="AC30" s="972"/>
      <c r="AD30" s="972"/>
      <c r="AE30" s="972"/>
      <c r="AF30" s="972"/>
      <c r="AG30" s="972"/>
      <c r="AH30" s="972"/>
      <c r="AI30" s="972"/>
      <c r="AJ30" s="972"/>
      <c r="AK30" s="972"/>
      <c r="AL30" s="972"/>
      <c r="AM30" s="972"/>
      <c r="AN30" s="972"/>
      <c r="AO30" s="979"/>
      <c r="AP30" s="979"/>
      <c r="AQ30" s="980"/>
      <c r="AR30" s="448"/>
    </row>
    <row r="31" spans="1:55" ht="21" customHeight="1" x14ac:dyDescent="0.2">
      <c r="A31" s="443"/>
      <c r="B31" s="1265"/>
      <c r="C31" s="1266"/>
      <c r="D31" s="1266"/>
      <c r="E31" s="1266"/>
      <c r="F31" s="1266"/>
      <c r="G31" s="1266"/>
      <c r="H31" s="1266"/>
      <c r="I31" s="1266"/>
      <c r="J31" s="1266"/>
      <c r="K31" s="1266"/>
      <c r="L31" s="1266"/>
      <c r="M31" s="1266"/>
      <c r="N31" s="1266"/>
      <c r="O31" s="1266"/>
      <c r="P31" s="1266"/>
      <c r="Q31" s="1266"/>
      <c r="R31" s="1266"/>
      <c r="S31" s="1266"/>
      <c r="T31" s="1266"/>
      <c r="U31" s="1267"/>
      <c r="V31" s="1319"/>
      <c r="W31" s="1320"/>
      <c r="X31" s="1320"/>
      <c r="Y31" s="1320"/>
      <c r="Z31" s="1320"/>
      <c r="AA31" s="1320"/>
      <c r="AB31" s="1320"/>
      <c r="AC31" s="1320"/>
      <c r="AD31" s="1320"/>
      <c r="AE31" s="1320"/>
      <c r="AF31" s="1320"/>
      <c r="AG31" s="1320"/>
      <c r="AH31" s="1320"/>
      <c r="AI31" s="1320"/>
      <c r="AJ31" s="1320"/>
      <c r="AK31" s="1320"/>
      <c r="AL31" s="1320"/>
      <c r="AM31" s="1320"/>
      <c r="AN31" s="1320"/>
      <c r="AO31" s="1320"/>
      <c r="AP31" s="1320"/>
      <c r="AQ31" s="1321"/>
      <c r="AR31" s="448"/>
    </row>
    <row r="32" spans="1:55" ht="21" customHeight="1" x14ac:dyDescent="0.2">
      <c r="A32" s="443"/>
      <c r="B32" s="1257" t="s">
        <v>355</v>
      </c>
      <c r="C32" s="950"/>
      <c r="D32" s="950"/>
      <c r="E32" s="950"/>
      <c r="F32" s="950"/>
      <c r="G32" s="950"/>
      <c r="H32" s="950"/>
      <c r="I32" s="950"/>
      <c r="J32" s="950"/>
      <c r="K32" s="950"/>
      <c r="L32" s="950"/>
      <c r="M32" s="950"/>
      <c r="N32" s="950"/>
      <c r="O32" s="950"/>
      <c r="P32" s="950"/>
      <c r="Q32" s="950"/>
      <c r="R32" s="950"/>
      <c r="S32" s="950"/>
      <c r="T32" s="950"/>
      <c r="U32" s="966"/>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448"/>
    </row>
    <row r="33" spans="1:44" ht="21" customHeight="1" x14ac:dyDescent="0.2">
      <c r="A33" s="443"/>
      <c r="B33" s="1257" t="s">
        <v>356</v>
      </c>
      <c r="C33" s="950"/>
      <c r="D33" s="950"/>
      <c r="E33" s="950"/>
      <c r="F33" s="950"/>
      <c r="G33" s="950"/>
      <c r="H33" s="950"/>
      <c r="I33" s="950"/>
      <c r="J33" s="950"/>
      <c r="K33" s="950"/>
      <c r="L33" s="950"/>
      <c r="M33" s="950"/>
      <c r="N33" s="950"/>
      <c r="O33" s="950"/>
      <c r="P33" s="950"/>
      <c r="Q33" s="950"/>
      <c r="R33" s="950"/>
      <c r="S33" s="950"/>
      <c r="T33" s="950"/>
      <c r="U33" s="966"/>
      <c r="V33" s="1253" t="str">
        <f>IF(入力シート!E143="","",IF(入力シート!E143="選択してください","",入力シート!E143))</f>
        <v/>
      </c>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5"/>
      <c r="AR33" s="448"/>
    </row>
    <row r="34" spans="1:44" ht="21" customHeight="1" x14ac:dyDescent="0.2">
      <c r="A34" s="443"/>
      <c r="B34" s="965" t="s">
        <v>357</v>
      </c>
      <c r="C34" s="965"/>
      <c r="D34" s="965"/>
      <c r="E34" s="965"/>
      <c r="F34" s="965"/>
      <c r="G34" s="965"/>
      <c r="H34" s="965"/>
      <c r="I34" s="965"/>
      <c r="J34" s="965"/>
      <c r="K34" s="965"/>
      <c r="L34" s="965"/>
      <c r="M34" s="965"/>
      <c r="N34" s="965"/>
      <c r="O34" s="965"/>
      <c r="P34" s="965"/>
      <c r="Q34" s="965"/>
      <c r="R34" s="965"/>
      <c r="S34" s="965"/>
      <c r="T34" s="965"/>
      <c r="U34" s="965"/>
      <c r="V34" s="1305" t="s">
        <v>358</v>
      </c>
      <c r="W34" s="1306"/>
      <c r="X34" s="1306"/>
      <c r="Y34" s="1307"/>
      <c r="Z34" s="1296"/>
      <c r="AA34" s="1297"/>
      <c r="AB34" s="1297"/>
      <c r="AC34" s="1297"/>
      <c r="AD34" s="1297"/>
      <c r="AE34" s="1297"/>
      <c r="AF34" s="1297"/>
      <c r="AG34" s="1297"/>
      <c r="AH34" s="1297"/>
      <c r="AI34" s="1297"/>
      <c r="AJ34" s="1297"/>
      <c r="AK34" s="1297"/>
      <c r="AL34" s="1297"/>
      <c r="AM34" s="1297"/>
      <c r="AN34" s="1297"/>
      <c r="AO34" s="1294" t="s">
        <v>336</v>
      </c>
      <c r="AP34" s="1294"/>
      <c r="AQ34" s="1295"/>
      <c r="AR34" s="448"/>
    </row>
    <row r="35" spans="1:44" ht="21" customHeight="1" x14ac:dyDescent="0.2">
      <c r="A35" s="443"/>
      <c r="B35" s="965"/>
      <c r="C35" s="965"/>
      <c r="D35" s="965"/>
      <c r="E35" s="965"/>
      <c r="F35" s="965"/>
      <c r="G35" s="965"/>
      <c r="H35" s="965"/>
      <c r="I35" s="965"/>
      <c r="J35" s="965"/>
      <c r="K35" s="965"/>
      <c r="L35" s="965"/>
      <c r="M35" s="965"/>
      <c r="N35" s="965"/>
      <c r="O35" s="965"/>
      <c r="P35" s="965"/>
      <c r="Q35" s="965"/>
      <c r="R35" s="965"/>
      <c r="S35" s="965"/>
      <c r="T35" s="965"/>
      <c r="U35" s="965"/>
      <c r="V35" s="1285" t="s">
        <v>359</v>
      </c>
      <c r="W35" s="1286"/>
      <c r="X35" s="1286"/>
      <c r="Y35" s="1287"/>
      <c r="Z35" s="1325" t="s">
        <v>312</v>
      </c>
      <c r="AA35" s="1326"/>
      <c r="AB35" s="1326"/>
      <c r="AC35" s="1326"/>
      <c r="AD35" s="1300"/>
      <c r="AE35" s="1300"/>
      <c r="AF35" s="1300"/>
      <c r="AG35" s="1300"/>
      <c r="AH35" s="1300"/>
      <c r="AI35" s="571" t="s">
        <v>360</v>
      </c>
      <c r="AJ35" s="1300"/>
      <c r="AK35" s="1300"/>
      <c r="AL35" s="1300"/>
      <c r="AM35" s="1300"/>
      <c r="AN35" s="1300"/>
      <c r="AO35" s="1298" t="s">
        <v>336</v>
      </c>
      <c r="AP35" s="1298"/>
      <c r="AQ35" s="1299"/>
      <c r="AR35" s="448"/>
    </row>
    <row r="36" spans="1:44" ht="21" customHeight="1" x14ac:dyDescent="0.2">
      <c r="A36" s="443"/>
      <c r="B36" s="965" t="s">
        <v>361</v>
      </c>
      <c r="C36" s="965"/>
      <c r="D36" s="965"/>
      <c r="E36" s="965"/>
      <c r="F36" s="965"/>
      <c r="G36" s="965"/>
      <c r="H36" s="965"/>
      <c r="I36" s="965"/>
      <c r="J36" s="965"/>
      <c r="K36" s="965"/>
      <c r="L36" s="965"/>
      <c r="M36" s="965"/>
      <c r="N36" s="965"/>
      <c r="O36" s="965"/>
      <c r="P36" s="965"/>
      <c r="Q36" s="965"/>
      <c r="R36" s="965"/>
      <c r="S36" s="965"/>
      <c r="T36" s="965"/>
      <c r="U36" s="965"/>
      <c r="V36" s="1276"/>
      <c r="W36" s="1277"/>
      <c r="X36" s="1277"/>
      <c r="Y36" s="1277"/>
      <c r="Z36" s="1277"/>
      <c r="AA36" s="1277"/>
      <c r="AB36" s="1277"/>
      <c r="AC36" s="1277"/>
      <c r="AD36" s="1277"/>
      <c r="AE36" s="1277"/>
      <c r="AF36" s="1277"/>
      <c r="AG36" s="1277"/>
      <c r="AH36" s="1277"/>
      <c r="AI36" s="1277"/>
      <c r="AJ36" s="1277"/>
      <c r="AK36" s="1277"/>
      <c r="AL36" s="1277"/>
      <c r="AM36" s="1277"/>
      <c r="AN36" s="1277"/>
      <c r="AO36" s="1278"/>
      <c r="AP36" s="1278"/>
      <c r="AQ36" s="1279"/>
      <c r="AR36" s="448"/>
    </row>
    <row r="37" spans="1:44" ht="21" customHeight="1" x14ac:dyDescent="0.2">
      <c r="A37" s="443"/>
      <c r="B37" s="965" t="s">
        <v>362</v>
      </c>
      <c r="C37" s="965"/>
      <c r="D37" s="965"/>
      <c r="E37" s="965"/>
      <c r="F37" s="965"/>
      <c r="G37" s="965"/>
      <c r="H37" s="965"/>
      <c r="I37" s="965"/>
      <c r="J37" s="965"/>
      <c r="K37" s="965"/>
      <c r="L37" s="965"/>
      <c r="M37" s="965"/>
      <c r="N37" s="965"/>
      <c r="O37" s="965"/>
      <c r="P37" s="965"/>
      <c r="Q37" s="965"/>
      <c r="R37" s="965"/>
      <c r="S37" s="965"/>
      <c r="T37" s="965"/>
      <c r="U37" s="965"/>
      <c r="V37" s="1312"/>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6"/>
      <c r="AR37" s="448"/>
    </row>
    <row r="38" spans="1:44" ht="21" customHeight="1" x14ac:dyDescent="0.2">
      <c r="A38" s="443"/>
      <c r="B38" s="1008" t="s">
        <v>363</v>
      </c>
      <c r="C38" s="1009"/>
      <c r="D38" s="1009"/>
      <c r="E38" s="1009"/>
      <c r="F38" s="1009"/>
      <c r="G38" s="1009"/>
      <c r="H38" s="1009"/>
      <c r="I38" s="1301"/>
      <c r="J38" s="1301"/>
      <c r="K38" s="1301"/>
      <c r="L38" s="1301"/>
      <c r="M38" s="1301"/>
      <c r="N38" s="1301"/>
      <c r="O38" s="1301"/>
      <c r="P38" s="1301"/>
      <c r="Q38" s="1301"/>
      <c r="R38" s="1301"/>
      <c r="S38" s="1301"/>
      <c r="T38" s="1301"/>
      <c r="U38" s="1302"/>
      <c r="V38" s="1312"/>
      <c r="W38" s="1313"/>
      <c r="X38" s="1313"/>
      <c r="Y38" s="1313"/>
      <c r="Z38" s="1313"/>
      <c r="AA38" s="1313"/>
      <c r="AB38" s="1313"/>
      <c r="AC38" s="1314"/>
      <c r="AD38" s="1314"/>
      <c r="AE38" s="1314"/>
      <c r="AF38" s="1314"/>
      <c r="AG38" s="1314"/>
      <c r="AH38" s="1314"/>
      <c r="AI38" s="1314"/>
      <c r="AJ38" s="1314"/>
      <c r="AK38" s="1314"/>
      <c r="AL38" s="1314"/>
      <c r="AM38" s="1314"/>
      <c r="AN38" s="1314"/>
      <c r="AO38" s="1314"/>
      <c r="AP38" s="1314"/>
      <c r="AQ38" s="1315"/>
      <c r="AR38" s="448"/>
    </row>
    <row r="39" spans="1:44" ht="21" customHeight="1" x14ac:dyDescent="0.2">
      <c r="A39" s="443"/>
      <c r="B39" s="1008" t="s">
        <v>364</v>
      </c>
      <c r="C39" s="1009"/>
      <c r="D39" s="1009"/>
      <c r="E39" s="1009"/>
      <c r="F39" s="1009"/>
      <c r="G39" s="1009"/>
      <c r="H39" s="1009"/>
      <c r="I39" s="1301"/>
      <c r="J39" s="1301"/>
      <c r="K39" s="1301"/>
      <c r="L39" s="1301"/>
      <c r="M39" s="1301"/>
      <c r="N39" s="1301"/>
      <c r="O39" s="1301"/>
      <c r="P39" s="1301"/>
      <c r="Q39" s="1301"/>
      <c r="R39" s="1301"/>
      <c r="S39" s="1301"/>
      <c r="T39" s="1301"/>
      <c r="U39" s="1302"/>
      <c r="V39" s="1312"/>
      <c r="W39" s="1313"/>
      <c r="X39" s="1313"/>
      <c r="Y39" s="1313"/>
      <c r="Z39" s="1313"/>
      <c r="AA39" s="1313"/>
      <c r="AB39" s="1313"/>
      <c r="AC39" s="1314"/>
      <c r="AD39" s="1314"/>
      <c r="AE39" s="1314"/>
      <c r="AF39" s="1314"/>
      <c r="AG39" s="1314"/>
      <c r="AH39" s="1314"/>
      <c r="AI39" s="1314"/>
      <c r="AJ39" s="1314"/>
      <c r="AK39" s="1314"/>
      <c r="AL39" s="1314"/>
      <c r="AM39" s="1314"/>
      <c r="AN39" s="1314"/>
      <c r="AO39" s="1314"/>
      <c r="AP39" s="1314"/>
      <c r="AQ39" s="1315"/>
      <c r="AR39" s="448"/>
    </row>
    <row r="40" spans="1:44" ht="21" customHeight="1" x14ac:dyDescent="0.2">
      <c r="A40" s="443"/>
      <c r="B40" s="1273" t="s">
        <v>365</v>
      </c>
      <c r="C40" s="1273"/>
      <c r="D40" s="1273"/>
      <c r="E40" s="1273"/>
      <c r="F40" s="1273"/>
      <c r="G40" s="1273"/>
      <c r="H40" s="1273"/>
      <c r="I40" s="1273"/>
      <c r="J40" s="1273"/>
      <c r="K40" s="1273"/>
      <c r="L40" s="1273"/>
      <c r="M40" s="1273"/>
      <c r="N40" s="1273"/>
      <c r="O40" s="1273"/>
      <c r="P40" s="1273"/>
      <c r="Q40" s="1273"/>
      <c r="R40" s="1273"/>
      <c r="S40" s="1273"/>
      <c r="T40" s="1273"/>
      <c r="U40" s="1273"/>
      <c r="V40" s="1274" t="s">
        <v>366</v>
      </c>
      <c r="W40" s="1275"/>
      <c r="X40" s="1275"/>
      <c r="Y40" s="1281"/>
      <c r="Z40" s="1281"/>
      <c r="AA40" s="1281"/>
      <c r="AB40" s="1281"/>
      <c r="AC40" s="1281"/>
      <c r="AD40" s="1280" t="s">
        <v>367</v>
      </c>
      <c r="AE40" s="1280"/>
      <c r="AF40" s="1280"/>
      <c r="AG40" s="1274" t="s">
        <v>368</v>
      </c>
      <c r="AH40" s="1275"/>
      <c r="AI40" s="1275"/>
      <c r="AJ40" s="1281"/>
      <c r="AK40" s="1281"/>
      <c r="AL40" s="1281"/>
      <c r="AM40" s="1281"/>
      <c r="AN40" s="1281"/>
      <c r="AO40" s="1000" t="s">
        <v>369</v>
      </c>
      <c r="AP40" s="1000"/>
      <c r="AQ40" s="942"/>
      <c r="AR40" s="448"/>
    </row>
    <row r="41" spans="1:44" ht="21" customHeight="1" x14ac:dyDescent="0.2">
      <c r="A41" s="443"/>
      <c r="B41" s="416" t="s">
        <v>370</v>
      </c>
      <c r="C41" s="416"/>
      <c r="D41" s="416"/>
      <c r="E41" s="416"/>
      <c r="F41" s="416"/>
      <c r="G41" s="416"/>
      <c r="H41" s="416"/>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48"/>
    </row>
    <row r="42" spans="1:44" ht="27" customHeight="1" x14ac:dyDescent="0.2">
      <c r="A42" s="443"/>
      <c r="B42" s="1256" t="s">
        <v>371</v>
      </c>
      <c r="C42" s="1256"/>
      <c r="D42" s="1256"/>
      <c r="E42" s="1256"/>
      <c r="F42" s="1256"/>
      <c r="G42" s="1256"/>
      <c r="H42" s="1256"/>
      <c r="I42" s="1256"/>
      <c r="J42" s="1256"/>
      <c r="K42" s="1256"/>
      <c r="L42" s="1256"/>
      <c r="M42" s="1256"/>
      <c r="N42" s="1256"/>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448"/>
    </row>
    <row r="43" spans="1:44" ht="13" customHeight="1" x14ac:dyDescent="0.2">
      <c r="A43" s="443"/>
      <c r="B43" s="1256"/>
      <c r="C43" s="1256"/>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448"/>
    </row>
    <row r="44" spans="1:44" x14ac:dyDescent="0.2">
      <c r="A44" s="443" t="s">
        <v>372</v>
      </c>
      <c r="B44" s="402"/>
      <c r="C44" s="402"/>
      <c r="D44" s="402"/>
      <c r="E44" s="402"/>
      <c r="F44" s="402"/>
      <c r="G44" s="402"/>
      <c r="H44" s="402"/>
      <c r="I44" s="460"/>
      <c r="J44" s="460"/>
      <c r="K44" s="460"/>
      <c r="L44" s="460"/>
      <c r="M44" s="460"/>
      <c r="N44" s="400"/>
      <c r="O44" s="400"/>
      <c r="P44" s="400"/>
      <c r="Q44" s="400"/>
      <c r="R44" s="400"/>
      <c r="S44" s="400"/>
      <c r="T44" s="400"/>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48"/>
    </row>
    <row r="45" spans="1:44" ht="13" customHeight="1" x14ac:dyDescent="0.2">
      <c r="A45" s="443"/>
      <c r="B45" s="555" t="s">
        <v>373</v>
      </c>
      <c r="C45" s="1105" t="s">
        <v>374</v>
      </c>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5"/>
      <c r="AC45" s="402"/>
      <c r="AD45" s="402"/>
      <c r="AE45" s="402"/>
      <c r="AF45" s="402"/>
      <c r="AG45" s="402"/>
      <c r="AH45" s="402"/>
      <c r="AI45" s="402"/>
      <c r="AJ45" s="402"/>
      <c r="AK45" s="402"/>
      <c r="AL45" s="402"/>
      <c r="AM45" s="402"/>
      <c r="AN45" s="402"/>
      <c r="AO45" s="402"/>
      <c r="AP45" s="402"/>
      <c r="AQ45" s="402"/>
      <c r="AR45" s="448"/>
    </row>
    <row r="46" spans="1:44" ht="13" customHeight="1" x14ac:dyDescent="0.2">
      <c r="A46" s="443"/>
      <c r="B46" s="555" t="s">
        <v>373</v>
      </c>
      <c r="C46" s="1105" t="s">
        <v>375</v>
      </c>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402"/>
      <c r="AC46" s="402"/>
      <c r="AD46" s="402"/>
      <c r="AE46" s="402"/>
      <c r="AF46" s="402"/>
      <c r="AG46" s="402"/>
      <c r="AH46" s="402"/>
      <c r="AI46" s="402"/>
      <c r="AJ46" s="402"/>
      <c r="AK46" s="402"/>
      <c r="AL46" s="402"/>
      <c r="AM46" s="402"/>
      <c r="AN46" s="402"/>
      <c r="AO46" s="402"/>
      <c r="AP46" s="402"/>
      <c r="AQ46" s="402"/>
      <c r="AR46" s="448"/>
    </row>
    <row r="47" spans="1:44" ht="13.5" thickBot="1" x14ac:dyDescent="0.25">
      <c r="A47" s="572"/>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573"/>
    </row>
  </sheetData>
  <sheetProtection algorithmName="SHA-512" hashValue="4cJwDNgArNuQO0kegRBWYg6dayK/OZMrS61ZipZ5TjwRLmSZcpolhYsI6semTZmKXMZUdY6o7KAvzpigk4XmTw==" saltValue="/+iBDu+7wzheWsHcjM37UA==" spinCount="100000" sheet="1" objects="1" scenarios="1"/>
  <mergeCells count="109">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B30:U31"/>
    <mergeCell ref="V30:AQ31"/>
    <mergeCell ref="B25:U25"/>
    <mergeCell ref="V25:AQ25"/>
    <mergeCell ref="V26:AQ26"/>
    <mergeCell ref="B27:U27"/>
    <mergeCell ref="V27:AQ27"/>
    <mergeCell ref="B23:I24"/>
    <mergeCell ref="J23:U23"/>
    <mergeCell ref="V23:AN23"/>
    <mergeCell ref="AO23:AQ23"/>
    <mergeCell ref="J24:U24"/>
    <mergeCell ref="V24:AN24"/>
    <mergeCell ref="AO24:AQ24"/>
    <mergeCell ref="B28:U29"/>
    <mergeCell ref="V28:AN28"/>
    <mergeCell ref="AO28:AQ28"/>
    <mergeCell ref="V29:AN29"/>
    <mergeCell ref="AO29:AQ29"/>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Y20:AB20"/>
    <mergeCell ref="B14:I14"/>
    <mergeCell ref="J14:AQ14"/>
    <mergeCell ref="B15:I15"/>
    <mergeCell ref="J15:AN15"/>
    <mergeCell ref="AO15:AQ15"/>
    <mergeCell ref="B16:I16"/>
    <mergeCell ref="J16:AN16"/>
    <mergeCell ref="AO16:AQ16"/>
    <mergeCell ref="B9:Z9"/>
    <mergeCell ref="AA9:AQ9"/>
    <mergeCell ref="B10:Z10"/>
    <mergeCell ref="AA10:AN10"/>
    <mergeCell ref="AO10:AQ10"/>
    <mergeCell ref="B13:I13"/>
    <mergeCell ref="J13:M13"/>
    <mergeCell ref="N13:Z13"/>
    <mergeCell ref="AA13:AD13"/>
    <mergeCell ref="AE13:AQ13"/>
    <mergeCell ref="A5:AQ5"/>
    <mergeCell ref="AI6:AQ6"/>
    <mergeCell ref="AB7:AC7"/>
    <mergeCell ref="AE7:AF7"/>
    <mergeCell ref="AL7:AQ7"/>
    <mergeCell ref="AN1:AR1"/>
    <mergeCell ref="AH4:AI4"/>
    <mergeCell ref="AG7:AK7"/>
    <mergeCell ref="A1:E1"/>
    <mergeCell ref="AJ4:AR4"/>
    <mergeCell ref="F1:L1"/>
  </mergeCells>
  <phoneticPr fontId="2"/>
  <conditionalFormatting sqref="J18">
    <cfRule type="expression" dxfId="103" priority="12">
      <formula>$J$18=""</formula>
    </cfRule>
  </conditionalFormatting>
  <conditionalFormatting sqref="J17:W17">
    <cfRule type="expression" dxfId="102" priority="14">
      <formula>$J$17=""</formula>
    </cfRule>
  </conditionalFormatting>
  <conditionalFormatting sqref="V21">
    <cfRule type="expression" dxfId="101" priority="7">
      <formula>$V$21=""</formula>
    </cfRule>
  </conditionalFormatting>
  <conditionalFormatting sqref="V25">
    <cfRule type="expression" dxfId="100" priority="8">
      <formula>$V$25=""</formula>
    </cfRule>
  </conditionalFormatting>
  <conditionalFormatting sqref="V26">
    <cfRule type="expression" dxfId="99" priority="9">
      <formula>$V$26=""</formula>
    </cfRule>
  </conditionalFormatting>
  <conditionalFormatting sqref="V28">
    <cfRule type="expression" dxfId="98" priority="10">
      <formula>$V$28=""</formula>
    </cfRule>
  </conditionalFormatting>
  <conditionalFormatting sqref="V29">
    <cfRule type="expression" dxfId="97" priority="11">
      <formula>$V$29=""</formula>
    </cfRule>
  </conditionalFormatting>
  <conditionalFormatting sqref="V32">
    <cfRule type="expression" dxfId="96" priority="3">
      <formula>$V$32=""</formula>
    </cfRule>
  </conditionalFormatting>
  <conditionalFormatting sqref="Z34">
    <cfRule type="expression" dxfId="95" priority="4">
      <formula>$Z$34=""</formula>
    </cfRule>
  </conditionalFormatting>
  <conditionalFormatting sqref="AA17:AN17">
    <cfRule type="expression" dxfId="94" priority="13">
      <formula>$AA$17=""</formula>
    </cfRule>
  </conditionalFormatting>
  <conditionalFormatting sqref="AD35">
    <cfRule type="expression" dxfId="93" priority="5">
      <formula>$AD$35=""</formula>
    </cfRule>
  </conditionalFormatting>
  <conditionalFormatting sqref="AJ35">
    <cfRule type="expression" dxfId="92" priority="6">
      <formula>$AJ$35=""</formula>
    </cfRule>
  </conditionalFormatting>
  <dataValidations count="3">
    <dataValidation type="list" allowBlank="1" showInputMessage="1" sqref="V32:AQ32" xr:uid="{6955C98D-9E51-46BE-8F3F-7ADA92F8E906}">
      <formula1>"電圧制御方式,電流制御方式,その他(    )"</formula1>
    </dataValidation>
    <dataValidation type="list" allowBlank="1" showInputMessage="1" showErrorMessage="1" sqref="V26:AQ26" xr:uid="{9E233437-8AED-441D-8C8E-7ED604D817BC}">
      <formula1>"有,無"</formula1>
    </dataValidation>
    <dataValidation type="list" allowBlank="1" showInputMessage="1" sqref="V25:AQ25" xr:uid="{37131099-CF7D-4A07-A8FB-6A2C73EEDD9A}">
      <formula1>"無効電力制御機能,出力制御機能,その他(    )"</formula1>
    </dataValidation>
  </dataValidations>
  <hyperlinks>
    <hyperlink ref="A1" location="はじめに!A1" display="＜はじめにへ" xr:uid="{C60FB664-8904-4D3F-BD8C-64A45F17681A}"/>
    <hyperlink ref="A1:E1" location="入力シート!Print_Area" display="＜入力シートへ" xr:uid="{CB91F723-B3D8-4046-B277-B2E65AC3EF55}"/>
    <hyperlink ref="AN1:AR1" location="おわりに!Print_Area" display="おわりに＞" xr:uid="{2A12CCF9-2992-4E61-BD99-F665A041F02B}"/>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CFA8B57-D66B-40C4-9619-586C192C6F92}">
            <xm:f>はじめに!$AV$51&lt;&gt;"はい"</xm:f>
            <x14:dxf>
              <fill>
                <patternFill>
                  <bgColor theme="0" tint="-0.24994659260841701"/>
                </patternFill>
              </fill>
            </x14:dxf>
          </x14:cfRule>
          <x14:cfRule type="expression" priority="2" id="{F76B8502-4242-4146-B7FC-B0306719ED27}">
            <xm:f>入力シート!$E$63&lt;3</xm:f>
            <x14:dxf>
              <fill>
                <patternFill>
                  <bgColor theme="0" tint="-0.24994659260841701"/>
                </patternFill>
              </fill>
            </x14:dxf>
          </x14:cfRule>
          <xm:sqref>A2:AR47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B78"/>
  <sheetViews>
    <sheetView showGridLines="0" view="pageBreakPreview" zoomScale="80" zoomScaleNormal="100" zoomScaleSheetLayoutView="80" workbookViewId="0">
      <pane ySplit="1" topLeftCell="A2" activePane="bottomLeft" state="frozen"/>
      <selection pane="bottomLeft" sqref="A1:E1"/>
    </sheetView>
  </sheetViews>
  <sheetFormatPr defaultColWidth="2.6328125" defaultRowHeight="14.25" customHeight="1" x14ac:dyDescent="0.2"/>
  <cols>
    <col min="1" max="13" width="2.6328125" style="32"/>
    <col min="14" max="14" width="10.08984375" style="32" customWidth="1"/>
    <col min="15" max="18" width="3.6328125" style="32" customWidth="1"/>
    <col min="19" max="19" width="2.6328125" style="32"/>
    <col min="20" max="20" width="6.6328125" style="32" customWidth="1"/>
    <col min="21" max="27" width="2.6328125" style="32"/>
    <col min="28" max="28" width="3.36328125" style="32" bestFit="1" customWidth="1"/>
    <col min="29" max="48" width="2.6328125" style="32"/>
    <col min="49" max="55" width="2.6328125" style="32" hidden="1" customWidth="1"/>
    <col min="56" max="62" width="2.6328125" style="32"/>
    <col min="63" max="80" width="2.6328125" style="32" customWidth="1"/>
    <col min="81" max="16384" width="2.6328125" style="32"/>
  </cols>
  <sheetData>
    <row r="1" spans="1:80" ht="20.149999999999999" customHeight="1" thickBot="1" x14ac:dyDescent="0.25">
      <c r="A1" s="930" t="s">
        <v>167</v>
      </c>
      <c r="B1" s="930"/>
      <c r="C1" s="930"/>
      <c r="D1" s="930"/>
      <c r="E1" s="930"/>
      <c r="F1" s="1485"/>
      <c r="G1" s="1485"/>
      <c r="H1" s="1485"/>
      <c r="I1" s="1485"/>
      <c r="J1" s="1485"/>
      <c r="K1" s="1485"/>
      <c r="L1" s="1485"/>
      <c r="M1" s="730"/>
      <c r="N1" s="730"/>
      <c r="O1" s="730"/>
      <c r="P1" s="730"/>
      <c r="Q1" s="730"/>
      <c r="R1" s="20"/>
      <c r="S1" s="575" t="s">
        <v>517</v>
      </c>
      <c r="T1" s="576">
        <f>IF(AND(はじめに!AV62="はい",はじめに!AV64="はい"),SUM(AY:AY,BC:BC),IF(はじめに!AV62="はい",SUM(AY:AY),IF(はじめに!AV64="はい",SUM(BC:BC),0)))</f>
        <v>0</v>
      </c>
      <c r="U1" s="2" t="s">
        <v>1</v>
      </c>
      <c r="V1" s="432"/>
      <c r="W1" s="730"/>
      <c r="X1" s="185"/>
      <c r="Y1" s="730"/>
      <c r="Z1" s="730"/>
      <c r="AA1" s="730"/>
      <c r="AB1" s="730"/>
      <c r="AC1" s="730"/>
      <c r="AD1" s="730"/>
      <c r="AE1" s="730"/>
      <c r="AF1" s="185"/>
      <c r="AG1" s="185"/>
      <c r="AH1" s="185"/>
      <c r="AI1" s="185"/>
      <c r="AJ1" s="185"/>
      <c r="AK1" s="185"/>
      <c r="AL1" s="185"/>
      <c r="AM1" s="185"/>
      <c r="AN1" s="185"/>
      <c r="AO1" s="1394" t="s">
        <v>169</v>
      </c>
      <c r="AP1" s="1394"/>
      <c r="AQ1" s="1394"/>
      <c r="AR1" s="1394"/>
      <c r="AS1" s="1394"/>
    </row>
    <row r="2" spans="1:80" ht="14.25" customHeight="1" thickTop="1" x14ac:dyDescent="0.2">
      <c r="A2" s="33"/>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5" t="s">
        <v>246</v>
      </c>
      <c r="AS2" s="34"/>
      <c r="AT2" s="36"/>
      <c r="AU2" s="36"/>
    </row>
    <row r="3" spans="1:80" ht="14.25" customHeight="1" thickBot="1" x14ac:dyDescent="0.25">
      <c r="A3" s="33"/>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5"/>
      <c r="AS3" s="34"/>
      <c r="AT3" s="36"/>
      <c r="AU3" s="36"/>
    </row>
    <row r="4" spans="1:80" ht="14.25" customHeight="1" x14ac:dyDescent="0.2">
      <c r="A4" s="37"/>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9"/>
      <c r="AI4" s="39"/>
      <c r="AJ4" s="1060" t="str">
        <f>IF(入力シート!E12="","",入力シート!E12)</f>
        <v/>
      </c>
      <c r="AK4" s="1060"/>
      <c r="AL4" s="1060"/>
      <c r="AM4" s="1060"/>
      <c r="AN4" s="1060"/>
      <c r="AO4" s="1060"/>
      <c r="AP4" s="1060"/>
      <c r="AQ4" s="1060"/>
      <c r="AR4" s="1061"/>
      <c r="AS4" s="34"/>
      <c r="AT4" s="36"/>
      <c r="AU4" s="36"/>
    </row>
    <row r="5" spans="1:80" ht="14.25" customHeight="1" x14ac:dyDescent="0.2">
      <c r="A5" s="40"/>
      <c r="B5" s="1381"/>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34"/>
      <c r="AA5" s="34"/>
      <c r="AB5" s="34"/>
      <c r="AC5" s="34"/>
      <c r="AD5" s="34"/>
      <c r="AE5" s="34"/>
      <c r="AF5" s="34"/>
      <c r="AG5" s="34"/>
      <c r="AH5" s="41"/>
      <c r="AI5" s="34"/>
      <c r="AJ5" s="34"/>
      <c r="AK5" s="41"/>
      <c r="AL5" s="34"/>
      <c r="AM5" s="34"/>
      <c r="AN5" s="34"/>
      <c r="AO5" s="34"/>
      <c r="AP5" s="34"/>
      <c r="AQ5" s="34"/>
      <c r="AR5" s="42"/>
      <c r="AS5" s="34"/>
      <c r="AT5" s="36"/>
      <c r="AU5" s="36"/>
    </row>
    <row r="6" spans="1:80" ht="14.25" customHeight="1" x14ac:dyDescent="0.2">
      <c r="A6" s="40"/>
      <c r="B6" s="1381"/>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34"/>
      <c r="AA6" s="34"/>
      <c r="AB6" s="34"/>
      <c r="AC6" s="34"/>
      <c r="AD6" s="34"/>
      <c r="AE6" s="34"/>
      <c r="AF6" s="34"/>
      <c r="AG6" s="34"/>
      <c r="AH6" s="41"/>
      <c r="AI6" s="34"/>
      <c r="AJ6" s="34"/>
      <c r="AK6" s="41"/>
      <c r="AL6" s="34"/>
      <c r="AM6" s="34"/>
      <c r="AN6" s="34"/>
      <c r="AO6" s="34"/>
      <c r="AP6" s="34"/>
      <c r="AQ6" s="34"/>
      <c r="AR6" s="42"/>
      <c r="AS6" s="34"/>
      <c r="AT6" s="36"/>
      <c r="AU6" s="36"/>
    </row>
    <row r="7" spans="1:80" ht="22.5" customHeight="1" x14ac:dyDescent="0.2">
      <c r="A7" s="40"/>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34"/>
      <c r="AA7" s="34"/>
      <c r="AB7" s="30" t="s">
        <v>317</v>
      </c>
      <c r="AC7" s="43"/>
      <c r="AD7" s="43"/>
      <c r="AE7" s="43"/>
      <c r="AF7" s="43"/>
      <c r="AG7" s="43"/>
      <c r="AH7" s="1396" t="str">
        <f>IF(入力シート!E20="","",入力シート!E20)</f>
        <v/>
      </c>
      <c r="AI7" s="1396"/>
      <c r="AJ7" s="1396"/>
      <c r="AK7" s="1396"/>
      <c r="AL7" s="1396"/>
      <c r="AM7" s="1396"/>
      <c r="AN7" s="1396"/>
      <c r="AO7" s="1396"/>
      <c r="AP7" s="1396"/>
      <c r="AQ7" s="1396"/>
      <c r="AR7" s="42"/>
      <c r="AS7" s="34"/>
      <c r="AT7" s="36"/>
      <c r="AU7" s="36"/>
    </row>
    <row r="8" spans="1:80" ht="14.25" customHeight="1" x14ac:dyDescent="0.2">
      <c r="A8" s="44" t="s">
        <v>377</v>
      </c>
      <c r="B8" s="3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5"/>
      <c r="AS8" s="34"/>
      <c r="AT8" s="36"/>
      <c r="AU8" s="36"/>
    </row>
    <row r="9" spans="1:80" ht="14.25" customHeight="1" x14ac:dyDescent="0.2">
      <c r="A9" s="40"/>
      <c r="B9" s="46"/>
      <c r="C9" s="47"/>
      <c r="D9" s="47"/>
      <c r="E9" s="47"/>
      <c r="F9" s="48"/>
      <c r="G9" s="1383" t="s">
        <v>378</v>
      </c>
      <c r="H9" s="1383"/>
      <c r="I9" s="1383"/>
      <c r="J9" s="1383"/>
      <c r="K9" s="1383"/>
      <c r="L9" s="1384"/>
      <c r="M9" s="1335" t="s">
        <v>379</v>
      </c>
      <c r="N9" s="1337"/>
      <c r="O9" s="1335" t="s">
        <v>380</v>
      </c>
      <c r="P9" s="1336"/>
      <c r="Q9" s="1336"/>
      <c r="R9" s="1337"/>
      <c r="S9" s="1335" t="s">
        <v>381</v>
      </c>
      <c r="T9" s="1336"/>
      <c r="U9" s="1336"/>
      <c r="V9" s="1337"/>
      <c r="W9" s="1335" t="s">
        <v>382</v>
      </c>
      <c r="X9" s="1336"/>
      <c r="Y9" s="1336"/>
      <c r="Z9" s="1336"/>
      <c r="AA9" s="1336"/>
      <c r="AB9" s="1337"/>
      <c r="AC9" s="1335" t="s">
        <v>383</v>
      </c>
      <c r="AD9" s="1336"/>
      <c r="AE9" s="1336"/>
      <c r="AF9" s="1336"/>
      <c r="AG9" s="1337"/>
      <c r="AH9" s="1335" t="s">
        <v>384</v>
      </c>
      <c r="AI9" s="1336"/>
      <c r="AJ9" s="1336"/>
      <c r="AK9" s="1336"/>
      <c r="AL9" s="1336"/>
      <c r="AM9" s="1352" t="s">
        <v>385</v>
      </c>
      <c r="AN9" s="1352"/>
      <c r="AO9" s="1352"/>
      <c r="AP9" s="1352"/>
      <c r="AQ9" s="1352"/>
      <c r="AR9" s="54"/>
      <c r="AS9" s="33"/>
      <c r="AW9" s="55" t="s">
        <v>761</v>
      </c>
      <c r="BA9" s="55" t="s">
        <v>762</v>
      </c>
      <c r="BK9" s="1393"/>
      <c r="BL9" s="1393"/>
      <c r="BM9" s="1393"/>
      <c r="BN9" s="1393"/>
      <c r="BO9" s="1393"/>
      <c r="BP9" s="1393"/>
      <c r="BQ9" s="1393"/>
      <c r="BR9" s="1395"/>
      <c r="BS9" s="1395"/>
      <c r="BT9" s="1395"/>
      <c r="BU9" s="1395"/>
      <c r="BV9" s="1395"/>
      <c r="BW9" s="1393"/>
      <c r="BX9" s="1395"/>
      <c r="BY9" s="1395"/>
      <c r="BZ9" s="1395"/>
      <c r="CA9" s="1395"/>
      <c r="CB9" s="1395"/>
    </row>
    <row r="10" spans="1:80" ht="14.25" customHeight="1" x14ac:dyDescent="0.2">
      <c r="A10" s="40"/>
      <c r="B10" s="56"/>
      <c r="C10" s="57"/>
      <c r="D10" s="57"/>
      <c r="E10" s="57"/>
      <c r="F10" s="58"/>
      <c r="G10" s="1435" t="s">
        <v>386</v>
      </c>
      <c r="H10" s="1436"/>
      <c r="I10" s="1437"/>
      <c r="J10" s="1437"/>
      <c r="K10" s="1437"/>
      <c r="L10" s="1438"/>
      <c r="M10" s="1348">
        <v>2</v>
      </c>
      <c r="N10" s="1349"/>
      <c r="O10" s="1379"/>
      <c r="P10" s="1380"/>
      <c r="Q10" s="1380"/>
      <c r="R10" s="1373"/>
      <c r="S10" s="1432"/>
      <c r="T10" s="1433"/>
      <c r="U10" s="1433"/>
      <c r="V10" s="1434"/>
      <c r="W10" s="1401"/>
      <c r="X10" s="1402"/>
      <c r="Y10" s="49" t="s">
        <v>267</v>
      </c>
      <c r="Z10" s="1401"/>
      <c r="AA10" s="1402"/>
      <c r="AB10" s="50" t="s">
        <v>299</v>
      </c>
      <c r="AC10" s="1401"/>
      <c r="AD10" s="1402"/>
      <c r="AE10" s="1402"/>
      <c r="AF10" s="1402"/>
      <c r="AG10" s="50" t="s">
        <v>299</v>
      </c>
      <c r="AH10" s="1401"/>
      <c r="AI10" s="1402"/>
      <c r="AJ10" s="1402"/>
      <c r="AK10" s="1451" t="s">
        <v>387</v>
      </c>
      <c r="AL10" s="1452"/>
      <c r="AM10" s="1475"/>
      <c r="AN10" s="1476"/>
      <c r="AO10" s="1476"/>
      <c r="AP10" s="1476"/>
      <c r="AQ10" s="1477"/>
      <c r="AR10" s="54"/>
      <c r="AS10" s="33"/>
      <c r="AW10" s="32">
        <v>1</v>
      </c>
      <c r="AX10" s="32">
        <f>COUNTA(H10)</f>
        <v>0</v>
      </c>
      <c r="AY10" s="32">
        <f t="shared" ref="AY10:AY29" si="0">AW10-AX10</f>
        <v>1</v>
      </c>
      <c r="BA10" s="32">
        <v>1</v>
      </c>
      <c r="BB10" s="32">
        <f>COUNTA(O22)</f>
        <v>0</v>
      </c>
      <c r="BC10" s="32">
        <f t="shared" ref="BC10:BC17" si="1">BA10-BB10</f>
        <v>1</v>
      </c>
      <c r="BK10" s="1395"/>
      <c r="BL10" s="1395"/>
      <c r="BM10" s="1395"/>
      <c r="BN10" s="1395"/>
      <c r="BO10" s="1395"/>
      <c r="BP10" s="1395"/>
      <c r="BQ10" s="1393"/>
      <c r="BR10" s="1393"/>
      <c r="BS10" s="1393"/>
      <c r="BT10" s="1393"/>
      <c r="BU10" s="1393"/>
      <c r="BV10" s="1393"/>
    </row>
    <row r="11" spans="1:80" ht="14.25" customHeight="1" x14ac:dyDescent="0.2">
      <c r="A11" s="40"/>
      <c r="B11" s="56"/>
      <c r="C11" s="57"/>
      <c r="D11" s="57"/>
      <c r="E11" s="57"/>
      <c r="F11" s="58"/>
      <c r="G11" s="1435"/>
      <c r="H11" s="1439"/>
      <c r="I11" s="1439"/>
      <c r="J11" s="1439"/>
      <c r="K11" s="1439"/>
      <c r="L11" s="1439"/>
      <c r="M11" s="1350"/>
      <c r="N11" s="1351"/>
      <c r="O11" s="1379"/>
      <c r="P11" s="1380"/>
      <c r="Q11" s="1380"/>
      <c r="R11" s="1373"/>
      <c r="S11" s="1432"/>
      <c r="T11" s="1433"/>
      <c r="U11" s="1433"/>
      <c r="V11" s="1434"/>
      <c r="W11" s="1401"/>
      <c r="X11" s="1402"/>
      <c r="Y11" s="49" t="s">
        <v>267</v>
      </c>
      <c r="Z11" s="1401"/>
      <c r="AA11" s="1402"/>
      <c r="AB11" s="50" t="s">
        <v>299</v>
      </c>
      <c r="AC11" s="1401"/>
      <c r="AD11" s="1402"/>
      <c r="AE11" s="1402"/>
      <c r="AF11" s="1402"/>
      <c r="AG11" s="50" t="s">
        <v>299</v>
      </c>
      <c r="AH11" s="1401"/>
      <c r="AI11" s="1402"/>
      <c r="AJ11" s="1402"/>
      <c r="AK11" s="1451" t="s">
        <v>387</v>
      </c>
      <c r="AL11" s="1452"/>
      <c r="AM11" s="1475"/>
      <c r="AN11" s="1476"/>
      <c r="AO11" s="1476"/>
      <c r="AP11" s="1476"/>
      <c r="AQ11" s="1477"/>
      <c r="AR11" s="54"/>
      <c r="AS11" s="33"/>
      <c r="AW11" s="32">
        <v>1</v>
      </c>
      <c r="AX11" s="32">
        <f>COUNTA(M10)</f>
        <v>1</v>
      </c>
      <c r="AY11" s="32">
        <f t="shared" si="0"/>
        <v>0</v>
      </c>
      <c r="BA11" s="32">
        <v>1</v>
      </c>
      <c r="BB11" s="32">
        <f>COUNTA(S22)</f>
        <v>0</v>
      </c>
      <c r="BC11" s="32">
        <f t="shared" si="1"/>
        <v>1</v>
      </c>
      <c r="BK11" s="1393"/>
      <c r="BL11" s="1393"/>
      <c r="BM11" s="1393"/>
      <c r="BN11" s="1393"/>
      <c r="BO11" s="1393"/>
      <c r="BP11" s="1393"/>
      <c r="BQ11" s="1393"/>
      <c r="BR11" s="1393"/>
      <c r="BS11" s="1393"/>
      <c r="BT11" s="1393"/>
      <c r="BU11" s="1393"/>
      <c r="BV11" s="1393"/>
      <c r="BW11" s="55"/>
      <c r="BX11" s="55"/>
      <c r="BY11" s="55"/>
      <c r="CB11" s="55"/>
    </row>
    <row r="12" spans="1:80" ht="14.25" customHeight="1" x14ac:dyDescent="0.2">
      <c r="A12" s="40"/>
      <c r="B12" s="56" t="s">
        <v>388</v>
      </c>
      <c r="C12" s="57"/>
      <c r="D12" s="57"/>
      <c r="E12" s="57"/>
      <c r="F12" s="58"/>
      <c r="G12" s="1335" t="s">
        <v>389</v>
      </c>
      <c r="H12" s="1336"/>
      <c r="I12" s="1336"/>
      <c r="J12" s="1336"/>
      <c r="K12" s="1336"/>
      <c r="L12" s="1337"/>
      <c r="M12" s="1348" t="s">
        <v>413</v>
      </c>
      <c r="N12" s="1349"/>
      <c r="O12" s="1379"/>
      <c r="P12" s="1380"/>
      <c r="Q12" s="1380"/>
      <c r="R12" s="1373"/>
      <c r="S12" s="1432"/>
      <c r="T12" s="1433"/>
      <c r="U12" s="1433"/>
      <c r="V12" s="1434"/>
      <c r="W12" s="1401"/>
      <c r="X12" s="1402"/>
      <c r="Y12" s="49" t="s">
        <v>390</v>
      </c>
      <c r="Z12" s="1401"/>
      <c r="AA12" s="1402"/>
      <c r="AB12" s="51" t="s">
        <v>267</v>
      </c>
      <c r="AC12" s="1401"/>
      <c r="AD12" s="1402"/>
      <c r="AE12" s="52" t="s">
        <v>391</v>
      </c>
      <c r="AF12" s="1402"/>
      <c r="AG12" s="1403"/>
      <c r="AH12" s="1382" t="s">
        <v>392</v>
      </c>
      <c r="AI12" s="1384"/>
      <c r="AJ12" s="1401"/>
      <c r="AK12" s="1402"/>
      <c r="AL12" s="1402"/>
      <c r="AM12" s="1402"/>
      <c r="AN12" s="1402"/>
      <c r="AO12" s="1402"/>
      <c r="AP12" s="1383" t="s">
        <v>393</v>
      </c>
      <c r="AQ12" s="1384"/>
      <c r="AR12" s="54"/>
      <c r="AS12" s="33"/>
      <c r="AW12" s="32">
        <v>1</v>
      </c>
      <c r="AX12" s="32">
        <f>COUNTA(O10)</f>
        <v>0</v>
      </c>
      <c r="AY12" s="32">
        <f t="shared" si="0"/>
        <v>1</v>
      </c>
      <c r="BA12" s="32">
        <v>1</v>
      </c>
      <c r="BB12" s="32">
        <f>COUNTA(W22)</f>
        <v>0</v>
      </c>
      <c r="BC12" s="32">
        <f t="shared" si="1"/>
        <v>1</v>
      </c>
      <c r="BJ12" s="55"/>
      <c r="BK12" s="1395"/>
      <c r="BL12" s="1395"/>
      <c r="BM12" s="1395"/>
      <c r="BN12" s="1395"/>
      <c r="BO12" s="1395"/>
      <c r="BP12" s="1395"/>
      <c r="BQ12" s="1393"/>
      <c r="BR12" s="1393"/>
      <c r="BS12" s="1393"/>
      <c r="BT12" s="1393"/>
      <c r="BU12" s="1393"/>
      <c r="BV12" s="1393"/>
      <c r="BW12" s="55"/>
      <c r="BX12" s="55"/>
      <c r="BY12" s="55"/>
      <c r="CB12" s="55"/>
    </row>
    <row r="13" spans="1:80" ht="14.25" customHeight="1" x14ac:dyDescent="0.2">
      <c r="A13" s="40"/>
      <c r="B13" s="56" t="s">
        <v>394</v>
      </c>
      <c r="C13" s="57"/>
      <c r="D13" s="57"/>
      <c r="E13" s="57"/>
      <c r="F13" s="58"/>
      <c r="G13" s="1338"/>
      <c r="H13" s="1339"/>
      <c r="I13" s="1339"/>
      <c r="J13" s="1339"/>
      <c r="K13" s="1339"/>
      <c r="L13" s="1340"/>
      <c r="M13" s="1350"/>
      <c r="N13" s="1351"/>
      <c r="O13" s="1379"/>
      <c r="P13" s="1380"/>
      <c r="Q13" s="1380"/>
      <c r="R13" s="1373"/>
      <c r="S13" s="1432"/>
      <c r="T13" s="1433"/>
      <c r="U13" s="1433"/>
      <c r="V13" s="1434"/>
      <c r="W13" s="1401"/>
      <c r="X13" s="1402"/>
      <c r="Y13" s="49" t="s">
        <v>390</v>
      </c>
      <c r="Z13" s="1401"/>
      <c r="AA13" s="1402"/>
      <c r="AB13" s="50" t="s">
        <v>267</v>
      </c>
      <c r="AC13" s="1401"/>
      <c r="AD13" s="1402"/>
      <c r="AE13" s="49" t="s">
        <v>391</v>
      </c>
      <c r="AF13" s="1402"/>
      <c r="AG13" s="1403"/>
      <c r="AH13" s="1382" t="s">
        <v>392</v>
      </c>
      <c r="AI13" s="1384"/>
      <c r="AJ13" s="1401"/>
      <c r="AK13" s="1402"/>
      <c r="AL13" s="1402"/>
      <c r="AM13" s="1402"/>
      <c r="AN13" s="1402"/>
      <c r="AO13" s="1402"/>
      <c r="AP13" s="1383" t="s">
        <v>393</v>
      </c>
      <c r="AQ13" s="1384"/>
      <c r="AR13" s="54"/>
      <c r="AS13" s="33"/>
      <c r="AW13" s="32">
        <v>1</v>
      </c>
      <c r="AX13" s="32">
        <f>COUNTA(S10)</f>
        <v>0</v>
      </c>
      <c r="AY13" s="32">
        <f t="shared" si="0"/>
        <v>1</v>
      </c>
      <c r="BA13" s="32">
        <v>1</v>
      </c>
      <c r="BB13" s="32">
        <f>COUNTA(O24)</f>
        <v>0</v>
      </c>
      <c r="BC13" s="32">
        <f t="shared" si="1"/>
        <v>1</v>
      </c>
      <c r="BK13" s="1393"/>
      <c r="BL13" s="1393"/>
      <c r="BM13" s="1393"/>
      <c r="BN13" s="1393"/>
      <c r="BO13" s="1393"/>
      <c r="BP13" s="1393"/>
      <c r="BQ13" s="1393"/>
      <c r="BR13" s="1393"/>
      <c r="BS13" s="1393"/>
      <c r="BT13" s="1393"/>
      <c r="BU13" s="1393"/>
      <c r="BV13" s="1393"/>
      <c r="BW13" s="55"/>
      <c r="BX13" s="55"/>
      <c r="BY13" s="55"/>
      <c r="CB13" s="55"/>
    </row>
    <row r="14" spans="1:80" ht="14.25" customHeight="1" x14ac:dyDescent="0.2">
      <c r="A14" s="40"/>
      <c r="B14" s="56"/>
      <c r="C14" s="57"/>
      <c r="D14" s="57"/>
      <c r="E14" s="57"/>
      <c r="F14" s="57"/>
      <c r="G14" s="1352" t="s">
        <v>395</v>
      </c>
      <c r="H14" s="1352"/>
      <c r="I14" s="1352"/>
      <c r="J14" s="1352"/>
      <c r="K14" s="1352"/>
      <c r="L14" s="1352"/>
      <c r="M14" s="1348">
        <v>2</v>
      </c>
      <c r="N14" s="1349"/>
      <c r="O14" s="1379"/>
      <c r="P14" s="1380"/>
      <c r="Q14" s="1380"/>
      <c r="R14" s="1373"/>
      <c r="S14" s="1432"/>
      <c r="T14" s="1433"/>
      <c r="U14" s="1433"/>
      <c r="V14" s="1434"/>
      <c r="W14" s="1344"/>
      <c r="X14" s="1345"/>
      <c r="Y14" s="1345"/>
      <c r="Z14" s="1345"/>
      <c r="AA14" s="1336" t="s">
        <v>396</v>
      </c>
      <c r="AB14" s="1337"/>
      <c r="AC14" s="1442" t="s">
        <v>397</v>
      </c>
      <c r="AD14" s="1443"/>
      <c r="AE14" s="1443"/>
      <c r="AF14" s="1443"/>
      <c r="AG14" s="1443"/>
      <c r="AH14" s="1444"/>
      <c r="AI14" s="1377"/>
      <c r="AJ14" s="1378"/>
      <c r="AK14" s="1378"/>
      <c r="AL14" s="1445"/>
      <c r="AM14" s="1440"/>
      <c r="AN14" s="1440"/>
      <c r="AO14" s="1440"/>
      <c r="AP14" s="1440"/>
      <c r="AQ14" s="1440"/>
      <c r="AR14" s="54"/>
      <c r="AS14" s="33"/>
      <c r="AW14" s="32">
        <v>1</v>
      </c>
      <c r="AX14" s="32">
        <f>IF(M10&lt;&gt;2,1,COUNTA(H11))</f>
        <v>0</v>
      </c>
      <c r="AY14" s="32">
        <f t="shared" si="0"/>
        <v>1</v>
      </c>
      <c r="BA14" s="32">
        <v>1</v>
      </c>
      <c r="BB14" s="32">
        <f>COUNTA(S24)</f>
        <v>0</v>
      </c>
      <c r="BC14" s="32">
        <f t="shared" si="1"/>
        <v>1</v>
      </c>
      <c r="BK14" s="1395"/>
      <c r="BL14" s="1395"/>
      <c r="BM14" s="1395"/>
      <c r="BN14" s="1395"/>
      <c r="BO14" s="1395"/>
      <c r="BP14" s="1395"/>
      <c r="BQ14" s="1393"/>
      <c r="BR14" s="1393"/>
      <c r="BS14" s="1393"/>
      <c r="BT14" s="1393"/>
      <c r="BU14" s="1393"/>
      <c r="BV14" s="1393"/>
      <c r="BW14" s="55"/>
      <c r="BX14" s="55"/>
      <c r="BY14" s="55"/>
      <c r="CB14" s="55"/>
    </row>
    <row r="15" spans="1:80" ht="14.25" customHeight="1" x14ac:dyDescent="0.2">
      <c r="A15" s="40"/>
      <c r="B15" s="56"/>
      <c r="C15" s="57"/>
      <c r="D15" s="57"/>
      <c r="E15" s="57"/>
      <c r="F15" s="58"/>
      <c r="G15" s="1352"/>
      <c r="H15" s="1352"/>
      <c r="I15" s="1352"/>
      <c r="J15" s="1352"/>
      <c r="K15" s="1352"/>
      <c r="L15" s="1352"/>
      <c r="M15" s="1353"/>
      <c r="N15" s="1354"/>
      <c r="O15" s="1359"/>
      <c r="P15" s="1360"/>
      <c r="Q15" s="1360"/>
      <c r="R15" s="1361"/>
      <c r="S15" s="1348"/>
      <c r="T15" s="1375"/>
      <c r="U15" s="1375"/>
      <c r="V15" s="1349"/>
      <c r="W15" s="1377"/>
      <c r="X15" s="1378"/>
      <c r="Y15" s="1378"/>
      <c r="Z15" s="1378"/>
      <c r="AA15" s="1342"/>
      <c r="AB15" s="1343"/>
      <c r="AC15" s="1442" t="s">
        <v>398</v>
      </c>
      <c r="AD15" s="1443"/>
      <c r="AE15" s="1443"/>
      <c r="AF15" s="1443"/>
      <c r="AG15" s="1443"/>
      <c r="AH15" s="1444"/>
      <c r="AI15" s="1344"/>
      <c r="AJ15" s="1345"/>
      <c r="AK15" s="1345"/>
      <c r="AL15" s="1446"/>
      <c r="AM15" s="1441"/>
      <c r="AN15" s="1441"/>
      <c r="AO15" s="1441"/>
      <c r="AP15" s="1441"/>
      <c r="AQ15" s="1441"/>
      <c r="AR15" s="54"/>
      <c r="AS15" s="33"/>
      <c r="AW15" s="32">
        <v>1</v>
      </c>
      <c r="AX15" s="32">
        <f>IF(M10&lt;&gt;2,1,COUNTA(O11))</f>
        <v>0</v>
      </c>
      <c r="AY15" s="32">
        <f t="shared" si="0"/>
        <v>1</v>
      </c>
      <c r="BA15" s="32">
        <v>1</v>
      </c>
      <c r="BB15" s="32">
        <f>COUNTA(W24)</f>
        <v>0</v>
      </c>
      <c r="BC15" s="32">
        <f t="shared" si="1"/>
        <v>1</v>
      </c>
      <c r="BK15" s="1393"/>
      <c r="BL15" s="1393"/>
      <c r="BM15" s="1393"/>
      <c r="BN15" s="1393"/>
      <c r="BO15" s="1393"/>
      <c r="BP15" s="1393"/>
      <c r="BQ15" s="1393"/>
      <c r="BR15" s="1393"/>
      <c r="BS15" s="1393"/>
      <c r="BT15" s="1393"/>
      <c r="BU15" s="1393"/>
      <c r="BV15" s="1393"/>
      <c r="BW15" s="55"/>
      <c r="BX15" s="55"/>
      <c r="BY15" s="55"/>
      <c r="CB15" s="55"/>
    </row>
    <row r="16" spans="1:80" ht="14.25" customHeight="1" x14ac:dyDescent="0.2">
      <c r="A16" s="40"/>
      <c r="B16" s="56"/>
      <c r="C16" s="57"/>
      <c r="D16" s="57"/>
      <c r="E16" s="57"/>
      <c r="F16" s="58"/>
      <c r="G16" s="1352"/>
      <c r="H16" s="1352"/>
      <c r="I16" s="1352"/>
      <c r="J16" s="1352"/>
      <c r="K16" s="1352"/>
      <c r="L16" s="1352"/>
      <c r="M16" s="1350"/>
      <c r="N16" s="1351"/>
      <c r="O16" s="1362"/>
      <c r="P16" s="1363"/>
      <c r="Q16" s="1363"/>
      <c r="R16" s="1364"/>
      <c r="S16" s="1350"/>
      <c r="T16" s="1376"/>
      <c r="U16" s="1376"/>
      <c r="V16" s="1351"/>
      <c r="W16" s="1346"/>
      <c r="X16" s="1347"/>
      <c r="Y16" s="1347"/>
      <c r="Z16" s="1347"/>
      <c r="AA16" s="1339"/>
      <c r="AB16" s="1340"/>
      <c r="AC16" s="1442" t="s">
        <v>399</v>
      </c>
      <c r="AD16" s="1443"/>
      <c r="AE16" s="1443"/>
      <c r="AF16" s="1443"/>
      <c r="AG16" s="1443"/>
      <c r="AH16" s="1444"/>
      <c r="AI16" s="1401"/>
      <c r="AJ16" s="1402"/>
      <c r="AK16" s="1402"/>
      <c r="AL16" s="1403"/>
      <c r="AM16" s="1441"/>
      <c r="AN16" s="1441"/>
      <c r="AO16" s="1441"/>
      <c r="AP16" s="1441"/>
      <c r="AQ16" s="1441"/>
      <c r="AR16" s="54"/>
      <c r="AS16" s="33"/>
      <c r="AW16" s="32">
        <v>1</v>
      </c>
      <c r="AX16" s="32">
        <f>IF(M10&lt;&gt;2,1,COUNTA(S11))</f>
        <v>0</v>
      </c>
      <c r="AY16" s="32">
        <f t="shared" si="0"/>
        <v>1</v>
      </c>
      <c r="BA16" s="32">
        <v>1</v>
      </c>
      <c r="BB16" s="32">
        <f>COUNTA(M26)</f>
        <v>1</v>
      </c>
      <c r="BC16" s="32">
        <f t="shared" si="1"/>
        <v>0</v>
      </c>
      <c r="BK16" s="1393"/>
      <c r="BL16" s="1393"/>
      <c r="BM16" s="1393"/>
      <c r="BN16" s="1393"/>
      <c r="BO16" s="1393"/>
      <c r="BP16" s="1393"/>
      <c r="BQ16" s="1478"/>
      <c r="BR16" s="1478"/>
      <c r="BS16" s="1478"/>
      <c r="BT16" s="1478"/>
      <c r="BU16" s="1478"/>
      <c r="BV16" s="1478"/>
    </row>
    <row r="17" spans="1:80" ht="14.25" customHeight="1" x14ac:dyDescent="0.2">
      <c r="A17" s="40"/>
      <c r="B17" s="56"/>
      <c r="C17" s="57"/>
      <c r="D17" s="57"/>
      <c r="E17" s="57"/>
      <c r="F17" s="58"/>
      <c r="G17" s="1335" t="s">
        <v>400</v>
      </c>
      <c r="H17" s="1336"/>
      <c r="I17" s="1336"/>
      <c r="J17" s="1336"/>
      <c r="K17" s="1336"/>
      <c r="L17" s="1337"/>
      <c r="M17" s="1348" t="s">
        <v>820</v>
      </c>
      <c r="N17" s="1349"/>
      <c r="O17" s="1359"/>
      <c r="P17" s="1360"/>
      <c r="Q17" s="1360"/>
      <c r="R17" s="1361"/>
      <c r="S17" s="1348"/>
      <c r="T17" s="1375"/>
      <c r="U17" s="1375"/>
      <c r="V17" s="1349"/>
      <c r="W17" s="1344"/>
      <c r="X17" s="1345"/>
      <c r="Y17" s="1345"/>
      <c r="Z17" s="1345"/>
      <c r="AA17" s="1336" t="s">
        <v>401</v>
      </c>
      <c r="AB17" s="1337"/>
      <c r="AC17" s="1335" t="s">
        <v>402</v>
      </c>
      <c r="AD17" s="1336"/>
      <c r="AE17" s="1336"/>
      <c r="AF17" s="1336"/>
      <c r="AG17" s="1336"/>
      <c r="AH17" s="1336"/>
      <c r="AI17" s="1344"/>
      <c r="AJ17" s="1345"/>
      <c r="AK17" s="1345"/>
      <c r="AL17" s="1345"/>
      <c r="AM17" s="1336" t="s">
        <v>390</v>
      </c>
      <c r="AN17" s="1345"/>
      <c r="AO17" s="1345"/>
      <c r="AP17" s="1345"/>
      <c r="AQ17" s="1337" t="s">
        <v>267</v>
      </c>
      <c r="AR17" s="54"/>
      <c r="AS17" s="33"/>
      <c r="AW17" s="32">
        <v>1</v>
      </c>
      <c r="AX17" s="32">
        <f>COUNTA(O12)</f>
        <v>0</v>
      </c>
      <c r="AY17" s="32">
        <f t="shared" si="0"/>
        <v>1</v>
      </c>
      <c r="BA17" s="32">
        <v>1</v>
      </c>
      <c r="BB17" s="32">
        <f>COUNTA(O26)</f>
        <v>0</v>
      </c>
      <c r="BC17" s="32">
        <f t="shared" si="1"/>
        <v>1</v>
      </c>
      <c r="BK17" s="1393"/>
      <c r="BL17" s="1393"/>
      <c r="BM17" s="1393"/>
      <c r="BN17" s="1393"/>
      <c r="BO17" s="1393"/>
      <c r="BP17" s="1393"/>
      <c r="BQ17" s="1393"/>
      <c r="BR17" s="1393"/>
      <c r="BS17" s="1393"/>
      <c r="BT17" s="1393"/>
      <c r="BU17" s="1393"/>
      <c r="BV17" s="1393"/>
    </row>
    <row r="18" spans="1:80" ht="14.25" customHeight="1" x14ac:dyDescent="0.2">
      <c r="A18" s="40"/>
      <c r="B18" s="56"/>
      <c r="C18" s="57"/>
      <c r="D18" s="57"/>
      <c r="E18" s="57"/>
      <c r="F18" s="58"/>
      <c r="G18" s="1338"/>
      <c r="H18" s="1339"/>
      <c r="I18" s="1339"/>
      <c r="J18" s="1339"/>
      <c r="K18" s="1339"/>
      <c r="L18" s="1340"/>
      <c r="M18" s="1350"/>
      <c r="N18" s="1351"/>
      <c r="O18" s="1362"/>
      <c r="P18" s="1363"/>
      <c r="Q18" s="1363"/>
      <c r="R18" s="1364"/>
      <c r="S18" s="1350"/>
      <c r="T18" s="1376"/>
      <c r="U18" s="1376"/>
      <c r="V18" s="1351"/>
      <c r="W18" s="1346"/>
      <c r="X18" s="1347"/>
      <c r="Y18" s="1347"/>
      <c r="Z18" s="1347"/>
      <c r="AA18" s="1339"/>
      <c r="AB18" s="1340"/>
      <c r="AC18" s="1338"/>
      <c r="AD18" s="1339"/>
      <c r="AE18" s="1339"/>
      <c r="AF18" s="1339"/>
      <c r="AG18" s="1339"/>
      <c r="AH18" s="1339"/>
      <c r="AI18" s="1346"/>
      <c r="AJ18" s="1347"/>
      <c r="AK18" s="1347"/>
      <c r="AL18" s="1347"/>
      <c r="AM18" s="1339"/>
      <c r="AN18" s="1347"/>
      <c r="AO18" s="1347"/>
      <c r="AP18" s="1347"/>
      <c r="AQ18" s="1340"/>
      <c r="AR18" s="54"/>
      <c r="AS18" s="33"/>
      <c r="AW18" s="32">
        <v>1</v>
      </c>
      <c r="AX18" s="32">
        <f>COUNTA(S12)</f>
        <v>0</v>
      </c>
      <c r="AY18" s="32">
        <f t="shared" si="0"/>
        <v>1</v>
      </c>
      <c r="BA18" s="32">
        <v>1</v>
      </c>
      <c r="BB18" s="32">
        <f>COUNTA(S26)</f>
        <v>0</v>
      </c>
      <c r="BC18" s="32">
        <f t="shared" ref="BC18:BC74" si="2">BA18-BB18</f>
        <v>1</v>
      </c>
      <c r="BK18" s="1393"/>
      <c r="BL18" s="1393"/>
      <c r="BM18" s="1393"/>
      <c r="BN18" s="1393"/>
      <c r="BO18" s="1393"/>
      <c r="BP18" s="1393"/>
      <c r="BQ18" s="1393"/>
      <c r="BR18" s="1393"/>
      <c r="BS18" s="1393"/>
      <c r="BT18" s="1393"/>
      <c r="BU18" s="1393"/>
      <c r="BV18" s="1393"/>
    </row>
    <row r="19" spans="1:80" ht="14.25" customHeight="1" x14ac:dyDescent="0.2">
      <c r="A19" s="40"/>
      <c r="B19" s="56"/>
      <c r="C19" s="57"/>
      <c r="D19" s="57"/>
      <c r="E19" s="57"/>
      <c r="F19" s="58"/>
      <c r="G19" s="1335" t="s">
        <v>403</v>
      </c>
      <c r="H19" s="1336"/>
      <c r="I19" s="1336"/>
      <c r="J19" s="1336"/>
      <c r="K19" s="1336"/>
      <c r="L19" s="1337"/>
      <c r="M19" s="1348" t="s">
        <v>413</v>
      </c>
      <c r="N19" s="1349"/>
      <c r="O19" s="1359"/>
      <c r="P19" s="1360"/>
      <c r="Q19" s="1360"/>
      <c r="R19" s="1361"/>
      <c r="S19" s="1348"/>
      <c r="T19" s="1375"/>
      <c r="U19" s="1375"/>
      <c r="V19" s="1349"/>
      <c r="W19" s="1344"/>
      <c r="X19" s="1345"/>
      <c r="Y19" s="1345"/>
      <c r="Z19" s="1345"/>
      <c r="AA19" s="1336" t="s">
        <v>299</v>
      </c>
      <c r="AB19" s="1337"/>
      <c r="AC19" s="1344"/>
      <c r="AD19" s="1345"/>
      <c r="AE19" s="1345"/>
      <c r="AF19" s="1345"/>
      <c r="AG19" s="1345"/>
      <c r="AH19" s="1345"/>
      <c r="AI19" s="1345"/>
      <c r="AJ19" s="1345"/>
      <c r="AK19" s="1345"/>
      <c r="AL19" s="1446"/>
      <c r="AM19" s="1454"/>
      <c r="AN19" s="1454"/>
      <c r="AO19" s="1454"/>
      <c r="AP19" s="1454"/>
      <c r="AQ19" s="1455"/>
      <c r="AR19" s="54"/>
      <c r="AS19" s="33"/>
      <c r="AW19" s="32">
        <v>1</v>
      </c>
      <c r="AX19" s="32">
        <f>COUNTA(O13)</f>
        <v>0</v>
      </c>
      <c r="AY19" s="32">
        <f t="shared" si="0"/>
        <v>1</v>
      </c>
      <c r="BA19" s="32">
        <v>1</v>
      </c>
      <c r="BB19" s="32">
        <f>COUNTA(W26)</f>
        <v>0</v>
      </c>
      <c r="BC19" s="32">
        <f t="shared" si="2"/>
        <v>1</v>
      </c>
      <c r="BK19" s="1393"/>
      <c r="BL19" s="1393"/>
      <c r="BM19" s="1393"/>
      <c r="BN19" s="1393"/>
      <c r="BO19" s="1393"/>
      <c r="BP19" s="1393"/>
      <c r="BQ19" s="1393"/>
      <c r="BR19" s="1393"/>
      <c r="BS19" s="1393"/>
      <c r="BT19" s="1393"/>
      <c r="BU19" s="1393"/>
      <c r="BV19" s="1393"/>
    </row>
    <row r="20" spans="1:80" ht="14.25" customHeight="1" x14ac:dyDescent="0.2">
      <c r="A20" s="40"/>
      <c r="B20" s="62"/>
      <c r="C20" s="63"/>
      <c r="D20" s="63"/>
      <c r="E20" s="63"/>
      <c r="F20" s="64"/>
      <c r="G20" s="1338"/>
      <c r="H20" s="1339"/>
      <c r="I20" s="1339"/>
      <c r="J20" s="1339"/>
      <c r="K20" s="1339"/>
      <c r="L20" s="1340"/>
      <c r="M20" s="1350"/>
      <c r="N20" s="1351"/>
      <c r="O20" s="1362"/>
      <c r="P20" s="1363"/>
      <c r="Q20" s="1363"/>
      <c r="R20" s="1364"/>
      <c r="S20" s="1350"/>
      <c r="T20" s="1376"/>
      <c r="U20" s="1376"/>
      <c r="V20" s="1351"/>
      <c r="W20" s="1346"/>
      <c r="X20" s="1347"/>
      <c r="Y20" s="1347"/>
      <c r="Z20" s="1347"/>
      <c r="AA20" s="1339"/>
      <c r="AB20" s="1340"/>
      <c r="AC20" s="1346"/>
      <c r="AD20" s="1347"/>
      <c r="AE20" s="1347"/>
      <c r="AF20" s="1347"/>
      <c r="AG20" s="1347"/>
      <c r="AH20" s="1347"/>
      <c r="AI20" s="1347"/>
      <c r="AJ20" s="1347"/>
      <c r="AK20" s="1347"/>
      <c r="AL20" s="1453"/>
      <c r="AM20" s="1456"/>
      <c r="AN20" s="1456"/>
      <c r="AO20" s="1456"/>
      <c r="AP20" s="1456"/>
      <c r="AQ20" s="1457"/>
      <c r="AR20" s="54"/>
      <c r="AS20" s="33"/>
      <c r="AW20" s="32">
        <v>1</v>
      </c>
      <c r="AX20" s="32">
        <f>COUNTA(S13)</f>
        <v>0</v>
      </c>
      <c r="AY20" s="32">
        <f t="shared" si="0"/>
        <v>1</v>
      </c>
      <c r="BA20" s="32">
        <v>1</v>
      </c>
      <c r="BB20" s="32">
        <f>IF(M26&lt;&gt;2,1,COUNTA(O27))</f>
        <v>0</v>
      </c>
      <c r="BC20" s="32">
        <f t="shared" si="2"/>
        <v>1</v>
      </c>
      <c r="BK20" s="1393"/>
      <c r="BL20" s="1393"/>
      <c r="BM20" s="1393"/>
      <c r="BN20" s="1393"/>
      <c r="BO20" s="1393"/>
      <c r="BP20" s="1393"/>
      <c r="BQ20" s="1393"/>
      <c r="BR20" s="1393"/>
      <c r="BS20" s="1393"/>
      <c r="BT20" s="1393"/>
      <c r="BU20" s="1393"/>
      <c r="BV20" s="1393"/>
    </row>
    <row r="21" spans="1:80" ht="14.25" customHeight="1" x14ac:dyDescent="0.2">
      <c r="A21" s="40"/>
      <c r="B21" s="1473" t="s">
        <v>404</v>
      </c>
      <c r="C21" s="1382" t="s">
        <v>405</v>
      </c>
      <c r="D21" s="1383"/>
      <c r="E21" s="1383"/>
      <c r="F21" s="1384"/>
      <c r="G21" s="1336" t="s">
        <v>406</v>
      </c>
      <c r="H21" s="1336"/>
      <c r="I21" s="1336"/>
      <c r="J21" s="1336"/>
      <c r="K21" s="1336"/>
      <c r="L21" s="1337"/>
      <c r="M21" s="1341" t="s">
        <v>379</v>
      </c>
      <c r="N21" s="1343"/>
      <c r="O21" s="1341" t="s">
        <v>407</v>
      </c>
      <c r="P21" s="1342"/>
      <c r="Q21" s="1342"/>
      <c r="R21" s="1343"/>
      <c r="S21" s="1341" t="s">
        <v>408</v>
      </c>
      <c r="T21" s="1342"/>
      <c r="U21" s="1342"/>
      <c r="V21" s="1343"/>
      <c r="W21" s="1382" t="s">
        <v>409</v>
      </c>
      <c r="X21" s="1383"/>
      <c r="Y21" s="1384"/>
      <c r="Z21" s="1382" t="s">
        <v>410</v>
      </c>
      <c r="AA21" s="1383"/>
      <c r="AB21" s="1383"/>
      <c r="AC21" s="1383"/>
      <c r="AD21" s="1383"/>
      <c r="AE21" s="1383"/>
      <c r="AF21" s="1383"/>
      <c r="AG21" s="1383"/>
      <c r="AH21" s="1383"/>
      <c r="AI21" s="1383"/>
      <c r="AJ21" s="1383"/>
      <c r="AK21" s="1383"/>
      <c r="AL21" s="1383"/>
      <c r="AM21" s="1383"/>
      <c r="AN21" s="1383"/>
      <c r="AO21" s="1383"/>
      <c r="AP21" s="1383"/>
      <c r="AQ21" s="1384"/>
      <c r="AR21" s="54"/>
      <c r="AS21" s="33"/>
      <c r="AW21" s="32">
        <v>1</v>
      </c>
      <c r="AX21" s="32">
        <f>COUNTA(M14)</f>
        <v>1</v>
      </c>
      <c r="AY21" s="32">
        <f t="shared" si="0"/>
        <v>0</v>
      </c>
      <c r="BA21" s="32">
        <v>1</v>
      </c>
      <c r="BB21" s="32">
        <f>IF(M26&lt;&gt;2,1,COUNTA(S27))</f>
        <v>0</v>
      </c>
      <c r="BC21" s="32">
        <f t="shared" si="2"/>
        <v>1</v>
      </c>
      <c r="BK21" s="1393"/>
      <c r="BL21" s="1393"/>
      <c r="BM21" s="1393"/>
      <c r="BN21" s="1393"/>
      <c r="BO21" s="1393"/>
      <c r="BP21" s="1393"/>
      <c r="BQ21" s="1393"/>
      <c r="BR21" s="1393"/>
      <c r="BS21" s="1393"/>
      <c r="BT21" s="1393"/>
      <c r="BU21" s="1393"/>
      <c r="BV21" s="1393"/>
    </row>
    <row r="22" spans="1:80" ht="20.25" customHeight="1" x14ac:dyDescent="0.2">
      <c r="A22" s="40"/>
      <c r="B22" s="1473"/>
      <c r="C22" s="65" t="s">
        <v>411</v>
      </c>
      <c r="D22" s="52"/>
      <c r="E22" s="52"/>
      <c r="F22" s="51"/>
      <c r="G22" s="1335" t="s">
        <v>412</v>
      </c>
      <c r="H22" s="1336"/>
      <c r="I22" s="1336"/>
      <c r="J22" s="1336"/>
      <c r="K22" s="1336"/>
      <c r="L22" s="1337"/>
      <c r="M22" s="1355" t="s">
        <v>413</v>
      </c>
      <c r="N22" s="1356"/>
      <c r="O22" s="1359"/>
      <c r="P22" s="1360"/>
      <c r="Q22" s="1360"/>
      <c r="R22" s="1361"/>
      <c r="S22" s="1359"/>
      <c r="T22" s="1360"/>
      <c r="U22" s="1360"/>
      <c r="V22" s="1361"/>
      <c r="W22" s="1365"/>
      <c r="X22" s="1366"/>
      <c r="Y22" s="1391"/>
      <c r="Z22" s="1371" t="s">
        <v>414</v>
      </c>
      <c r="AA22" s="1388"/>
      <c r="AB22" s="1385"/>
      <c r="AC22" s="1386"/>
      <c r="AD22" s="1386"/>
      <c r="AE22" s="1386"/>
      <c r="AF22" s="1386"/>
      <c r="AG22" s="1386"/>
      <c r="AH22" s="1387"/>
      <c r="AI22" s="1371" t="s">
        <v>415</v>
      </c>
      <c r="AJ22" s="1388"/>
      <c r="AK22" s="1385"/>
      <c r="AL22" s="1386"/>
      <c r="AM22" s="1386"/>
      <c r="AN22" s="1386"/>
      <c r="AO22" s="1386"/>
      <c r="AP22" s="1386"/>
      <c r="AQ22" s="1387"/>
      <c r="AR22" s="54"/>
      <c r="AS22" s="33"/>
      <c r="AW22" s="32">
        <v>1</v>
      </c>
      <c r="AX22" s="32">
        <f>COUNTA(O14)</f>
        <v>0</v>
      </c>
      <c r="AY22" s="32">
        <f t="shared" si="0"/>
        <v>1</v>
      </c>
      <c r="BA22" s="32">
        <v>1</v>
      </c>
      <c r="BB22" s="32">
        <f>IF(M26&lt;&gt;2,1,COUNTA(W27))</f>
        <v>0</v>
      </c>
      <c r="BC22" s="32">
        <f t="shared" si="2"/>
        <v>1</v>
      </c>
      <c r="BK22" s="1393"/>
      <c r="BL22" s="1393"/>
      <c r="BM22" s="1393"/>
      <c r="BN22" s="1393"/>
      <c r="BO22" s="1393"/>
      <c r="BP22" s="1393"/>
      <c r="BQ22" s="1393"/>
      <c r="BR22" s="1393"/>
      <c r="BS22" s="1393"/>
      <c r="BT22" s="1393"/>
      <c r="BU22" s="1393"/>
      <c r="BV22" s="1393"/>
    </row>
    <row r="23" spans="1:80" ht="20.25" customHeight="1" x14ac:dyDescent="0.2">
      <c r="A23" s="40"/>
      <c r="B23" s="1473"/>
      <c r="C23" s="66" t="s">
        <v>416</v>
      </c>
      <c r="D23" s="59"/>
      <c r="E23" s="59"/>
      <c r="F23" s="60"/>
      <c r="G23" s="1338"/>
      <c r="H23" s="1339"/>
      <c r="I23" s="1339"/>
      <c r="J23" s="1339"/>
      <c r="K23" s="1339"/>
      <c r="L23" s="1340"/>
      <c r="M23" s="1357"/>
      <c r="N23" s="1358"/>
      <c r="O23" s="1362"/>
      <c r="P23" s="1363"/>
      <c r="Q23" s="1363"/>
      <c r="R23" s="1364"/>
      <c r="S23" s="1362"/>
      <c r="T23" s="1363"/>
      <c r="U23" s="1363"/>
      <c r="V23" s="1364"/>
      <c r="W23" s="1367"/>
      <c r="X23" s="1368"/>
      <c r="Y23" s="1392"/>
      <c r="Z23" s="1371" t="s">
        <v>417</v>
      </c>
      <c r="AA23" s="1388"/>
      <c r="AB23" s="1385"/>
      <c r="AC23" s="1386"/>
      <c r="AD23" s="1386"/>
      <c r="AE23" s="1386"/>
      <c r="AF23" s="1386"/>
      <c r="AG23" s="1386"/>
      <c r="AH23" s="1387"/>
      <c r="AI23" s="1461"/>
      <c r="AJ23" s="1462"/>
      <c r="AK23" s="1462"/>
      <c r="AL23" s="1462"/>
      <c r="AM23" s="1462"/>
      <c r="AN23" s="1462"/>
      <c r="AO23" s="1462"/>
      <c r="AP23" s="1462"/>
      <c r="AQ23" s="1463"/>
      <c r="AR23" s="54"/>
      <c r="AS23" s="33"/>
      <c r="AW23" s="32">
        <v>1</v>
      </c>
      <c r="AX23" s="32">
        <f>COUNTA(S14)</f>
        <v>0</v>
      </c>
      <c r="AY23" s="32">
        <f t="shared" si="0"/>
        <v>1</v>
      </c>
      <c r="BA23" s="32">
        <v>1</v>
      </c>
      <c r="BB23" s="32">
        <f>COUNTA(M29)</f>
        <v>1</v>
      </c>
      <c r="BC23" s="32">
        <f t="shared" si="2"/>
        <v>0</v>
      </c>
      <c r="BK23" s="1393"/>
      <c r="BL23" s="1393"/>
      <c r="BM23" s="1393"/>
      <c r="BN23" s="1393"/>
      <c r="BO23" s="1393"/>
      <c r="BP23" s="1393"/>
      <c r="BQ23" s="1393"/>
      <c r="BR23" s="1393"/>
      <c r="BS23" s="1393"/>
      <c r="BT23" s="1393"/>
      <c r="BU23" s="1393"/>
      <c r="BV23" s="1393"/>
    </row>
    <row r="24" spans="1:80" ht="20.25" customHeight="1" x14ac:dyDescent="0.2">
      <c r="A24" s="40"/>
      <c r="B24" s="1473"/>
      <c r="C24" s="65" t="s">
        <v>418</v>
      </c>
      <c r="D24" s="67"/>
      <c r="E24" s="67"/>
      <c r="F24" s="68"/>
      <c r="G24" s="1335" t="s">
        <v>419</v>
      </c>
      <c r="H24" s="1336"/>
      <c r="I24" s="1336"/>
      <c r="J24" s="1336"/>
      <c r="K24" s="1336"/>
      <c r="L24" s="1337"/>
      <c r="M24" s="1355" t="s">
        <v>413</v>
      </c>
      <c r="N24" s="1389"/>
      <c r="O24" s="1359"/>
      <c r="P24" s="1360"/>
      <c r="Q24" s="1360"/>
      <c r="R24" s="1361"/>
      <c r="S24" s="1359"/>
      <c r="T24" s="1360"/>
      <c r="U24" s="1360"/>
      <c r="V24" s="1361"/>
      <c r="W24" s="1365"/>
      <c r="X24" s="1366"/>
      <c r="Y24" s="1366"/>
      <c r="Z24" s="1371" t="s">
        <v>420</v>
      </c>
      <c r="AA24" s="1372"/>
      <c r="AB24" s="1385"/>
      <c r="AC24" s="1386"/>
      <c r="AD24" s="1386"/>
      <c r="AE24" s="1386"/>
      <c r="AF24" s="1386"/>
      <c r="AG24" s="1386"/>
      <c r="AH24" s="1387"/>
      <c r="AI24" s="1397" t="s">
        <v>420</v>
      </c>
      <c r="AJ24" s="1397"/>
      <c r="AK24" s="1385"/>
      <c r="AL24" s="1386"/>
      <c r="AM24" s="1386"/>
      <c r="AN24" s="1386"/>
      <c r="AO24" s="1386"/>
      <c r="AP24" s="1386"/>
      <c r="AQ24" s="1387"/>
      <c r="AR24" s="54"/>
      <c r="AS24" s="33"/>
      <c r="AW24" s="32">
        <v>1</v>
      </c>
      <c r="AX24" s="32">
        <f>IF(M14&lt;&gt;2,1,COUNTA(O15))</f>
        <v>0</v>
      </c>
      <c r="AY24" s="32">
        <f t="shared" si="0"/>
        <v>1</v>
      </c>
      <c r="BA24" s="32">
        <v>1</v>
      </c>
      <c r="BB24" s="32">
        <f>IF(AND(M29&lt;&gt;"主",M29&lt;&gt;2),1,COUNTA(O29))</f>
        <v>0</v>
      </c>
      <c r="BC24" s="32">
        <f t="shared" si="2"/>
        <v>1</v>
      </c>
      <c r="BK24" s="1393"/>
      <c r="BL24" s="1393"/>
      <c r="BM24" s="1393"/>
      <c r="BN24" s="1393"/>
      <c r="BO24" s="1393"/>
      <c r="BP24" s="1393"/>
      <c r="BQ24" s="1393"/>
      <c r="BR24" s="1393"/>
      <c r="BS24" s="1393"/>
      <c r="BT24" s="1393"/>
      <c r="BU24" s="1393"/>
      <c r="BV24" s="1393"/>
    </row>
    <row r="25" spans="1:80" ht="20.25" customHeight="1" x14ac:dyDescent="0.2">
      <c r="A25" s="40"/>
      <c r="B25" s="1473"/>
      <c r="C25" s="66" t="s">
        <v>421</v>
      </c>
      <c r="D25" s="69"/>
      <c r="E25" s="69"/>
      <c r="F25" s="70"/>
      <c r="G25" s="1338"/>
      <c r="H25" s="1339"/>
      <c r="I25" s="1339"/>
      <c r="J25" s="1339"/>
      <c r="K25" s="1339"/>
      <c r="L25" s="1340"/>
      <c r="M25" s="1357"/>
      <c r="N25" s="1390"/>
      <c r="O25" s="1362"/>
      <c r="P25" s="1363"/>
      <c r="Q25" s="1363"/>
      <c r="R25" s="1364"/>
      <c r="S25" s="1362"/>
      <c r="T25" s="1363"/>
      <c r="U25" s="1363"/>
      <c r="V25" s="1364"/>
      <c r="W25" s="1367"/>
      <c r="X25" s="1368"/>
      <c r="Y25" s="1368"/>
      <c r="Z25" s="1371" t="s">
        <v>420</v>
      </c>
      <c r="AA25" s="1372"/>
      <c r="AB25" s="1385"/>
      <c r="AC25" s="1386"/>
      <c r="AD25" s="1386"/>
      <c r="AE25" s="1386"/>
      <c r="AF25" s="1386"/>
      <c r="AG25" s="1386"/>
      <c r="AH25" s="1387"/>
      <c r="AI25" s="1461"/>
      <c r="AJ25" s="1462"/>
      <c r="AK25" s="1462"/>
      <c r="AL25" s="1462"/>
      <c r="AM25" s="1462"/>
      <c r="AN25" s="1462"/>
      <c r="AO25" s="1462"/>
      <c r="AP25" s="1462"/>
      <c r="AQ25" s="1463"/>
      <c r="AR25" s="54"/>
      <c r="AS25" s="33"/>
      <c r="AW25" s="32">
        <v>1</v>
      </c>
      <c r="AX25" s="32">
        <f>IF(M14&lt;&gt;2,1,COUNTA(S15))</f>
        <v>0</v>
      </c>
      <c r="AY25" s="32">
        <f t="shared" si="0"/>
        <v>1</v>
      </c>
      <c r="BA25" s="32">
        <v>1</v>
      </c>
      <c r="BB25" s="32">
        <f>IF(AND(M29&lt;&gt;"主",M29&lt;&gt;2),1,COUNTA(S29))</f>
        <v>0</v>
      </c>
      <c r="BC25" s="32">
        <f t="shared" si="2"/>
        <v>1</v>
      </c>
      <c r="BK25" s="1393"/>
      <c r="BL25" s="1393"/>
      <c r="BM25" s="1393"/>
      <c r="BN25" s="1393"/>
      <c r="BO25" s="1393"/>
      <c r="BP25" s="1393"/>
      <c r="BQ25" s="1393"/>
      <c r="BR25" s="1393"/>
      <c r="BS25" s="1393"/>
      <c r="BT25" s="1393"/>
      <c r="BU25" s="1393"/>
      <c r="BV25" s="1393"/>
    </row>
    <row r="26" spans="1:80" ht="20.25" customHeight="1" x14ac:dyDescent="0.2">
      <c r="A26" s="40"/>
      <c r="B26" s="1473"/>
      <c r="C26" s="65" t="s">
        <v>422</v>
      </c>
      <c r="D26" s="67"/>
      <c r="E26" s="67"/>
      <c r="F26" s="68"/>
      <c r="G26" s="1335" t="s">
        <v>423</v>
      </c>
      <c r="H26" s="1336"/>
      <c r="I26" s="1336"/>
      <c r="J26" s="1336"/>
      <c r="K26" s="1336"/>
      <c r="L26" s="1337"/>
      <c r="M26" s="1369">
        <v>2</v>
      </c>
      <c r="N26" s="1369"/>
      <c r="O26" s="1373"/>
      <c r="P26" s="1374"/>
      <c r="Q26" s="1374"/>
      <c r="R26" s="1374"/>
      <c r="S26" s="1369"/>
      <c r="T26" s="1369"/>
      <c r="U26" s="1369"/>
      <c r="V26" s="1369"/>
      <c r="W26" s="1370"/>
      <c r="X26" s="1370"/>
      <c r="Y26" s="1370"/>
      <c r="Z26" s="1371" t="s">
        <v>420</v>
      </c>
      <c r="AA26" s="1372"/>
      <c r="AB26" s="1385"/>
      <c r="AC26" s="1386"/>
      <c r="AD26" s="1386"/>
      <c r="AE26" s="1386"/>
      <c r="AF26" s="1386"/>
      <c r="AG26" s="1386"/>
      <c r="AH26" s="1387"/>
      <c r="AI26" s="1397" t="s">
        <v>417</v>
      </c>
      <c r="AJ26" s="1397"/>
      <c r="AK26" s="1385"/>
      <c r="AL26" s="1386"/>
      <c r="AM26" s="1386"/>
      <c r="AN26" s="1386"/>
      <c r="AO26" s="1386"/>
      <c r="AP26" s="1386"/>
      <c r="AQ26" s="1387"/>
      <c r="AR26" s="54"/>
      <c r="AS26" s="33"/>
      <c r="AW26" s="32">
        <v>1</v>
      </c>
      <c r="AX26" s="32">
        <f>COUNTA(O17)</f>
        <v>0</v>
      </c>
      <c r="AY26" s="32">
        <f t="shared" si="0"/>
        <v>1</v>
      </c>
      <c r="BA26" s="32">
        <v>1</v>
      </c>
      <c r="BB26" s="32">
        <f>IF(AND(M29&lt;&gt;"主",M29&lt;&gt;2),1,COUNTA(W29))</f>
        <v>0</v>
      </c>
      <c r="BC26" s="32">
        <f t="shared" si="2"/>
        <v>1</v>
      </c>
      <c r="BJ26" s="55"/>
      <c r="BK26" s="1393"/>
      <c r="BL26" s="1393"/>
      <c r="BM26" s="1393"/>
      <c r="BN26" s="1393"/>
      <c r="BO26" s="1393"/>
      <c r="BP26" s="1393"/>
      <c r="BQ26" s="1393"/>
      <c r="BR26" s="1393"/>
      <c r="BS26" s="1393"/>
      <c r="BT26" s="1393"/>
      <c r="BU26" s="1393"/>
      <c r="BV26" s="1393"/>
      <c r="BW26" s="55"/>
      <c r="BX26" s="55"/>
      <c r="BY26" s="55"/>
      <c r="CB26" s="55"/>
    </row>
    <row r="27" spans="1:80" ht="20.25" customHeight="1" x14ac:dyDescent="0.2">
      <c r="A27" s="40"/>
      <c r="B27" s="1473"/>
      <c r="C27" s="71" t="s">
        <v>424</v>
      </c>
      <c r="D27" s="72"/>
      <c r="E27" s="72"/>
      <c r="F27" s="73"/>
      <c r="G27" s="1341"/>
      <c r="H27" s="1342"/>
      <c r="I27" s="1342"/>
      <c r="J27" s="1342"/>
      <c r="K27" s="1342"/>
      <c r="L27" s="1343"/>
      <c r="M27" s="1369"/>
      <c r="N27" s="1369"/>
      <c r="O27" s="1373"/>
      <c r="P27" s="1374"/>
      <c r="Q27" s="1374"/>
      <c r="R27" s="1374"/>
      <c r="S27" s="1369"/>
      <c r="T27" s="1369"/>
      <c r="U27" s="1369"/>
      <c r="V27" s="1369"/>
      <c r="W27" s="1370"/>
      <c r="X27" s="1370"/>
      <c r="Y27" s="1370"/>
      <c r="Z27" s="1371" t="s">
        <v>420</v>
      </c>
      <c r="AA27" s="1372"/>
      <c r="AB27" s="1385"/>
      <c r="AC27" s="1386"/>
      <c r="AD27" s="1386"/>
      <c r="AE27" s="1386"/>
      <c r="AF27" s="1386"/>
      <c r="AG27" s="1386"/>
      <c r="AH27" s="1387"/>
      <c r="AI27" s="1464" t="s">
        <v>417</v>
      </c>
      <c r="AJ27" s="1465"/>
      <c r="AK27" s="1385"/>
      <c r="AL27" s="1386"/>
      <c r="AM27" s="1386"/>
      <c r="AN27" s="1386"/>
      <c r="AO27" s="1386"/>
      <c r="AP27" s="1386"/>
      <c r="AQ27" s="1387"/>
      <c r="AR27" s="54"/>
      <c r="AS27" s="33"/>
      <c r="AW27" s="32">
        <v>1</v>
      </c>
      <c r="AX27" s="32">
        <f>COUNTA(S17)</f>
        <v>0</v>
      </c>
      <c r="AY27" s="32">
        <f t="shared" si="0"/>
        <v>1</v>
      </c>
      <c r="BA27" s="32">
        <v>1</v>
      </c>
      <c r="BB27" s="32">
        <f>IF(AND(M29&lt;&gt;"主",M29&lt;&gt;2),1,COUNTA(O32))</f>
        <v>0</v>
      </c>
      <c r="BC27" s="32">
        <f t="shared" si="2"/>
        <v>1</v>
      </c>
      <c r="BK27" s="1393"/>
      <c r="BL27" s="1393"/>
      <c r="BM27" s="1393"/>
      <c r="BN27" s="1393"/>
      <c r="BO27" s="1393"/>
      <c r="BP27" s="1393"/>
      <c r="BQ27" s="1393"/>
      <c r="BR27" s="1393"/>
      <c r="BS27" s="1393"/>
      <c r="BT27" s="1393"/>
      <c r="BU27" s="1393"/>
      <c r="BV27" s="1393"/>
    </row>
    <row r="28" spans="1:80" ht="15" customHeight="1" x14ac:dyDescent="0.2">
      <c r="A28" s="40"/>
      <c r="B28" s="1473"/>
      <c r="C28" s="71"/>
      <c r="D28" s="72"/>
      <c r="E28" s="72"/>
      <c r="F28" s="73"/>
      <c r="G28" s="1338"/>
      <c r="H28" s="1339"/>
      <c r="I28" s="1339"/>
      <c r="J28" s="1339"/>
      <c r="K28" s="1339"/>
      <c r="L28" s="1340"/>
      <c r="M28" s="1369"/>
      <c r="N28" s="1369"/>
      <c r="O28" s="1458"/>
      <c r="P28" s="1458"/>
      <c r="Q28" s="1458"/>
      <c r="R28" s="1458"/>
      <c r="S28" s="1458"/>
      <c r="T28" s="1458"/>
      <c r="U28" s="1458"/>
      <c r="V28" s="1458"/>
      <c r="W28" s="1458"/>
      <c r="X28" s="1458"/>
      <c r="Y28" s="1459"/>
      <c r="Z28" s="1371" t="s">
        <v>69</v>
      </c>
      <c r="AA28" s="1388"/>
      <c r="AB28" s="1398"/>
      <c r="AC28" s="1399"/>
      <c r="AD28" s="1399"/>
      <c r="AE28" s="1399"/>
      <c r="AF28" s="1399"/>
      <c r="AG28" s="1399"/>
      <c r="AH28" s="1399"/>
      <c r="AI28" s="1399"/>
      <c r="AJ28" s="1399"/>
      <c r="AK28" s="1399"/>
      <c r="AL28" s="1399"/>
      <c r="AM28" s="1399"/>
      <c r="AN28" s="1399"/>
      <c r="AO28" s="1399"/>
      <c r="AP28" s="1399"/>
      <c r="AQ28" s="1400"/>
      <c r="AR28" s="54"/>
      <c r="AS28" s="33"/>
      <c r="AW28" s="32">
        <v>1</v>
      </c>
      <c r="AX28" s="32">
        <f>COUNTA(O19)</f>
        <v>0</v>
      </c>
      <c r="AY28" s="32">
        <f t="shared" si="0"/>
        <v>1</v>
      </c>
      <c r="BA28" s="32">
        <v>1</v>
      </c>
      <c r="BB28" s="32">
        <f>IF(AND(M29&lt;&gt;"主",M29&lt;&gt;2),1,COUNTA(S32))</f>
        <v>0</v>
      </c>
      <c r="BC28" s="32">
        <f t="shared" si="2"/>
        <v>1</v>
      </c>
      <c r="BK28" s="1393"/>
      <c r="BL28" s="1393"/>
      <c r="BM28" s="1393"/>
      <c r="BN28" s="1393"/>
      <c r="BO28" s="1393"/>
      <c r="BP28" s="1393"/>
      <c r="BQ28" s="1393"/>
      <c r="BR28" s="1393"/>
      <c r="BS28" s="1393"/>
      <c r="BT28" s="1393"/>
      <c r="BU28" s="1393"/>
      <c r="BV28" s="1393"/>
    </row>
    <row r="29" spans="1:80" ht="20.25" customHeight="1" x14ac:dyDescent="0.2">
      <c r="A29" s="40"/>
      <c r="B29" s="1473"/>
      <c r="C29" s="65" t="s">
        <v>425</v>
      </c>
      <c r="D29" s="67"/>
      <c r="E29" s="67"/>
      <c r="F29" s="68"/>
      <c r="G29" s="1335" t="s">
        <v>426</v>
      </c>
      <c r="H29" s="1336"/>
      <c r="I29" s="1336"/>
      <c r="J29" s="1336"/>
      <c r="K29" s="1336"/>
      <c r="L29" s="1337"/>
      <c r="M29" s="1348">
        <v>2</v>
      </c>
      <c r="N29" s="1349"/>
      <c r="O29" s="1359"/>
      <c r="P29" s="1360"/>
      <c r="Q29" s="1360"/>
      <c r="R29" s="1361"/>
      <c r="S29" s="1359"/>
      <c r="T29" s="1360"/>
      <c r="U29" s="1360"/>
      <c r="V29" s="1361"/>
      <c r="W29" s="1365"/>
      <c r="X29" s="1366"/>
      <c r="Y29" s="1366"/>
      <c r="Z29" s="1397" t="s">
        <v>414</v>
      </c>
      <c r="AA29" s="1397"/>
      <c r="AB29" s="1385"/>
      <c r="AC29" s="1386"/>
      <c r="AD29" s="1386"/>
      <c r="AE29" s="1386"/>
      <c r="AF29" s="1386"/>
      <c r="AG29" s="1386"/>
      <c r="AH29" s="1387"/>
      <c r="AI29" s="1397" t="s">
        <v>417</v>
      </c>
      <c r="AJ29" s="1397"/>
      <c r="AK29" s="1385"/>
      <c r="AL29" s="1386"/>
      <c r="AM29" s="1386"/>
      <c r="AN29" s="1386"/>
      <c r="AO29" s="1386"/>
      <c r="AP29" s="1386"/>
      <c r="AQ29" s="1387"/>
      <c r="AR29" s="54"/>
      <c r="AS29" s="33"/>
      <c r="AW29" s="32">
        <v>1</v>
      </c>
      <c r="AX29" s="32">
        <f>COUNTA(S19)</f>
        <v>0</v>
      </c>
      <c r="AY29" s="32">
        <f t="shared" si="0"/>
        <v>1</v>
      </c>
      <c r="BA29" s="32">
        <v>1</v>
      </c>
      <c r="BB29" s="32">
        <f>IF(AND(M29&lt;&gt;"主",M29&lt;&gt;2),1,COUNTA(W32))</f>
        <v>0</v>
      </c>
      <c r="BC29" s="32">
        <f t="shared" si="2"/>
        <v>1</v>
      </c>
      <c r="BK29" s="1393"/>
      <c r="BL29" s="1393"/>
      <c r="BM29" s="1393"/>
      <c r="BN29" s="1393"/>
      <c r="BO29" s="1393"/>
      <c r="BP29" s="1393"/>
      <c r="BQ29" s="1393"/>
      <c r="BR29" s="1393"/>
      <c r="BS29" s="1393"/>
      <c r="BT29" s="1393"/>
      <c r="BU29" s="1393"/>
      <c r="BV29" s="1393"/>
    </row>
    <row r="30" spans="1:80" ht="20.25" customHeight="1" x14ac:dyDescent="0.2">
      <c r="A30" s="40"/>
      <c r="B30" s="1473"/>
      <c r="C30" s="71"/>
      <c r="D30" s="72"/>
      <c r="E30" s="72"/>
      <c r="F30" s="73"/>
      <c r="G30" s="1341"/>
      <c r="H30" s="1342"/>
      <c r="I30" s="1342"/>
      <c r="J30" s="1342"/>
      <c r="K30" s="1342"/>
      <c r="L30" s="1343"/>
      <c r="M30" s="1353"/>
      <c r="N30" s="1354"/>
      <c r="O30" s="1362"/>
      <c r="P30" s="1363"/>
      <c r="Q30" s="1363"/>
      <c r="R30" s="1364"/>
      <c r="S30" s="1362"/>
      <c r="T30" s="1363"/>
      <c r="U30" s="1363"/>
      <c r="V30" s="1364"/>
      <c r="W30" s="1367"/>
      <c r="X30" s="1368"/>
      <c r="Y30" s="1368"/>
      <c r="Z30" s="1397" t="s">
        <v>420</v>
      </c>
      <c r="AA30" s="1397"/>
      <c r="AB30" s="1385"/>
      <c r="AC30" s="1386"/>
      <c r="AD30" s="1386"/>
      <c r="AE30" s="1386"/>
      <c r="AF30" s="1386"/>
      <c r="AG30" s="1386"/>
      <c r="AH30" s="1387"/>
      <c r="AI30" s="1460"/>
      <c r="AJ30" s="1451"/>
      <c r="AK30" s="1451"/>
      <c r="AL30" s="1451"/>
      <c r="AM30" s="1451"/>
      <c r="AN30" s="1451"/>
      <c r="AO30" s="1451"/>
      <c r="AP30" s="1451"/>
      <c r="AQ30" s="1452"/>
      <c r="AR30" s="54"/>
      <c r="AS30" s="33"/>
      <c r="BA30" s="32">
        <v>1</v>
      </c>
      <c r="BB30" s="32">
        <f>COUNTA(M35)</f>
        <v>1</v>
      </c>
      <c r="BC30" s="32">
        <f t="shared" si="2"/>
        <v>0</v>
      </c>
    </row>
    <row r="31" spans="1:80" ht="15" customHeight="1" x14ac:dyDescent="0.2">
      <c r="A31" s="40"/>
      <c r="B31" s="1473"/>
      <c r="C31" s="71"/>
      <c r="D31" s="72"/>
      <c r="E31" s="72"/>
      <c r="F31" s="73"/>
      <c r="G31" s="1341"/>
      <c r="H31" s="1342"/>
      <c r="I31" s="1342"/>
      <c r="J31" s="1342"/>
      <c r="K31" s="1342"/>
      <c r="L31" s="1343"/>
      <c r="M31" s="1353"/>
      <c r="N31" s="1354"/>
      <c r="O31" s="1420"/>
      <c r="P31" s="1421"/>
      <c r="Q31" s="1421"/>
      <c r="R31" s="1421"/>
      <c r="S31" s="1421"/>
      <c r="T31" s="1421"/>
      <c r="U31" s="1421"/>
      <c r="V31" s="1421"/>
      <c r="W31" s="1421"/>
      <c r="X31" s="1421"/>
      <c r="Y31" s="1422"/>
      <c r="Z31" s="1371" t="s">
        <v>69</v>
      </c>
      <c r="AA31" s="1388"/>
      <c r="AB31" s="1398"/>
      <c r="AC31" s="1399"/>
      <c r="AD31" s="1399"/>
      <c r="AE31" s="1399"/>
      <c r="AF31" s="1399"/>
      <c r="AG31" s="1399"/>
      <c r="AH31" s="1399"/>
      <c r="AI31" s="1409"/>
      <c r="AJ31" s="1409"/>
      <c r="AK31" s="1399"/>
      <c r="AL31" s="1399"/>
      <c r="AM31" s="1399"/>
      <c r="AN31" s="1399"/>
      <c r="AO31" s="1399"/>
      <c r="AP31" s="1399"/>
      <c r="AQ31" s="1400"/>
      <c r="AR31" s="54"/>
      <c r="AS31" s="33"/>
      <c r="BA31" s="32">
        <v>1</v>
      </c>
      <c r="BB31" s="32">
        <f>IF(AND(M35&lt;&gt;"主",M35&lt;&gt;2),1,COUNTA(O35))</f>
        <v>0</v>
      </c>
      <c r="BC31" s="32">
        <f t="shared" si="2"/>
        <v>1</v>
      </c>
    </row>
    <row r="32" spans="1:80" ht="20.25" customHeight="1" x14ac:dyDescent="0.2">
      <c r="A32" s="40"/>
      <c r="B32" s="1473"/>
      <c r="C32" s="71" t="s">
        <v>427</v>
      </c>
      <c r="D32" s="72"/>
      <c r="E32" s="72"/>
      <c r="F32" s="73"/>
      <c r="G32" s="1341"/>
      <c r="H32" s="1342"/>
      <c r="I32" s="1342"/>
      <c r="J32" s="1342"/>
      <c r="K32" s="1342"/>
      <c r="L32" s="1343"/>
      <c r="M32" s="1353"/>
      <c r="N32" s="1354"/>
      <c r="O32" s="1359"/>
      <c r="P32" s="1360"/>
      <c r="Q32" s="1360"/>
      <c r="R32" s="1361"/>
      <c r="S32" s="1359"/>
      <c r="T32" s="1360"/>
      <c r="U32" s="1360"/>
      <c r="V32" s="1361"/>
      <c r="W32" s="1365"/>
      <c r="X32" s="1366"/>
      <c r="Y32" s="1366"/>
      <c r="Z32" s="1397" t="s">
        <v>414</v>
      </c>
      <c r="AA32" s="1397"/>
      <c r="AB32" s="1385"/>
      <c r="AC32" s="1386"/>
      <c r="AD32" s="1386"/>
      <c r="AE32" s="1386"/>
      <c r="AF32" s="1386"/>
      <c r="AG32" s="1386"/>
      <c r="AH32" s="1387"/>
      <c r="AI32" s="1397" t="s">
        <v>417</v>
      </c>
      <c r="AJ32" s="1397"/>
      <c r="AK32" s="1385"/>
      <c r="AL32" s="1386"/>
      <c r="AM32" s="1386"/>
      <c r="AN32" s="1386"/>
      <c r="AO32" s="1386"/>
      <c r="AP32" s="1386"/>
      <c r="AQ32" s="1387"/>
      <c r="AR32" s="54"/>
      <c r="AS32" s="33"/>
      <c r="BA32" s="32">
        <v>1</v>
      </c>
      <c r="BB32" s="32">
        <f>IF(AND(M35&lt;&gt;"主",M35&lt;&gt;2),1,COUNTA(S35))</f>
        <v>0</v>
      </c>
      <c r="BC32" s="32">
        <f t="shared" si="2"/>
        <v>1</v>
      </c>
      <c r="BJ32" s="55"/>
      <c r="BK32" s="1393"/>
      <c r="BL32" s="1393"/>
      <c r="BM32" s="1393"/>
      <c r="BN32" s="1393"/>
      <c r="BO32" s="1393"/>
      <c r="BP32" s="1393"/>
      <c r="BQ32" s="1393"/>
      <c r="BR32" s="1393"/>
      <c r="BS32" s="1393"/>
      <c r="BT32" s="1393"/>
      <c r="BU32" s="1393"/>
      <c r="BV32" s="1393"/>
    </row>
    <row r="33" spans="1:78" ht="20.25" customHeight="1" x14ac:dyDescent="0.2">
      <c r="A33" s="40"/>
      <c r="B33" s="1473"/>
      <c r="C33" s="71"/>
      <c r="D33" s="72"/>
      <c r="E33" s="72"/>
      <c r="F33" s="73"/>
      <c r="G33" s="1341"/>
      <c r="H33" s="1342"/>
      <c r="I33" s="1342"/>
      <c r="J33" s="1342"/>
      <c r="K33" s="1342"/>
      <c r="L33" s="1343"/>
      <c r="M33" s="1353"/>
      <c r="N33" s="1354"/>
      <c r="O33" s="1362"/>
      <c r="P33" s="1363"/>
      <c r="Q33" s="1363"/>
      <c r="R33" s="1364"/>
      <c r="S33" s="1362"/>
      <c r="T33" s="1363"/>
      <c r="U33" s="1363"/>
      <c r="V33" s="1364"/>
      <c r="W33" s="1367"/>
      <c r="X33" s="1368"/>
      <c r="Y33" s="1368"/>
      <c r="Z33" s="1397" t="s">
        <v>420</v>
      </c>
      <c r="AA33" s="1397"/>
      <c r="AB33" s="1385"/>
      <c r="AC33" s="1386"/>
      <c r="AD33" s="1386"/>
      <c r="AE33" s="1386"/>
      <c r="AF33" s="1386"/>
      <c r="AG33" s="1386"/>
      <c r="AH33" s="1387"/>
      <c r="AI33" s="1449"/>
      <c r="AJ33" s="1450"/>
      <c r="AK33" s="1451"/>
      <c r="AL33" s="1451"/>
      <c r="AM33" s="1451"/>
      <c r="AN33" s="1451"/>
      <c r="AO33" s="1451"/>
      <c r="AP33" s="1451"/>
      <c r="AQ33" s="1452"/>
      <c r="AR33" s="54"/>
      <c r="AS33" s="33"/>
      <c r="BA33" s="32">
        <v>1</v>
      </c>
      <c r="BB33" s="32">
        <f>IF(AND(M35&lt;&gt;"主",M35&lt;&gt;2),1,COUNTA(W35))</f>
        <v>0</v>
      </c>
      <c r="BC33" s="32">
        <f t="shared" si="2"/>
        <v>1</v>
      </c>
      <c r="BK33" s="1393"/>
      <c r="BL33" s="1393"/>
      <c r="BM33" s="1393"/>
      <c r="BN33" s="1393"/>
      <c r="BO33" s="1393"/>
      <c r="BP33" s="1393"/>
      <c r="BQ33" s="1393"/>
      <c r="BR33" s="1393"/>
      <c r="BS33" s="1393"/>
      <c r="BT33" s="1393"/>
      <c r="BU33" s="1393"/>
      <c r="BV33" s="1393"/>
    </row>
    <row r="34" spans="1:78" ht="15" customHeight="1" x14ac:dyDescent="0.2">
      <c r="A34" s="40"/>
      <c r="B34" s="1473"/>
      <c r="C34" s="72"/>
      <c r="D34" s="72"/>
      <c r="E34" s="72"/>
      <c r="F34" s="73"/>
      <c r="G34" s="1338"/>
      <c r="H34" s="1339"/>
      <c r="I34" s="1339"/>
      <c r="J34" s="1339"/>
      <c r="K34" s="1339"/>
      <c r="L34" s="1340"/>
      <c r="M34" s="1350"/>
      <c r="N34" s="1351"/>
      <c r="O34" s="1420"/>
      <c r="P34" s="1421"/>
      <c r="Q34" s="1421"/>
      <c r="R34" s="1421"/>
      <c r="S34" s="1421"/>
      <c r="T34" s="1421"/>
      <c r="U34" s="1421"/>
      <c r="V34" s="1421"/>
      <c r="W34" s="1421"/>
      <c r="X34" s="1421"/>
      <c r="Y34" s="1422"/>
      <c r="Z34" s="1371" t="s">
        <v>69</v>
      </c>
      <c r="AA34" s="1388"/>
      <c r="AB34" s="1398"/>
      <c r="AC34" s="1399"/>
      <c r="AD34" s="1399"/>
      <c r="AE34" s="1399"/>
      <c r="AF34" s="1399"/>
      <c r="AG34" s="1399"/>
      <c r="AH34" s="1399"/>
      <c r="AI34" s="1399"/>
      <c r="AJ34" s="1399"/>
      <c r="AK34" s="1399"/>
      <c r="AL34" s="1399"/>
      <c r="AM34" s="1399"/>
      <c r="AN34" s="1399"/>
      <c r="AO34" s="1399"/>
      <c r="AP34" s="1399"/>
      <c r="AQ34" s="1400"/>
      <c r="AR34" s="54"/>
      <c r="AS34" s="33"/>
      <c r="BA34" s="32">
        <v>1</v>
      </c>
      <c r="BB34" s="32">
        <f>IF(AND(M35&lt;&gt;"主",M35&lt;&gt;2),1,COUNTA(O36))</f>
        <v>0</v>
      </c>
      <c r="BC34" s="32">
        <f t="shared" si="2"/>
        <v>1</v>
      </c>
      <c r="BK34" s="1393"/>
      <c r="BL34" s="1393"/>
      <c r="BM34" s="1393"/>
      <c r="BN34" s="1393"/>
      <c r="BO34" s="1393"/>
      <c r="BP34" s="1393"/>
      <c r="BQ34" s="1393"/>
      <c r="BR34" s="1393"/>
      <c r="BS34" s="1393"/>
      <c r="BT34" s="1393"/>
      <c r="BU34" s="1393"/>
      <c r="BV34" s="1393"/>
    </row>
    <row r="35" spans="1:78" ht="20.25" customHeight="1" x14ac:dyDescent="0.2">
      <c r="A35" s="40"/>
      <c r="B35" s="1473"/>
      <c r="C35" s="67" t="s">
        <v>428</v>
      </c>
      <c r="D35" s="67"/>
      <c r="E35" s="67"/>
      <c r="F35" s="68"/>
      <c r="G35" s="1335" t="s">
        <v>429</v>
      </c>
      <c r="H35" s="1336"/>
      <c r="I35" s="1336"/>
      <c r="J35" s="1336"/>
      <c r="K35" s="1336"/>
      <c r="L35" s="1337"/>
      <c r="M35" s="1348">
        <v>2</v>
      </c>
      <c r="N35" s="1349"/>
      <c r="O35" s="1426"/>
      <c r="P35" s="1427"/>
      <c r="Q35" s="1427"/>
      <c r="R35" s="1428"/>
      <c r="S35" s="1429"/>
      <c r="T35" s="1430"/>
      <c r="U35" s="1430"/>
      <c r="V35" s="1431"/>
      <c r="W35" s="1078"/>
      <c r="X35" s="1079"/>
      <c r="Y35" s="1079"/>
      <c r="Z35" s="1413" t="s">
        <v>420</v>
      </c>
      <c r="AA35" s="1414"/>
      <c r="AB35" s="1410"/>
      <c r="AC35" s="1411"/>
      <c r="AD35" s="1411"/>
      <c r="AE35" s="1411"/>
      <c r="AF35" s="1411"/>
      <c r="AG35" s="1411"/>
      <c r="AH35" s="1412"/>
      <c r="AI35" s="1413" t="s">
        <v>417</v>
      </c>
      <c r="AJ35" s="1414"/>
      <c r="AK35" s="1410"/>
      <c r="AL35" s="1411"/>
      <c r="AM35" s="1411"/>
      <c r="AN35" s="1411"/>
      <c r="AO35" s="1411"/>
      <c r="AP35" s="1411"/>
      <c r="AQ35" s="1412"/>
      <c r="AR35" s="54"/>
      <c r="AS35" s="33"/>
      <c r="BA35" s="32">
        <v>1</v>
      </c>
      <c r="BB35" s="32">
        <f>IF(AND(M35&lt;&gt;"主",M35&lt;&gt;2),1,COUNTA(S36))</f>
        <v>0</v>
      </c>
      <c r="BC35" s="32">
        <f t="shared" si="2"/>
        <v>1</v>
      </c>
      <c r="BK35" s="1393"/>
      <c r="BL35" s="1393"/>
      <c r="BM35" s="1393"/>
      <c r="BN35" s="1393"/>
      <c r="BO35" s="1393"/>
      <c r="BP35" s="1393"/>
      <c r="BQ35" s="1474"/>
      <c r="BR35" s="1393"/>
      <c r="BS35" s="1393"/>
      <c r="BT35" s="1393"/>
      <c r="BU35" s="1393"/>
      <c r="BV35" s="1393"/>
      <c r="BZ35" s="74"/>
    </row>
    <row r="36" spans="1:78" ht="20.25" customHeight="1" x14ac:dyDescent="0.2">
      <c r="A36" s="40"/>
      <c r="B36" s="1473"/>
      <c r="C36" s="72" t="s">
        <v>430</v>
      </c>
      <c r="D36" s="72"/>
      <c r="E36" s="72"/>
      <c r="F36" s="73"/>
      <c r="G36" s="1341"/>
      <c r="H36" s="1342"/>
      <c r="I36" s="1342"/>
      <c r="J36" s="1342"/>
      <c r="K36" s="1342"/>
      <c r="L36" s="1343"/>
      <c r="M36" s="1353"/>
      <c r="N36" s="1354"/>
      <c r="O36" s="1426"/>
      <c r="P36" s="1427"/>
      <c r="Q36" s="1427"/>
      <c r="R36" s="1428"/>
      <c r="S36" s="1429"/>
      <c r="T36" s="1430"/>
      <c r="U36" s="1430"/>
      <c r="V36" s="1431"/>
      <c r="W36" s="1078"/>
      <c r="X36" s="1079"/>
      <c r="Y36" s="1079"/>
      <c r="Z36" s="1413" t="s">
        <v>420</v>
      </c>
      <c r="AA36" s="1414"/>
      <c r="AB36" s="1410"/>
      <c r="AC36" s="1411"/>
      <c r="AD36" s="1411"/>
      <c r="AE36" s="1411"/>
      <c r="AF36" s="1411"/>
      <c r="AG36" s="1411"/>
      <c r="AH36" s="1412"/>
      <c r="AI36" s="1413" t="s">
        <v>417</v>
      </c>
      <c r="AJ36" s="1414"/>
      <c r="AK36" s="1410"/>
      <c r="AL36" s="1411"/>
      <c r="AM36" s="1411"/>
      <c r="AN36" s="1411"/>
      <c r="AO36" s="1411"/>
      <c r="AP36" s="1411"/>
      <c r="AQ36" s="1412"/>
      <c r="AR36" s="54"/>
      <c r="AS36" s="33"/>
      <c r="BA36" s="32">
        <v>1</v>
      </c>
      <c r="BB36" s="32">
        <f>IF(AND(M35&lt;&gt;"主",M35&lt;&gt;2),1,COUNTA(W36))</f>
        <v>0</v>
      </c>
      <c r="BC36" s="32">
        <f t="shared" si="2"/>
        <v>1</v>
      </c>
      <c r="BK36" s="1393"/>
      <c r="BL36" s="1393"/>
      <c r="BM36" s="1393"/>
      <c r="BN36" s="1393"/>
      <c r="BO36" s="1393"/>
      <c r="BP36" s="1393"/>
      <c r="BQ36" s="1393"/>
      <c r="BR36" s="1393"/>
      <c r="BS36" s="1393"/>
      <c r="BT36" s="1393"/>
      <c r="BU36" s="1393"/>
      <c r="BV36" s="1393"/>
      <c r="BZ36" s="74"/>
    </row>
    <row r="37" spans="1:78" ht="15" customHeight="1" x14ac:dyDescent="0.2">
      <c r="A37" s="40"/>
      <c r="B37" s="1473"/>
      <c r="C37" s="72"/>
      <c r="D37" s="72"/>
      <c r="E37" s="72"/>
      <c r="F37" s="73"/>
      <c r="G37" s="1338"/>
      <c r="H37" s="1339"/>
      <c r="I37" s="1339"/>
      <c r="J37" s="1339"/>
      <c r="K37" s="1339"/>
      <c r="L37" s="1340"/>
      <c r="M37" s="1350"/>
      <c r="N37" s="1351"/>
      <c r="O37" s="1420"/>
      <c r="P37" s="1421"/>
      <c r="Q37" s="1421"/>
      <c r="R37" s="1421"/>
      <c r="S37" s="1421"/>
      <c r="T37" s="1421"/>
      <c r="U37" s="1421"/>
      <c r="V37" s="1421"/>
      <c r="W37" s="1421"/>
      <c r="X37" s="1421"/>
      <c r="Y37" s="1422"/>
      <c r="Z37" s="1397" t="s">
        <v>69</v>
      </c>
      <c r="AA37" s="1397"/>
      <c r="AB37" s="1398"/>
      <c r="AC37" s="1399"/>
      <c r="AD37" s="1399"/>
      <c r="AE37" s="1399"/>
      <c r="AF37" s="1399"/>
      <c r="AG37" s="1399"/>
      <c r="AH37" s="1399"/>
      <c r="AI37" s="1399"/>
      <c r="AJ37" s="1399"/>
      <c r="AK37" s="1399"/>
      <c r="AL37" s="1399"/>
      <c r="AM37" s="1399"/>
      <c r="AN37" s="1399"/>
      <c r="AO37" s="1399"/>
      <c r="AP37" s="1399"/>
      <c r="AQ37" s="1400"/>
      <c r="AR37" s="54"/>
      <c r="AS37" s="33"/>
      <c r="BA37" s="32">
        <v>1</v>
      </c>
      <c r="BB37" s="32">
        <f>COUNTA(M38)</f>
        <v>1</v>
      </c>
      <c r="BC37" s="32">
        <f t="shared" si="2"/>
        <v>0</v>
      </c>
      <c r="BK37" s="1393"/>
      <c r="BL37" s="1393"/>
      <c r="BM37" s="1393"/>
      <c r="BN37" s="1393"/>
      <c r="BO37" s="1393"/>
      <c r="BP37" s="1393"/>
      <c r="BQ37" s="1393"/>
      <c r="BR37" s="1393"/>
      <c r="BS37" s="1393"/>
      <c r="BT37" s="1393"/>
      <c r="BU37" s="1393"/>
      <c r="BV37" s="1393"/>
      <c r="BZ37" s="74"/>
    </row>
    <row r="38" spans="1:78" ht="20.25" customHeight="1" x14ac:dyDescent="0.2">
      <c r="A38" s="40"/>
      <c r="B38" s="1473"/>
      <c r="C38" s="67" t="s">
        <v>431</v>
      </c>
      <c r="D38" s="67"/>
      <c r="E38" s="67"/>
      <c r="F38" s="68"/>
      <c r="G38" s="1335" t="s">
        <v>432</v>
      </c>
      <c r="H38" s="1336"/>
      <c r="I38" s="1336"/>
      <c r="J38" s="1336"/>
      <c r="K38" s="1336"/>
      <c r="L38" s="1337"/>
      <c r="M38" s="1348">
        <v>2</v>
      </c>
      <c r="N38" s="1349"/>
      <c r="O38" s="1429"/>
      <c r="P38" s="1430"/>
      <c r="Q38" s="1430"/>
      <c r="R38" s="1431"/>
      <c r="S38" s="1429"/>
      <c r="T38" s="1430"/>
      <c r="U38" s="1430"/>
      <c r="V38" s="1431"/>
      <c r="W38" s="1078"/>
      <c r="X38" s="1079"/>
      <c r="Y38" s="1079"/>
      <c r="Z38" s="1413" t="s">
        <v>420</v>
      </c>
      <c r="AA38" s="1466"/>
      <c r="AB38" s="1410"/>
      <c r="AC38" s="1411"/>
      <c r="AD38" s="1411"/>
      <c r="AE38" s="1411"/>
      <c r="AF38" s="1411"/>
      <c r="AG38" s="1411"/>
      <c r="AH38" s="1412"/>
      <c r="AI38" s="1413" t="s">
        <v>417</v>
      </c>
      <c r="AJ38" s="1466"/>
      <c r="AK38" s="1410"/>
      <c r="AL38" s="1411"/>
      <c r="AM38" s="1411"/>
      <c r="AN38" s="1411"/>
      <c r="AO38" s="1411"/>
      <c r="AP38" s="1411"/>
      <c r="AQ38" s="1412"/>
      <c r="AR38" s="54"/>
      <c r="AS38" s="33"/>
      <c r="BA38" s="32">
        <v>1</v>
      </c>
      <c r="BB38" s="32">
        <f>COUNTA(O38)</f>
        <v>0</v>
      </c>
      <c r="BC38" s="32">
        <f t="shared" si="2"/>
        <v>1</v>
      </c>
      <c r="BK38" s="1393"/>
      <c r="BL38" s="1393"/>
      <c r="BM38" s="1393"/>
      <c r="BN38" s="1393"/>
      <c r="BO38" s="1393"/>
      <c r="BP38" s="1393"/>
      <c r="BQ38" s="1474"/>
      <c r="BR38" s="1393"/>
      <c r="BS38" s="1393"/>
      <c r="BT38" s="1393"/>
      <c r="BU38" s="1393"/>
      <c r="BV38" s="1393"/>
      <c r="BZ38" s="74"/>
    </row>
    <row r="39" spans="1:78" ht="20.25" customHeight="1" x14ac:dyDescent="0.2">
      <c r="A39" s="40"/>
      <c r="B39" s="1473"/>
      <c r="C39" s="72" t="s">
        <v>433</v>
      </c>
      <c r="D39" s="72"/>
      <c r="E39" s="72"/>
      <c r="F39" s="73"/>
      <c r="G39" s="1341"/>
      <c r="H39" s="1342"/>
      <c r="I39" s="1342"/>
      <c r="J39" s="1342"/>
      <c r="K39" s="1342"/>
      <c r="L39" s="1343"/>
      <c r="M39" s="1353"/>
      <c r="N39" s="1354"/>
      <c r="O39" s="1429"/>
      <c r="P39" s="1430"/>
      <c r="Q39" s="1430"/>
      <c r="R39" s="1431"/>
      <c r="S39" s="1429"/>
      <c r="T39" s="1430"/>
      <c r="U39" s="1430"/>
      <c r="V39" s="1431"/>
      <c r="W39" s="1078"/>
      <c r="X39" s="1079"/>
      <c r="Y39" s="1079"/>
      <c r="Z39" s="1413" t="s">
        <v>420</v>
      </c>
      <c r="AA39" s="1466"/>
      <c r="AB39" s="1410"/>
      <c r="AC39" s="1411"/>
      <c r="AD39" s="1411"/>
      <c r="AE39" s="1411"/>
      <c r="AF39" s="1411"/>
      <c r="AG39" s="1411"/>
      <c r="AH39" s="1412"/>
      <c r="AI39" s="1413" t="s">
        <v>417</v>
      </c>
      <c r="AJ39" s="1466"/>
      <c r="AK39" s="1410"/>
      <c r="AL39" s="1411"/>
      <c r="AM39" s="1411"/>
      <c r="AN39" s="1411"/>
      <c r="AO39" s="1411"/>
      <c r="AP39" s="1411"/>
      <c r="AQ39" s="1412"/>
      <c r="AR39" s="54"/>
      <c r="AS39" s="33"/>
      <c r="BA39" s="32">
        <v>1</v>
      </c>
      <c r="BB39" s="32">
        <f>COUNTA(S38)</f>
        <v>0</v>
      </c>
      <c r="BC39" s="32">
        <f t="shared" si="2"/>
        <v>1</v>
      </c>
      <c r="BK39" s="1393"/>
      <c r="BL39" s="1393"/>
      <c r="BM39" s="1393"/>
      <c r="BN39" s="1393"/>
      <c r="BO39" s="1393"/>
      <c r="BP39" s="1393"/>
      <c r="BQ39" s="1393"/>
      <c r="BR39" s="1393"/>
      <c r="BS39" s="1393"/>
      <c r="BT39" s="1393"/>
      <c r="BU39" s="1393"/>
      <c r="BV39" s="1393"/>
      <c r="BZ39" s="74"/>
    </row>
    <row r="40" spans="1:78" ht="15" customHeight="1" x14ac:dyDescent="0.2">
      <c r="A40" s="40"/>
      <c r="B40" s="1473"/>
      <c r="C40" s="69"/>
      <c r="D40" s="69"/>
      <c r="E40" s="69"/>
      <c r="F40" s="70"/>
      <c r="G40" s="1338"/>
      <c r="H40" s="1339"/>
      <c r="I40" s="1339"/>
      <c r="J40" s="1339"/>
      <c r="K40" s="1339"/>
      <c r="L40" s="1340"/>
      <c r="M40" s="1353"/>
      <c r="N40" s="1354"/>
      <c r="O40" s="1423"/>
      <c r="P40" s="1424"/>
      <c r="Q40" s="1424"/>
      <c r="R40" s="1424"/>
      <c r="S40" s="1424"/>
      <c r="T40" s="1424"/>
      <c r="U40" s="1424"/>
      <c r="V40" s="1424"/>
      <c r="W40" s="1424"/>
      <c r="X40" s="1424"/>
      <c r="Y40" s="1425"/>
      <c r="Z40" s="1447" t="s">
        <v>69</v>
      </c>
      <c r="AA40" s="1447"/>
      <c r="AB40" s="1417"/>
      <c r="AC40" s="1418"/>
      <c r="AD40" s="1418"/>
      <c r="AE40" s="1418"/>
      <c r="AF40" s="1418"/>
      <c r="AG40" s="1418"/>
      <c r="AH40" s="1418"/>
      <c r="AI40" s="1418"/>
      <c r="AJ40" s="1418"/>
      <c r="AK40" s="1418"/>
      <c r="AL40" s="1418"/>
      <c r="AM40" s="1418"/>
      <c r="AN40" s="1418"/>
      <c r="AO40" s="1418"/>
      <c r="AP40" s="1418"/>
      <c r="AQ40" s="1419"/>
      <c r="AR40" s="54"/>
      <c r="AS40" s="33"/>
      <c r="BA40" s="32">
        <v>1</v>
      </c>
      <c r="BB40" s="32">
        <f>COUNTA(W38)</f>
        <v>0</v>
      </c>
      <c r="BC40" s="32">
        <f t="shared" si="2"/>
        <v>1</v>
      </c>
      <c r="BK40" s="1393"/>
      <c r="BL40" s="1393"/>
      <c r="BM40" s="1393"/>
      <c r="BN40" s="1393"/>
      <c r="BO40" s="1393"/>
      <c r="BP40" s="1393"/>
      <c r="BQ40" s="1393"/>
      <c r="BR40" s="1393"/>
      <c r="BS40" s="1393"/>
      <c r="BT40" s="1393"/>
      <c r="BU40" s="1393"/>
      <c r="BV40" s="1393"/>
      <c r="BZ40" s="74"/>
    </row>
    <row r="41" spans="1:78" ht="20.25" customHeight="1" x14ac:dyDescent="0.2">
      <c r="A41" s="40"/>
      <c r="B41" s="1473"/>
      <c r="C41" s="67" t="s">
        <v>434</v>
      </c>
      <c r="D41" s="67"/>
      <c r="E41" s="67"/>
      <c r="F41" s="68"/>
      <c r="G41" s="1335" t="s">
        <v>435</v>
      </c>
      <c r="H41" s="1336"/>
      <c r="I41" s="1336"/>
      <c r="J41" s="1336"/>
      <c r="K41" s="1336"/>
      <c r="L41" s="1337"/>
      <c r="M41" s="1348" t="s">
        <v>413</v>
      </c>
      <c r="N41" s="1349"/>
      <c r="O41" s="1359"/>
      <c r="P41" s="1360"/>
      <c r="Q41" s="1360"/>
      <c r="R41" s="1361"/>
      <c r="S41" s="1359"/>
      <c r="T41" s="1360"/>
      <c r="U41" s="1360"/>
      <c r="V41" s="1361"/>
      <c r="W41" s="1365"/>
      <c r="X41" s="1366"/>
      <c r="Y41" s="1366"/>
      <c r="Z41" s="1371" t="s">
        <v>420</v>
      </c>
      <c r="AA41" s="1372"/>
      <c r="AB41" s="1385"/>
      <c r="AC41" s="1386"/>
      <c r="AD41" s="1386"/>
      <c r="AE41" s="1386"/>
      <c r="AF41" s="1386"/>
      <c r="AG41" s="1386"/>
      <c r="AH41" s="1387"/>
      <c r="AI41" s="1371" t="s">
        <v>417</v>
      </c>
      <c r="AJ41" s="1372"/>
      <c r="AK41" s="1385"/>
      <c r="AL41" s="1386"/>
      <c r="AM41" s="1386"/>
      <c r="AN41" s="1386"/>
      <c r="AO41" s="1386"/>
      <c r="AP41" s="1386"/>
      <c r="AQ41" s="1387"/>
      <c r="AR41" s="54"/>
      <c r="AS41" s="33"/>
      <c r="BA41" s="32">
        <v>1</v>
      </c>
      <c r="BB41" s="32">
        <f>IF(M38&lt;&gt;2,1,COUNTA(O39))</f>
        <v>0</v>
      </c>
      <c r="BC41" s="32">
        <f t="shared" si="2"/>
        <v>1</v>
      </c>
      <c r="BK41" s="1393"/>
      <c r="BL41" s="1393"/>
      <c r="BM41" s="1393"/>
      <c r="BN41" s="1393"/>
      <c r="BO41" s="1393"/>
      <c r="BP41" s="1393"/>
      <c r="BQ41" s="1393"/>
      <c r="BR41" s="1393"/>
      <c r="BS41" s="1393"/>
      <c r="BT41" s="1393"/>
      <c r="BU41" s="1393"/>
      <c r="BV41" s="1393"/>
      <c r="BZ41" s="74"/>
    </row>
    <row r="42" spans="1:78" ht="15" customHeight="1" x14ac:dyDescent="0.2">
      <c r="A42" s="40"/>
      <c r="B42" s="1473"/>
      <c r="C42" s="69" t="s">
        <v>436</v>
      </c>
      <c r="D42" s="69"/>
      <c r="E42" s="69"/>
      <c r="F42" s="70"/>
      <c r="G42" s="1338"/>
      <c r="H42" s="1339"/>
      <c r="I42" s="1339"/>
      <c r="J42" s="1339"/>
      <c r="K42" s="1339"/>
      <c r="L42" s="1340"/>
      <c r="M42" s="1350"/>
      <c r="N42" s="1351"/>
      <c r="O42" s="1362"/>
      <c r="P42" s="1363"/>
      <c r="Q42" s="1363"/>
      <c r="R42" s="1364"/>
      <c r="S42" s="1362"/>
      <c r="T42" s="1363"/>
      <c r="U42" s="1363"/>
      <c r="V42" s="1364"/>
      <c r="W42" s="1367"/>
      <c r="X42" s="1368"/>
      <c r="Y42" s="1368"/>
      <c r="Z42" s="1397" t="s">
        <v>69</v>
      </c>
      <c r="AA42" s="1397"/>
      <c r="AB42" s="1398"/>
      <c r="AC42" s="1399"/>
      <c r="AD42" s="1399"/>
      <c r="AE42" s="1399"/>
      <c r="AF42" s="1399"/>
      <c r="AG42" s="1399"/>
      <c r="AH42" s="1399"/>
      <c r="AI42" s="1399"/>
      <c r="AJ42" s="1399"/>
      <c r="AK42" s="1399"/>
      <c r="AL42" s="1399"/>
      <c r="AM42" s="1399"/>
      <c r="AN42" s="1399"/>
      <c r="AO42" s="1399"/>
      <c r="AP42" s="1399"/>
      <c r="AQ42" s="1400"/>
      <c r="AR42" s="54"/>
      <c r="AS42" s="33"/>
      <c r="BA42" s="32">
        <v>1</v>
      </c>
      <c r="BB42" s="32">
        <f>IF(M38&lt;&gt;2,1,COUNTA(S39))</f>
        <v>0</v>
      </c>
      <c r="BC42" s="32">
        <f t="shared" si="2"/>
        <v>1</v>
      </c>
      <c r="BK42" s="1393"/>
      <c r="BL42" s="1393"/>
      <c r="BM42" s="1393"/>
      <c r="BN42" s="1393"/>
      <c r="BO42" s="1393"/>
      <c r="BP42" s="1393"/>
      <c r="BQ42" s="1393"/>
      <c r="BR42" s="1393"/>
      <c r="BS42" s="1393"/>
      <c r="BT42" s="1393"/>
      <c r="BU42" s="1393"/>
      <c r="BV42" s="1393"/>
      <c r="BZ42" s="74"/>
    </row>
    <row r="43" spans="1:78" ht="20.25" customHeight="1" x14ac:dyDescent="0.2">
      <c r="A43" s="40"/>
      <c r="B43" s="1473"/>
      <c r="C43" s="67"/>
      <c r="D43" s="67"/>
      <c r="E43" s="67"/>
      <c r="F43" s="68"/>
      <c r="G43" s="1335" t="s">
        <v>437</v>
      </c>
      <c r="H43" s="1336"/>
      <c r="I43" s="1336"/>
      <c r="J43" s="1336"/>
      <c r="K43" s="1336"/>
      <c r="L43" s="1337"/>
      <c r="M43" s="1348">
        <v>2</v>
      </c>
      <c r="N43" s="1349"/>
      <c r="O43" s="1359"/>
      <c r="P43" s="1360"/>
      <c r="Q43" s="1360"/>
      <c r="R43" s="1361"/>
      <c r="S43" s="1359"/>
      <c r="T43" s="1360"/>
      <c r="U43" s="1360"/>
      <c r="V43" s="1361"/>
      <c r="W43" s="1365"/>
      <c r="X43" s="1366"/>
      <c r="Y43" s="1366"/>
      <c r="Z43" s="1371" t="s">
        <v>420</v>
      </c>
      <c r="AA43" s="1372"/>
      <c r="AB43" s="1385"/>
      <c r="AC43" s="1386"/>
      <c r="AD43" s="1386"/>
      <c r="AE43" s="1386"/>
      <c r="AF43" s="1386"/>
      <c r="AG43" s="1386"/>
      <c r="AH43" s="1387"/>
      <c r="AI43" s="1371" t="s">
        <v>417</v>
      </c>
      <c r="AJ43" s="1372"/>
      <c r="AK43" s="1385"/>
      <c r="AL43" s="1386"/>
      <c r="AM43" s="1386"/>
      <c r="AN43" s="1386"/>
      <c r="AO43" s="1386"/>
      <c r="AP43" s="1386"/>
      <c r="AQ43" s="1387"/>
      <c r="AR43" s="54"/>
      <c r="AS43" s="33"/>
      <c r="BA43" s="32">
        <v>1</v>
      </c>
      <c r="BB43" s="32">
        <f>IF(M38&lt;&gt;2,1,COUNTA(W39))</f>
        <v>0</v>
      </c>
      <c r="BC43" s="32">
        <f t="shared" si="2"/>
        <v>1</v>
      </c>
      <c r="BK43" s="1393"/>
      <c r="BL43" s="1393"/>
      <c r="BM43" s="1393"/>
      <c r="BN43" s="1393"/>
      <c r="BO43" s="1393"/>
      <c r="BP43" s="1393"/>
      <c r="BQ43" s="1393"/>
      <c r="BR43" s="1393"/>
      <c r="BS43" s="1393"/>
      <c r="BT43" s="1393"/>
      <c r="BU43" s="1393"/>
      <c r="BV43" s="1393"/>
      <c r="BZ43" s="74"/>
    </row>
    <row r="44" spans="1:78" ht="15" customHeight="1" x14ac:dyDescent="0.2">
      <c r="A44" s="40"/>
      <c r="B44" s="1473"/>
      <c r="C44" s="72" t="s">
        <v>438</v>
      </c>
      <c r="D44" s="72"/>
      <c r="E44" s="72"/>
      <c r="F44" s="73"/>
      <c r="G44" s="1341"/>
      <c r="H44" s="1342"/>
      <c r="I44" s="1342"/>
      <c r="J44" s="1342"/>
      <c r="K44" s="1342"/>
      <c r="L44" s="1343"/>
      <c r="M44" s="1353"/>
      <c r="N44" s="1354"/>
      <c r="O44" s="1362"/>
      <c r="P44" s="1363"/>
      <c r="Q44" s="1363"/>
      <c r="R44" s="1364"/>
      <c r="S44" s="1362"/>
      <c r="T44" s="1363"/>
      <c r="U44" s="1363"/>
      <c r="V44" s="1364"/>
      <c r="W44" s="1367"/>
      <c r="X44" s="1368"/>
      <c r="Y44" s="1368"/>
      <c r="Z44" s="1397" t="s">
        <v>69</v>
      </c>
      <c r="AA44" s="1397"/>
      <c r="AB44" s="1398"/>
      <c r="AC44" s="1399"/>
      <c r="AD44" s="1399"/>
      <c r="AE44" s="1399"/>
      <c r="AF44" s="1399"/>
      <c r="AG44" s="1399"/>
      <c r="AH44" s="1399"/>
      <c r="AI44" s="1399"/>
      <c r="AJ44" s="1399"/>
      <c r="AK44" s="1399"/>
      <c r="AL44" s="1399"/>
      <c r="AM44" s="1399"/>
      <c r="AN44" s="1399"/>
      <c r="AO44" s="1399"/>
      <c r="AP44" s="1399"/>
      <c r="AQ44" s="1400"/>
      <c r="AR44" s="54"/>
      <c r="AS44" s="33"/>
      <c r="BA44" s="32">
        <v>1</v>
      </c>
      <c r="BB44" s="32">
        <f>COUNTA(M41)</f>
        <v>1</v>
      </c>
      <c r="BC44" s="32">
        <f t="shared" si="2"/>
        <v>0</v>
      </c>
      <c r="BK44" s="1393"/>
      <c r="BL44" s="1393"/>
      <c r="BM44" s="1393"/>
      <c r="BN44" s="1393"/>
      <c r="BO44" s="1393"/>
      <c r="BP44" s="1393"/>
      <c r="BQ44" s="1393"/>
      <c r="BR44" s="1393"/>
      <c r="BS44" s="1393"/>
      <c r="BT44" s="1393"/>
      <c r="BU44" s="1393"/>
      <c r="BV44" s="1393"/>
      <c r="BZ44" s="74"/>
    </row>
    <row r="45" spans="1:78" ht="20.25" customHeight="1" x14ac:dyDescent="0.2">
      <c r="A45" s="40"/>
      <c r="B45" s="1473"/>
      <c r="C45" s="72" t="s">
        <v>439</v>
      </c>
      <c r="D45" s="72"/>
      <c r="E45" s="72"/>
      <c r="F45" s="73"/>
      <c r="G45" s="1341"/>
      <c r="H45" s="1342"/>
      <c r="I45" s="1342"/>
      <c r="J45" s="1342"/>
      <c r="K45" s="1342"/>
      <c r="L45" s="1343"/>
      <c r="M45" s="1353"/>
      <c r="N45" s="1354"/>
      <c r="O45" s="1359"/>
      <c r="P45" s="1360"/>
      <c r="Q45" s="1360"/>
      <c r="R45" s="1361"/>
      <c r="S45" s="1359"/>
      <c r="T45" s="1360"/>
      <c r="U45" s="1360"/>
      <c r="V45" s="1361"/>
      <c r="W45" s="1365"/>
      <c r="X45" s="1366"/>
      <c r="Y45" s="1366"/>
      <c r="Z45" s="1371" t="s">
        <v>420</v>
      </c>
      <c r="AA45" s="1372"/>
      <c r="AB45" s="1385"/>
      <c r="AC45" s="1386"/>
      <c r="AD45" s="1386"/>
      <c r="AE45" s="1386"/>
      <c r="AF45" s="1386"/>
      <c r="AG45" s="1386"/>
      <c r="AH45" s="1387"/>
      <c r="AI45" s="1371" t="s">
        <v>417</v>
      </c>
      <c r="AJ45" s="1372"/>
      <c r="AK45" s="1385"/>
      <c r="AL45" s="1386"/>
      <c r="AM45" s="1386"/>
      <c r="AN45" s="1386"/>
      <c r="AO45" s="1386"/>
      <c r="AP45" s="1386"/>
      <c r="AQ45" s="1387"/>
      <c r="AR45" s="54"/>
      <c r="AS45" s="33"/>
      <c r="BA45" s="32">
        <v>1</v>
      </c>
      <c r="BB45" s="32">
        <f>COUNTA(O41)</f>
        <v>0</v>
      </c>
      <c r="BC45" s="32">
        <f t="shared" si="2"/>
        <v>1</v>
      </c>
      <c r="BK45" s="1393"/>
      <c r="BL45" s="1393"/>
      <c r="BM45" s="1393"/>
      <c r="BN45" s="1393"/>
      <c r="BO45" s="1393"/>
      <c r="BP45" s="1393"/>
      <c r="BQ45" s="1393"/>
      <c r="BR45" s="1393"/>
      <c r="BS45" s="1393"/>
      <c r="BT45" s="1393"/>
      <c r="BU45" s="1393"/>
      <c r="BV45" s="1393"/>
      <c r="BZ45" s="74"/>
    </row>
    <row r="46" spans="1:78" ht="15" customHeight="1" x14ac:dyDescent="0.2">
      <c r="A46" s="40"/>
      <c r="B46" s="1473"/>
      <c r="C46" s="69"/>
      <c r="D46" s="69"/>
      <c r="E46" s="69"/>
      <c r="F46" s="70"/>
      <c r="G46" s="1338"/>
      <c r="H46" s="1339"/>
      <c r="I46" s="1339"/>
      <c r="J46" s="1339"/>
      <c r="K46" s="1339"/>
      <c r="L46" s="1340"/>
      <c r="M46" s="1350"/>
      <c r="N46" s="1351"/>
      <c r="O46" s="1362"/>
      <c r="P46" s="1363"/>
      <c r="Q46" s="1363"/>
      <c r="R46" s="1364"/>
      <c r="S46" s="1362"/>
      <c r="T46" s="1363"/>
      <c r="U46" s="1363"/>
      <c r="V46" s="1364"/>
      <c r="W46" s="1367"/>
      <c r="X46" s="1368"/>
      <c r="Y46" s="1368"/>
      <c r="Z46" s="1416" t="s">
        <v>69</v>
      </c>
      <c r="AA46" s="1416"/>
      <c r="AB46" s="1398"/>
      <c r="AC46" s="1399"/>
      <c r="AD46" s="1399"/>
      <c r="AE46" s="1399"/>
      <c r="AF46" s="1399"/>
      <c r="AG46" s="1399"/>
      <c r="AH46" s="1399"/>
      <c r="AI46" s="1399"/>
      <c r="AJ46" s="1399"/>
      <c r="AK46" s="1399"/>
      <c r="AL46" s="1399"/>
      <c r="AM46" s="1399"/>
      <c r="AN46" s="1399"/>
      <c r="AO46" s="1399"/>
      <c r="AP46" s="1399"/>
      <c r="AQ46" s="1400"/>
      <c r="AR46" s="54"/>
      <c r="AS46" s="33"/>
      <c r="BA46" s="32">
        <v>1</v>
      </c>
      <c r="BB46" s="32">
        <f>COUNTA(S41)</f>
        <v>0</v>
      </c>
      <c r="BC46" s="32">
        <f t="shared" si="2"/>
        <v>1</v>
      </c>
      <c r="BK46" s="1393"/>
      <c r="BL46" s="1393"/>
      <c r="BM46" s="1393"/>
      <c r="BN46" s="1393"/>
      <c r="BO46" s="1393"/>
      <c r="BP46" s="1393"/>
      <c r="BQ46" s="1393"/>
      <c r="BR46" s="1393"/>
      <c r="BS46" s="1393"/>
      <c r="BT46" s="1393"/>
      <c r="BU46" s="1393"/>
      <c r="BV46" s="1393"/>
      <c r="BZ46" s="74"/>
    </row>
    <row r="47" spans="1:78" ht="20.25" customHeight="1" x14ac:dyDescent="0.2">
      <c r="A47" s="40"/>
      <c r="B47" s="1473"/>
      <c r="C47" s="67"/>
      <c r="D47" s="67"/>
      <c r="E47" s="67"/>
      <c r="F47" s="68"/>
      <c r="G47" s="1335" t="s">
        <v>440</v>
      </c>
      <c r="H47" s="1336"/>
      <c r="I47" s="1336"/>
      <c r="J47" s="1336"/>
      <c r="K47" s="1336"/>
      <c r="L47" s="1337"/>
      <c r="M47" s="1348" t="s">
        <v>824</v>
      </c>
      <c r="N47" s="1349"/>
      <c r="O47" s="1359"/>
      <c r="P47" s="1360"/>
      <c r="Q47" s="1360"/>
      <c r="R47" s="1361"/>
      <c r="S47" s="1359"/>
      <c r="T47" s="1360"/>
      <c r="U47" s="1360"/>
      <c r="V47" s="1361"/>
      <c r="W47" s="1365"/>
      <c r="X47" s="1366"/>
      <c r="Y47" s="1366"/>
      <c r="Z47" s="1397" t="s">
        <v>441</v>
      </c>
      <c r="AA47" s="1397"/>
      <c r="AB47" s="1385"/>
      <c r="AC47" s="1386"/>
      <c r="AD47" s="1386"/>
      <c r="AE47" s="1386"/>
      <c r="AF47" s="1386"/>
      <c r="AG47" s="1386"/>
      <c r="AH47" s="1387"/>
      <c r="AI47" s="1371" t="s">
        <v>417</v>
      </c>
      <c r="AJ47" s="1372"/>
      <c r="AK47" s="1415"/>
      <c r="AL47" s="1415"/>
      <c r="AM47" s="1415"/>
      <c r="AN47" s="1415"/>
      <c r="AO47" s="1415"/>
      <c r="AP47" s="1415"/>
      <c r="AQ47" s="1415"/>
      <c r="AR47" s="54"/>
      <c r="AS47" s="33"/>
      <c r="BA47" s="32">
        <v>1</v>
      </c>
      <c r="BB47" s="32">
        <f>COUNTA(W41)</f>
        <v>0</v>
      </c>
      <c r="BC47" s="32">
        <f t="shared" si="2"/>
        <v>1</v>
      </c>
      <c r="BK47" s="1393"/>
      <c r="BL47" s="1393"/>
      <c r="BM47" s="1393"/>
      <c r="BN47" s="1393"/>
      <c r="BO47" s="1393"/>
      <c r="BP47" s="1393"/>
      <c r="BQ47" s="1393"/>
      <c r="BR47" s="1393"/>
      <c r="BS47" s="1393"/>
      <c r="BT47" s="1393"/>
      <c r="BU47" s="1393"/>
      <c r="BV47" s="1393"/>
      <c r="BZ47" s="74"/>
    </row>
    <row r="48" spans="1:78" ht="15" customHeight="1" x14ac:dyDescent="0.2">
      <c r="A48" s="40"/>
      <c r="B48" s="1473"/>
      <c r="C48" s="72" t="s">
        <v>442</v>
      </c>
      <c r="D48" s="72"/>
      <c r="E48" s="72"/>
      <c r="F48" s="73" t="s">
        <v>443</v>
      </c>
      <c r="G48" s="1341"/>
      <c r="H48" s="1342"/>
      <c r="I48" s="1342"/>
      <c r="J48" s="1342"/>
      <c r="K48" s="1342"/>
      <c r="L48" s="1343"/>
      <c r="M48" s="1353"/>
      <c r="N48" s="1354"/>
      <c r="O48" s="1362"/>
      <c r="P48" s="1363"/>
      <c r="Q48" s="1363"/>
      <c r="R48" s="1364"/>
      <c r="S48" s="1362"/>
      <c r="T48" s="1363"/>
      <c r="U48" s="1363"/>
      <c r="V48" s="1364"/>
      <c r="W48" s="1367"/>
      <c r="X48" s="1368"/>
      <c r="Y48" s="1368"/>
      <c r="Z48" s="1397" t="s">
        <v>69</v>
      </c>
      <c r="AA48" s="1397"/>
      <c r="AB48" s="1398"/>
      <c r="AC48" s="1399"/>
      <c r="AD48" s="1399"/>
      <c r="AE48" s="1399"/>
      <c r="AF48" s="1399"/>
      <c r="AG48" s="1399"/>
      <c r="AH48" s="1399"/>
      <c r="AI48" s="1399"/>
      <c r="AJ48" s="1399"/>
      <c r="AK48" s="1404"/>
      <c r="AL48" s="1404"/>
      <c r="AM48" s="1404"/>
      <c r="AN48" s="1404"/>
      <c r="AO48" s="1404"/>
      <c r="AP48" s="1404"/>
      <c r="AQ48" s="1405"/>
      <c r="AR48" s="54"/>
      <c r="AS48" s="33"/>
      <c r="BA48" s="32">
        <v>1</v>
      </c>
      <c r="BB48" s="32">
        <f>COUNTA(M43)</f>
        <v>1</v>
      </c>
      <c r="BC48" s="32">
        <f t="shared" si="2"/>
        <v>0</v>
      </c>
      <c r="BK48" s="1393"/>
      <c r="BL48" s="1393"/>
      <c r="BM48" s="1393"/>
      <c r="BN48" s="1393"/>
      <c r="BO48" s="1393"/>
      <c r="BP48" s="1393"/>
      <c r="BQ48" s="1393"/>
      <c r="BR48" s="1393"/>
      <c r="BS48" s="1393"/>
      <c r="BT48" s="1393"/>
      <c r="BU48" s="1393"/>
      <c r="BV48" s="1393"/>
      <c r="BZ48" s="74"/>
    </row>
    <row r="49" spans="1:79" ht="20.25" customHeight="1" x14ac:dyDescent="0.2">
      <c r="A49" s="40"/>
      <c r="B49" s="1473"/>
      <c r="C49" s="71" t="s">
        <v>444</v>
      </c>
      <c r="D49" s="72"/>
      <c r="E49" s="72"/>
      <c r="F49" s="73"/>
      <c r="G49" s="1341"/>
      <c r="H49" s="1342"/>
      <c r="I49" s="1342"/>
      <c r="J49" s="1342"/>
      <c r="K49" s="1342"/>
      <c r="L49" s="1343"/>
      <c r="M49" s="1353"/>
      <c r="N49" s="1354"/>
      <c r="O49" s="1359"/>
      <c r="P49" s="1360"/>
      <c r="Q49" s="1360"/>
      <c r="R49" s="1361"/>
      <c r="S49" s="1359"/>
      <c r="T49" s="1360"/>
      <c r="U49" s="1360"/>
      <c r="V49" s="1361"/>
      <c r="W49" s="1365"/>
      <c r="X49" s="1366"/>
      <c r="Y49" s="1366"/>
      <c r="Z49" s="1371" t="s">
        <v>441</v>
      </c>
      <c r="AA49" s="1372"/>
      <c r="AB49" s="1365"/>
      <c r="AC49" s="1366"/>
      <c r="AD49" s="1366"/>
      <c r="AE49" s="1366"/>
      <c r="AF49" s="1366"/>
      <c r="AG49" s="1366"/>
      <c r="AH49" s="1366"/>
      <c r="AI49" s="1371" t="s">
        <v>417</v>
      </c>
      <c r="AJ49" s="1372"/>
      <c r="AK49" s="1385"/>
      <c r="AL49" s="1386"/>
      <c r="AM49" s="1386"/>
      <c r="AN49" s="1386"/>
      <c r="AO49" s="1386"/>
      <c r="AP49" s="1386"/>
      <c r="AQ49" s="1387"/>
      <c r="AR49" s="54"/>
      <c r="AS49" s="33"/>
      <c r="BA49" s="32">
        <v>1</v>
      </c>
      <c r="BB49" s="32">
        <f>COUNTA(O43)</f>
        <v>0</v>
      </c>
      <c r="BC49" s="32">
        <f t="shared" si="2"/>
        <v>1</v>
      </c>
      <c r="BK49" s="1393"/>
      <c r="BL49" s="1393"/>
      <c r="BM49" s="1393"/>
      <c r="BN49" s="1393"/>
      <c r="BO49" s="1393"/>
      <c r="BP49" s="1393"/>
      <c r="BQ49" s="1393"/>
      <c r="BR49" s="1393"/>
      <c r="BS49" s="1393"/>
      <c r="BT49" s="1393"/>
      <c r="BU49" s="1393"/>
      <c r="BV49" s="1393"/>
      <c r="BZ49" s="74"/>
    </row>
    <row r="50" spans="1:79" ht="15" customHeight="1" x14ac:dyDescent="0.2">
      <c r="A50" s="40"/>
      <c r="B50" s="1473"/>
      <c r="C50" s="66"/>
      <c r="D50" s="69"/>
      <c r="E50" s="69"/>
      <c r="F50" s="70"/>
      <c r="G50" s="1338"/>
      <c r="H50" s="1339"/>
      <c r="I50" s="1339"/>
      <c r="J50" s="1339"/>
      <c r="K50" s="1339"/>
      <c r="L50" s="1340"/>
      <c r="M50" s="1350"/>
      <c r="N50" s="1351"/>
      <c r="O50" s="1362"/>
      <c r="P50" s="1363"/>
      <c r="Q50" s="1363"/>
      <c r="R50" s="1364"/>
      <c r="S50" s="1362"/>
      <c r="T50" s="1363"/>
      <c r="U50" s="1363"/>
      <c r="V50" s="1364"/>
      <c r="W50" s="1367"/>
      <c r="X50" s="1368"/>
      <c r="Y50" s="1368"/>
      <c r="Z50" s="1397" t="s">
        <v>69</v>
      </c>
      <c r="AA50" s="1397"/>
      <c r="AB50" s="1398"/>
      <c r="AC50" s="1399"/>
      <c r="AD50" s="1399"/>
      <c r="AE50" s="1399"/>
      <c r="AF50" s="1399"/>
      <c r="AG50" s="1399"/>
      <c r="AH50" s="1399"/>
      <c r="AI50" s="1399"/>
      <c r="AJ50" s="1399"/>
      <c r="AK50" s="1399"/>
      <c r="AL50" s="1399"/>
      <c r="AM50" s="1399"/>
      <c r="AN50" s="1399"/>
      <c r="AO50" s="1399"/>
      <c r="AP50" s="1399"/>
      <c r="AQ50" s="1400"/>
      <c r="AR50" s="54"/>
      <c r="AS50" s="33"/>
      <c r="BA50" s="32">
        <v>1</v>
      </c>
      <c r="BB50" s="32">
        <f>COUNTA(S43)</f>
        <v>0</v>
      </c>
      <c r="BC50" s="32">
        <f t="shared" si="2"/>
        <v>1</v>
      </c>
      <c r="BK50" s="1393"/>
      <c r="BL50" s="1393"/>
      <c r="BM50" s="1393"/>
      <c r="BN50" s="1393"/>
      <c r="BO50" s="1393"/>
      <c r="BP50" s="1393"/>
      <c r="BQ50" s="1393"/>
      <c r="BR50" s="1393"/>
      <c r="BS50" s="1393"/>
      <c r="BT50" s="1393"/>
      <c r="BU50" s="1393"/>
      <c r="BV50" s="1393"/>
      <c r="BZ50" s="74"/>
    </row>
    <row r="51" spans="1:79" ht="20.25" customHeight="1" x14ac:dyDescent="0.2">
      <c r="A51" s="40"/>
      <c r="B51" s="1473"/>
      <c r="C51" s="65"/>
      <c r="D51" s="67"/>
      <c r="E51" s="67"/>
      <c r="F51" s="67"/>
      <c r="G51" s="1335" t="s">
        <v>445</v>
      </c>
      <c r="H51" s="1336"/>
      <c r="I51" s="1336"/>
      <c r="J51" s="1336"/>
      <c r="K51" s="1336"/>
      <c r="L51" s="1337"/>
      <c r="M51" s="1348" t="s">
        <v>824</v>
      </c>
      <c r="N51" s="1349"/>
      <c r="O51" s="1359"/>
      <c r="P51" s="1360"/>
      <c r="Q51" s="1360"/>
      <c r="R51" s="1361"/>
      <c r="S51" s="1359"/>
      <c r="T51" s="1360"/>
      <c r="U51" s="1360"/>
      <c r="V51" s="1361"/>
      <c r="W51" s="1365"/>
      <c r="X51" s="1366"/>
      <c r="Y51" s="1366"/>
      <c r="Z51" s="1371" t="s">
        <v>441</v>
      </c>
      <c r="AA51" s="1372"/>
      <c r="AB51" s="1385"/>
      <c r="AC51" s="1386"/>
      <c r="AD51" s="1386"/>
      <c r="AE51" s="1386"/>
      <c r="AF51" s="1386"/>
      <c r="AG51" s="1386"/>
      <c r="AH51" s="1387"/>
      <c r="AI51" s="1371" t="s">
        <v>417</v>
      </c>
      <c r="AJ51" s="1388"/>
      <c r="AK51" s="1385"/>
      <c r="AL51" s="1386"/>
      <c r="AM51" s="1386"/>
      <c r="AN51" s="1386"/>
      <c r="AO51" s="1386"/>
      <c r="AP51" s="1386"/>
      <c r="AQ51" s="1387"/>
      <c r="AR51" s="54"/>
      <c r="AS51" s="33"/>
      <c r="BA51" s="32">
        <v>1</v>
      </c>
      <c r="BB51" s="32">
        <f>COUNTA(W43)</f>
        <v>0</v>
      </c>
      <c r="BC51" s="32">
        <f t="shared" si="2"/>
        <v>1</v>
      </c>
      <c r="BK51" s="1393"/>
      <c r="BL51" s="1393"/>
      <c r="BM51" s="1393"/>
      <c r="BN51" s="1393"/>
      <c r="BO51" s="1393"/>
      <c r="BP51" s="1393"/>
      <c r="BQ51" s="1393"/>
      <c r="BR51" s="1393"/>
      <c r="BS51" s="1393"/>
      <c r="BT51" s="1393"/>
      <c r="BU51" s="1393"/>
      <c r="BV51" s="1393"/>
      <c r="BZ51" s="74"/>
    </row>
    <row r="52" spans="1:79" ht="15" customHeight="1" x14ac:dyDescent="0.2">
      <c r="A52" s="40"/>
      <c r="B52" s="1473"/>
      <c r="C52" s="71" t="s">
        <v>446</v>
      </c>
      <c r="D52" s="72"/>
      <c r="E52" s="72"/>
      <c r="F52" s="73" t="s">
        <v>443</v>
      </c>
      <c r="G52" s="1341"/>
      <c r="H52" s="1342"/>
      <c r="I52" s="1342"/>
      <c r="J52" s="1342"/>
      <c r="K52" s="1342"/>
      <c r="L52" s="1343"/>
      <c r="M52" s="1353"/>
      <c r="N52" s="1354"/>
      <c r="O52" s="1362"/>
      <c r="P52" s="1363"/>
      <c r="Q52" s="1363"/>
      <c r="R52" s="1364"/>
      <c r="S52" s="1362"/>
      <c r="T52" s="1363"/>
      <c r="U52" s="1363"/>
      <c r="V52" s="1364"/>
      <c r="W52" s="1367"/>
      <c r="X52" s="1368"/>
      <c r="Y52" s="1368"/>
      <c r="Z52" s="1397" t="s">
        <v>69</v>
      </c>
      <c r="AA52" s="1397"/>
      <c r="AB52" s="1398"/>
      <c r="AC52" s="1399"/>
      <c r="AD52" s="1399"/>
      <c r="AE52" s="1399"/>
      <c r="AF52" s="1399"/>
      <c r="AG52" s="1399"/>
      <c r="AH52" s="1399"/>
      <c r="AI52" s="1399"/>
      <c r="AJ52" s="1399"/>
      <c r="AK52" s="1399"/>
      <c r="AL52" s="1399"/>
      <c r="AM52" s="1399"/>
      <c r="AN52" s="1399"/>
      <c r="AO52" s="1399"/>
      <c r="AP52" s="1399"/>
      <c r="AQ52" s="1400"/>
      <c r="AR52" s="54"/>
      <c r="AS52" s="33"/>
      <c r="BA52" s="32">
        <v>1</v>
      </c>
      <c r="BB52" s="32">
        <f>IF(M43&lt;&gt;2,1,COUNTA(O45))</f>
        <v>0</v>
      </c>
      <c r="BC52" s="32">
        <f t="shared" si="2"/>
        <v>1</v>
      </c>
      <c r="BK52" s="1393"/>
      <c r="BL52" s="1393"/>
      <c r="BM52" s="1393"/>
      <c r="BN52" s="1393"/>
      <c r="BO52" s="1393"/>
      <c r="BP52" s="1393"/>
      <c r="BQ52" s="1393"/>
      <c r="BR52" s="1393"/>
      <c r="BS52" s="1393"/>
      <c r="BT52" s="1393"/>
      <c r="BU52" s="1393"/>
      <c r="BV52" s="1393"/>
      <c r="BZ52" s="74"/>
    </row>
    <row r="53" spans="1:79" ht="20.25" customHeight="1" x14ac:dyDescent="0.2">
      <c r="A53" s="40"/>
      <c r="B53" s="1473"/>
      <c r="C53" s="71" t="s">
        <v>447</v>
      </c>
      <c r="D53" s="61"/>
      <c r="E53" s="61"/>
      <c r="F53" s="61"/>
      <c r="G53" s="1341"/>
      <c r="H53" s="1342"/>
      <c r="I53" s="1342"/>
      <c r="J53" s="1342"/>
      <c r="K53" s="1342"/>
      <c r="L53" s="1343"/>
      <c r="M53" s="1353"/>
      <c r="N53" s="1354"/>
      <c r="O53" s="1359"/>
      <c r="P53" s="1360"/>
      <c r="Q53" s="1360"/>
      <c r="R53" s="1361"/>
      <c r="S53" s="1359"/>
      <c r="T53" s="1360"/>
      <c r="U53" s="1360"/>
      <c r="V53" s="1361"/>
      <c r="W53" s="1365"/>
      <c r="X53" s="1366"/>
      <c r="Y53" s="1366"/>
      <c r="Z53" s="1371" t="s">
        <v>441</v>
      </c>
      <c r="AA53" s="1372"/>
      <c r="AB53" s="1385"/>
      <c r="AC53" s="1386"/>
      <c r="AD53" s="1386"/>
      <c r="AE53" s="1386"/>
      <c r="AF53" s="1386"/>
      <c r="AG53" s="1386"/>
      <c r="AH53" s="1387"/>
      <c r="AI53" s="1371" t="s">
        <v>417</v>
      </c>
      <c r="AJ53" s="1372"/>
      <c r="AK53" s="1385"/>
      <c r="AL53" s="1386"/>
      <c r="AM53" s="1386"/>
      <c r="AN53" s="1386"/>
      <c r="AO53" s="1386"/>
      <c r="AP53" s="1386"/>
      <c r="AQ53" s="1387"/>
      <c r="AR53" s="54"/>
      <c r="AS53" s="33"/>
      <c r="BA53" s="32">
        <v>1</v>
      </c>
      <c r="BB53" s="32">
        <f>IF(M43&lt;&gt;2,1,COUNTA(S45))</f>
        <v>0</v>
      </c>
      <c r="BC53" s="32">
        <f t="shared" si="2"/>
        <v>1</v>
      </c>
      <c r="BK53" s="1393"/>
      <c r="BL53" s="1393"/>
      <c r="BM53" s="1393"/>
      <c r="BN53" s="1393"/>
      <c r="BO53" s="1393"/>
      <c r="BP53" s="1393"/>
      <c r="BQ53" s="1393"/>
      <c r="BR53" s="1393"/>
      <c r="BS53" s="1393"/>
      <c r="BT53" s="1393"/>
      <c r="BU53" s="1393"/>
      <c r="BV53" s="1393"/>
      <c r="BZ53" s="74"/>
    </row>
    <row r="54" spans="1:79" ht="15" customHeight="1" x14ac:dyDescent="0.2">
      <c r="A54" s="40"/>
      <c r="B54" s="1473"/>
      <c r="C54" s="66"/>
      <c r="D54" s="59"/>
      <c r="E54" s="59"/>
      <c r="F54" s="59"/>
      <c r="G54" s="1338"/>
      <c r="H54" s="1339"/>
      <c r="I54" s="1339"/>
      <c r="J54" s="1339"/>
      <c r="K54" s="1339"/>
      <c r="L54" s="1340"/>
      <c r="M54" s="1350"/>
      <c r="N54" s="1351"/>
      <c r="O54" s="1362"/>
      <c r="P54" s="1363"/>
      <c r="Q54" s="1363"/>
      <c r="R54" s="1364"/>
      <c r="S54" s="1362"/>
      <c r="T54" s="1363"/>
      <c r="U54" s="1363"/>
      <c r="V54" s="1364"/>
      <c r="W54" s="1367"/>
      <c r="X54" s="1368"/>
      <c r="Y54" s="1368"/>
      <c r="Z54" s="1397" t="s">
        <v>69</v>
      </c>
      <c r="AA54" s="1397"/>
      <c r="AB54" s="1398"/>
      <c r="AC54" s="1399"/>
      <c r="AD54" s="1399"/>
      <c r="AE54" s="1399"/>
      <c r="AF54" s="1399"/>
      <c r="AG54" s="1399"/>
      <c r="AH54" s="1399"/>
      <c r="AI54" s="1399"/>
      <c r="AJ54" s="1399"/>
      <c r="AK54" s="1399"/>
      <c r="AL54" s="1399"/>
      <c r="AM54" s="1399"/>
      <c r="AN54" s="1399"/>
      <c r="AO54" s="1399"/>
      <c r="AP54" s="1399"/>
      <c r="AQ54" s="1400"/>
      <c r="AR54" s="54"/>
      <c r="AS54" s="33"/>
      <c r="BA54" s="32">
        <v>1</v>
      </c>
      <c r="BB54" s="32">
        <f>IF(M43&lt;&gt;2,1,COUNTA(W45))</f>
        <v>0</v>
      </c>
      <c r="BC54" s="32">
        <f t="shared" si="2"/>
        <v>1</v>
      </c>
      <c r="BK54" s="1393"/>
      <c r="BL54" s="1393"/>
      <c r="BM54" s="1393"/>
      <c r="BN54" s="1393"/>
      <c r="BO54" s="1393"/>
      <c r="BP54" s="1393"/>
      <c r="BQ54" s="1393"/>
      <c r="BR54" s="1393"/>
      <c r="BS54" s="1393"/>
      <c r="BT54" s="1393"/>
      <c r="BU54" s="1393"/>
      <c r="BV54" s="1393"/>
      <c r="BZ54" s="74"/>
    </row>
    <row r="55" spans="1:79" ht="20.25" customHeight="1" x14ac:dyDescent="0.2">
      <c r="A55" s="40"/>
      <c r="B55" s="1473"/>
      <c r="C55" s="1468" t="s">
        <v>448</v>
      </c>
      <c r="D55" s="1469"/>
      <c r="E55" s="1469"/>
      <c r="F55" s="1469"/>
      <c r="G55" s="1469"/>
      <c r="H55" s="1469"/>
      <c r="I55" s="1469"/>
      <c r="J55" s="1469"/>
      <c r="K55" s="1469"/>
      <c r="L55" s="1470"/>
      <c r="M55" s="1348" t="s">
        <v>413</v>
      </c>
      <c r="N55" s="1349"/>
      <c r="O55" s="1359"/>
      <c r="P55" s="1360"/>
      <c r="Q55" s="1360"/>
      <c r="R55" s="1361"/>
      <c r="S55" s="1359"/>
      <c r="T55" s="1360"/>
      <c r="U55" s="1360"/>
      <c r="V55" s="1361"/>
      <c r="W55" s="1365"/>
      <c r="X55" s="1366"/>
      <c r="Y55" s="1366"/>
      <c r="Z55" s="1371" t="s">
        <v>449</v>
      </c>
      <c r="AA55" s="1372"/>
      <c r="AB55" s="1372"/>
      <c r="AC55" s="1385"/>
      <c r="AD55" s="1386"/>
      <c r="AE55" s="1386"/>
      <c r="AF55" s="1386"/>
      <c r="AG55" s="1386"/>
      <c r="AH55" s="1387"/>
      <c r="AI55" s="1371" t="s">
        <v>450</v>
      </c>
      <c r="AJ55" s="1372"/>
      <c r="AK55" s="1415"/>
      <c r="AL55" s="1415"/>
      <c r="AM55" s="1415"/>
      <c r="AN55" s="1415"/>
      <c r="AO55" s="1415"/>
      <c r="AP55" s="1415"/>
      <c r="AQ55" s="1415"/>
      <c r="AR55" s="54"/>
      <c r="AS55" s="33"/>
      <c r="BA55" s="32">
        <v>1</v>
      </c>
      <c r="BB55" s="32">
        <f>COUNTA(M47)</f>
        <v>1</v>
      </c>
      <c r="BC55" s="32">
        <f t="shared" si="2"/>
        <v>0</v>
      </c>
      <c r="BK55" s="1393"/>
      <c r="BL55" s="1393"/>
      <c r="BM55" s="1393"/>
      <c r="BN55" s="1393"/>
      <c r="BO55" s="1393"/>
      <c r="BP55" s="1393"/>
      <c r="BQ55" s="1393"/>
      <c r="BR55" s="1393"/>
      <c r="BS55" s="1393"/>
      <c r="BT55" s="1393"/>
      <c r="BU55" s="1393"/>
      <c r="BV55" s="1393"/>
      <c r="BZ55" s="74"/>
    </row>
    <row r="56" spans="1:79" ht="15" customHeight="1" x14ac:dyDescent="0.2">
      <c r="A56" s="40"/>
      <c r="B56" s="1473"/>
      <c r="C56" s="62" t="s">
        <v>451</v>
      </c>
      <c r="D56" s="63"/>
      <c r="E56" s="63"/>
      <c r="F56" s="1467"/>
      <c r="G56" s="1467"/>
      <c r="H56" s="1467"/>
      <c r="I56" s="1467"/>
      <c r="J56" s="63" t="s">
        <v>452</v>
      </c>
      <c r="K56" s="63"/>
      <c r="L56" s="63"/>
      <c r="M56" s="1350"/>
      <c r="N56" s="1351"/>
      <c r="O56" s="1362"/>
      <c r="P56" s="1363"/>
      <c r="Q56" s="1363"/>
      <c r="R56" s="1364"/>
      <c r="S56" s="1362"/>
      <c r="T56" s="1363"/>
      <c r="U56" s="1363"/>
      <c r="V56" s="1364"/>
      <c r="W56" s="1367"/>
      <c r="X56" s="1368"/>
      <c r="Y56" s="1368"/>
      <c r="Z56" s="1397" t="s">
        <v>69</v>
      </c>
      <c r="AA56" s="1397"/>
      <c r="AB56" s="1398"/>
      <c r="AC56" s="1399"/>
      <c r="AD56" s="1399"/>
      <c r="AE56" s="1399"/>
      <c r="AF56" s="1399"/>
      <c r="AG56" s="1399"/>
      <c r="AH56" s="1399"/>
      <c r="AI56" s="1399"/>
      <c r="AJ56" s="1399"/>
      <c r="AK56" s="1399"/>
      <c r="AL56" s="1399"/>
      <c r="AM56" s="1399"/>
      <c r="AN56" s="1399"/>
      <c r="AO56" s="1399"/>
      <c r="AP56" s="1399"/>
      <c r="AQ56" s="1400"/>
      <c r="AR56" s="54"/>
      <c r="AS56" s="33"/>
      <c r="BA56" s="32">
        <v>1</v>
      </c>
      <c r="BB56" s="32">
        <f>IF(AND(M47&lt;&gt;"主",M47&lt;&gt;2),1,COUNTA(O47))</f>
        <v>0</v>
      </c>
      <c r="BC56" s="32">
        <f t="shared" si="2"/>
        <v>1</v>
      </c>
      <c r="BK56" s="1393"/>
      <c r="BL56" s="1393"/>
      <c r="BM56" s="1393"/>
      <c r="BN56" s="1393"/>
      <c r="BO56" s="1393"/>
      <c r="BP56" s="1393"/>
      <c r="BQ56" s="1393"/>
      <c r="BR56" s="1393"/>
      <c r="BS56" s="1393"/>
      <c r="BT56" s="1393"/>
      <c r="BU56" s="1393"/>
      <c r="BV56" s="1393"/>
      <c r="BZ56" s="74"/>
    </row>
    <row r="57" spans="1:79" ht="20.25" customHeight="1" x14ac:dyDescent="0.2">
      <c r="A57" s="40"/>
      <c r="B57" s="1473"/>
      <c r="C57" s="1468" t="s">
        <v>448</v>
      </c>
      <c r="D57" s="1469"/>
      <c r="E57" s="1469"/>
      <c r="F57" s="1469"/>
      <c r="G57" s="1469"/>
      <c r="H57" s="1469"/>
      <c r="I57" s="1469"/>
      <c r="J57" s="1469"/>
      <c r="K57" s="1469"/>
      <c r="L57" s="1470"/>
      <c r="M57" s="1348" t="s">
        <v>413</v>
      </c>
      <c r="N57" s="1349"/>
      <c r="O57" s="1359"/>
      <c r="P57" s="1360"/>
      <c r="Q57" s="1360"/>
      <c r="R57" s="1361"/>
      <c r="S57" s="1359"/>
      <c r="T57" s="1360"/>
      <c r="U57" s="1360"/>
      <c r="V57" s="1361"/>
      <c r="W57" s="1365"/>
      <c r="X57" s="1366"/>
      <c r="Y57" s="1366"/>
      <c r="Z57" s="1371" t="s">
        <v>449</v>
      </c>
      <c r="AA57" s="1372"/>
      <c r="AB57" s="1372"/>
      <c r="AC57" s="1385"/>
      <c r="AD57" s="1386"/>
      <c r="AE57" s="1386"/>
      <c r="AF57" s="1386"/>
      <c r="AG57" s="1386"/>
      <c r="AH57" s="1387"/>
      <c r="AI57" s="1371" t="s">
        <v>450</v>
      </c>
      <c r="AJ57" s="1388"/>
      <c r="AK57" s="1385"/>
      <c r="AL57" s="1386"/>
      <c r="AM57" s="1386"/>
      <c r="AN57" s="1386"/>
      <c r="AO57" s="1386"/>
      <c r="AP57" s="1386"/>
      <c r="AQ57" s="1387"/>
      <c r="AR57" s="54"/>
      <c r="AS57" s="33"/>
      <c r="BA57" s="32">
        <v>1</v>
      </c>
      <c r="BB57" s="32">
        <f>IF(AND(M47&lt;&gt;"主",M47&lt;&gt;2),1,COUNTA(S47))</f>
        <v>0</v>
      </c>
      <c r="BC57" s="32">
        <f t="shared" si="2"/>
        <v>1</v>
      </c>
      <c r="BK57" s="1393"/>
      <c r="BL57" s="1393"/>
      <c r="BM57" s="1393"/>
      <c r="BN57" s="1393"/>
      <c r="BO57" s="1393"/>
      <c r="BP57" s="1393"/>
      <c r="BQ57" s="1393"/>
      <c r="BR57" s="1393"/>
      <c r="BS57" s="1393"/>
      <c r="BT57" s="1393"/>
      <c r="BU57" s="1393"/>
      <c r="BV57" s="1393"/>
      <c r="BZ57" s="74"/>
    </row>
    <row r="58" spans="1:79" ht="15" customHeight="1" x14ac:dyDescent="0.2">
      <c r="A58" s="40"/>
      <c r="B58" s="1473"/>
      <c r="C58" s="63" t="s">
        <v>453</v>
      </c>
      <c r="D58" s="63"/>
      <c r="E58" s="63"/>
      <c r="F58" s="1467"/>
      <c r="G58" s="1467"/>
      <c r="H58" s="1467"/>
      <c r="I58" s="1467"/>
      <c r="J58" s="63" t="s">
        <v>452</v>
      </c>
      <c r="K58" s="63"/>
      <c r="L58" s="63"/>
      <c r="M58" s="1350"/>
      <c r="N58" s="1351"/>
      <c r="O58" s="1362"/>
      <c r="P58" s="1363"/>
      <c r="Q58" s="1363"/>
      <c r="R58" s="1364"/>
      <c r="S58" s="1362"/>
      <c r="T58" s="1363"/>
      <c r="U58" s="1363"/>
      <c r="V58" s="1364"/>
      <c r="W58" s="1367"/>
      <c r="X58" s="1368"/>
      <c r="Y58" s="1368"/>
      <c r="Z58" s="1397" t="s">
        <v>69</v>
      </c>
      <c r="AA58" s="1397"/>
      <c r="AB58" s="1398"/>
      <c r="AC58" s="1399"/>
      <c r="AD58" s="1399"/>
      <c r="AE58" s="1399"/>
      <c r="AF58" s="1399"/>
      <c r="AG58" s="1399"/>
      <c r="AH58" s="1399"/>
      <c r="AI58" s="1399"/>
      <c r="AJ58" s="1399"/>
      <c r="AK58" s="1399"/>
      <c r="AL58" s="1399"/>
      <c r="AM58" s="1399"/>
      <c r="AN58" s="1399"/>
      <c r="AO58" s="1399"/>
      <c r="AP58" s="1399"/>
      <c r="AQ58" s="1400"/>
      <c r="AR58" s="54"/>
      <c r="AS58" s="33"/>
      <c r="BA58" s="32">
        <v>1</v>
      </c>
      <c r="BB58" s="32">
        <f>IF(AND(M47&lt;&gt;"主",M47&lt;&gt;2),1,COUNTA(W47))</f>
        <v>0</v>
      </c>
      <c r="BC58" s="32">
        <f t="shared" si="2"/>
        <v>1</v>
      </c>
      <c r="BK58" s="1393"/>
      <c r="BL58" s="1393"/>
      <c r="BM58" s="1393"/>
      <c r="BN58" s="1393"/>
      <c r="BO58" s="1393"/>
      <c r="BP58" s="1393"/>
      <c r="BQ58" s="1393"/>
      <c r="BR58" s="1393"/>
      <c r="BS58" s="1393"/>
      <c r="BT58" s="1393"/>
      <c r="BU58" s="1393"/>
      <c r="BV58" s="1393"/>
      <c r="BZ58" s="74"/>
    </row>
    <row r="59" spans="1:79" ht="14.25" customHeight="1" x14ac:dyDescent="0.2">
      <c r="A59" s="40"/>
      <c r="B59" s="33"/>
      <c r="C59" s="75" t="s">
        <v>454</v>
      </c>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54"/>
      <c r="AS59" s="33"/>
      <c r="BA59" s="32">
        <v>1</v>
      </c>
      <c r="BB59" s="32">
        <f>IF(M47&lt;&gt;2,1,COUNTA(O49))</f>
        <v>1</v>
      </c>
      <c r="BC59" s="32">
        <f t="shared" si="2"/>
        <v>0</v>
      </c>
      <c r="BK59" s="1393"/>
      <c r="BL59" s="1393"/>
      <c r="BM59" s="1393"/>
      <c r="BN59" s="1393"/>
      <c r="BO59" s="1393"/>
      <c r="BP59" s="1393"/>
      <c r="BQ59" s="1393"/>
      <c r="BR59" s="1393"/>
      <c r="BS59" s="1393"/>
      <c r="BT59" s="1393"/>
      <c r="BU59" s="1393"/>
      <c r="BV59" s="1393"/>
      <c r="BZ59" s="74"/>
    </row>
    <row r="60" spans="1:79" ht="14.25" customHeight="1" x14ac:dyDescent="0.2">
      <c r="A60" s="40"/>
      <c r="B60" s="1352" t="s">
        <v>455</v>
      </c>
      <c r="C60" s="1352"/>
      <c r="D60" s="1352"/>
      <c r="E60" s="1352"/>
      <c r="F60" s="1352"/>
      <c r="G60" s="1352"/>
      <c r="H60" s="1352"/>
      <c r="I60" s="1352"/>
      <c r="J60" s="1352"/>
      <c r="K60" s="1352"/>
      <c r="L60" s="1352"/>
      <c r="M60" s="1397" t="s">
        <v>456</v>
      </c>
      <c r="N60" s="1397"/>
      <c r="O60" s="1397"/>
      <c r="P60" s="1397"/>
      <c r="Q60" s="1397"/>
      <c r="R60" s="1397"/>
      <c r="S60" s="1397"/>
      <c r="T60" s="1397"/>
      <c r="U60" s="1397"/>
      <c r="V60" s="1397"/>
      <c r="W60" s="1397"/>
      <c r="X60" s="1397"/>
      <c r="Y60" s="1397"/>
      <c r="Z60" s="1397"/>
      <c r="AA60" s="1397"/>
      <c r="AB60" s="1369"/>
      <c r="AC60" s="1369"/>
      <c r="AD60" s="1369"/>
      <c r="AE60" s="1369"/>
      <c r="AF60" s="1369"/>
      <c r="AG60" s="1369"/>
      <c r="AH60" s="1369"/>
      <c r="AI60" s="1369"/>
      <c r="AJ60" s="1369"/>
      <c r="AK60" s="1369"/>
      <c r="AL60" s="1369"/>
      <c r="AM60" s="1369"/>
      <c r="AN60" s="1369"/>
      <c r="AO60" s="1369"/>
      <c r="AP60" s="1369"/>
      <c r="AQ60" s="1369"/>
      <c r="AR60" s="54"/>
      <c r="AS60" s="33"/>
      <c r="BA60" s="32">
        <v>1</v>
      </c>
      <c r="BB60" s="32">
        <f>IF(M47&lt;&gt;2,1,COUNTA(S49))</f>
        <v>1</v>
      </c>
      <c r="BC60" s="32">
        <f t="shared" si="2"/>
        <v>0</v>
      </c>
      <c r="BK60" s="1393"/>
      <c r="BL60" s="1393"/>
      <c r="BM60" s="1393"/>
      <c r="BN60" s="1393"/>
      <c r="BO60" s="1393"/>
      <c r="BP60" s="1393"/>
      <c r="BQ60" s="1393"/>
      <c r="BR60" s="1393"/>
      <c r="BS60" s="1393"/>
      <c r="BT60" s="1393"/>
      <c r="BU60" s="1393"/>
      <c r="BV60" s="1393"/>
      <c r="BZ60" s="74"/>
    </row>
    <row r="61" spans="1:79" ht="14.25" customHeight="1" x14ac:dyDescent="0.2">
      <c r="A61" s="40"/>
      <c r="B61" s="1352"/>
      <c r="C61" s="1352"/>
      <c r="D61" s="1352"/>
      <c r="E61" s="1352"/>
      <c r="F61" s="1352"/>
      <c r="G61" s="1352"/>
      <c r="H61" s="1352"/>
      <c r="I61" s="1352"/>
      <c r="J61" s="1352"/>
      <c r="K61" s="1352"/>
      <c r="L61" s="1352"/>
      <c r="M61" s="1397" t="s">
        <v>457</v>
      </c>
      <c r="N61" s="1397"/>
      <c r="O61" s="1397"/>
      <c r="P61" s="1397"/>
      <c r="Q61" s="1397"/>
      <c r="R61" s="1397"/>
      <c r="S61" s="1397"/>
      <c r="T61" s="1397"/>
      <c r="U61" s="1397"/>
      <c r="V61" s="1397"/>
      <c r="W61" s="1397"/>
      <c r="X61" s="1397"/>
      <c r="Y61" s="1397"/>
      <c r="Z61" s="1397"/>
      <c r="AA61" s="1397"/>
      <c r="AB61" s="1369"/>
      <c r="AC61" s="1369"/>
      <c r="AD61" s="1369"/>
      <c r="AE61" s="1369"/>
      <c r="AF61" s="1369"/>
      <c r="AG61" s="1369"/>
      <c r="AH61" s="1369"/>
      <c r="AI61" s="1369"/>
      <c r="AJ61" s="1369"/>
      <c r="AK61" s="1369"/>
      <c r="AL61" s="1369"/>
      <c r="AM61" s="1369"/>
      <c r="AN61" s="1369"/>
      <c r="AO61" s="1369"/>
      <c r="AP61" s="1369"/>
      <c r="AQ61" s="1369"/>
      <c r="AR61" s="54"/>
      <c r="AS61" s="33"/>
      <c r="BA61" s="32">
        <v>1</v>
      </c>
      <c r="BB61" s="32">
        <f>IF(M47&lt;&gt;2,1,COUNTA(W49))</f>
        <v>1</v>
      </c>
      <c r="BC61" s="32">
        <f t="shared" si="2"/>
        <v>0</v>
      </c>
      <c r="BK61" s="1393"/>
      <c r="BL61" s="1393"/>
      <c r="BM61" s="1393"/>
      <c r="BN61" s="1393"/>
      <c r="BO61" s="1393"/>
      <c r="BP61" s="1393"/>
      <c r="BQ61" s="1393"/>
      <c r="BR61" s="1393"/>
      <c r="BS61" s="1393"/>
      <c r="BT61" s="1393"/>
      <c r="BU61" s="1393"/>
      <c r="BV61" s="1393"/>
      <c r="BZ61" s="74"/>
      <c r="CA61" s="55"/>
    </row>
    <row r="62" spans="1:79" ht="14.25" customHeight="1" x14ac:dyDescent="0.2">
      <c r="A62" s="40"/>
      <c r="B62" s="1352"/>
      <c r="C62" s="1352"/>
      <c r="D62" s="1352"/>
      <c r="E62" s="1352"/>
      <c r="F62" s="1352"/>
      <c r="G62" s="1352"/>
      <c r="H62" s="1352"/>
      <c r="I62" s="1352"/>
      <c r="J62" s="1352"/>
      <c r="K62" s="1352"/>
      <c r="L62" s="1352"/>
      <c r="M62" s="1397" t="s">
        <v>458</v>
      </c>
      <c r="N62" s="1397"/>
      <c r="O62" s="1397"/>
      <c r="P62" s="1397"/>
      <c r="Q62" s="1397"/>
      <c r="R62" s="1397"/>
      <c r="S62" s="1397"/>
      <c r="T62" s="1397"/>
      <c r="U62" s="1397"/>
      <c r="V62" s="1397"/>
      <c r="W62" s="1397"/>
      <c r="X62" s="1397"/>
      <c r="Y62" s="1397"/>
      <c r="Z62" s="1397"/>
      <c r="AA62" s="1397"/>
      <c r="AB62" s="1369"/>
      <c r="AC62" s="1369"/>
      <c r="AD62" s="1369"/>
      <c r="AE62" s="1369"/>
      <c r="AF62" s="1369"/>
      <c r="AG62" s="1369"/>
      <c r="AH62" s="1369"/>
      <c r="AI62" s="1369"/>
      <c r="AJ62" s="1369"/>
      <c r="AK62" s="1369"/>
      <c r="AL62" s="1369"/>
      <c r="AM62" s="1369"/>
      <c r="AN62" s="1369"/>
      <c r="AO62" s="1369"/>
      <c r="AP62" s="1369"/>
      <c r="AQ62" s="1369"/>
      <c r="AR62" s="54"/>
      <c r="AS62" s="33"/>
      <c r="BA62" s="32">
        <v>1</v>
      </c>
      <c r="BB62" s="32">
        <f>COUNTA(M51)</f>
        <v>1</v>
      </c>
      <c r="BC62" s="32">
        <f t="shared" si="2"/>
        <v>0</v>
      </c>
      <c r="BL62" s="1393"/>
      <c r="BM62" s="1393"/>
      <c r="BN62" s="1393"/>
      <c r="BO62" s="1393"/>
      <c r="BP62" s="1393"/>
      <c r="BQ62" s="1393"/>
      <c r="BR62" s="1393"/>
      <c r="BS62" s="1393"/>
      <c r="BT62" s="1393"/>
      <c r="BU62" s="1393"/>
      <c r="BV62" s="1393"/>
      <c r="BZ62" s="74"/>
    </row>
    <row r="63" spans="1:79" ht="14.25" customHeight="1" x14ac:dyDescent="0.2">
      <c r="A63" s="40"/>
      <c r="B63" s="1352"/>
      <c r="C63" s="1352"/>
      <c r="D63" s="1352"/>
      <c r="E63" s="1352"/>
      <c r="F63" s="1352"/>
      <c r="G63" s="1352"/>
      <c r="H63" s="1352"/>
      <c r="I63" s="1352"/>
      <c r="J63" s="1352"/>
      <c r="K63" s="1352"/>
      <c r="L63" s="1352"/>
      <c r="M63" s="1416" t="s">
        <v>459</v>
      </c>
      <c r="N63" s="1416"/>
      <c r="O63" s="1416"/>
      <c r="P63" s="1416"/>
      <c r="Q63" s="1416"/>
      <c r="R63" s="1416"/>
      <c r="S63" s="1416"/>
      <c r="T63" s="1416"/>
      <c r="U63" s="1416"/>
      <c r="V63" s="1416"/>
      <c r="W63" s="1416"/>
      <c r="X63" s="1416"/>
      <c r="Y63" s="1416"/>
      <c r="Z63" s="1416"/>
      <c r="AA63" s="1416"/>
      <c r="AB63" s="1369" t="s">
        <v>823</v>
      </c>
      <c r="AC63" s="1369"/>
      <c r="AD63" s="1369"/>
      <c r="AE63" s="1369"/>
      <c r="AF63" s="1369"/>
      <c r="AG63" s="1369"/>
      <c r="AH63" s="1369"/>
      <c r="AI63" s="1369"/>
      <c r="AJ63" s="1369"/>
      <c r="AK63" s="1369"/>
      <c r="AL63" s="1369"/>
      <c r="AM63" s="1369"/>
      <c r="AN63" s="1369"/>
      <c r="AO63" s="1369"/>
      <c r="AP63" s="1369"/>
      <c r="AQ63" s="1369"/>
      <c r="AR63" s="54"/>
      <c r="AS63" s="33"/>
      <c r="BA63" s="32">
        <v>1</v>
      </c>
      <c r="BB63" s="32">
        <f>IF(AND(M51&lt;&gt;"主",M51&lt;&gt;2),1,COUNTA(O51))</f>
        <v>0</v>
      </c>
      <c r="BC63" s="32">
        <f t="shared" si="2"/>
        <v>1</v>
      </c>
      <c r="BL63" s="1393"/>
      <c r="BM63" s="1393"/>
      <c r="BN63" s="1393"/>
      <c r="BO63" s="1393"/>
      <c r="BP63" s="1393"/>
      <c r="BQ63" s="1393"/>
      <c r="BR63" s="1393"/>
      <c r="BS63" s="1393"/>
      <c r="BT63" s="1393"/>
      <c r="BU63" s="1393"/>
      <c r="BV63" s="1393"/>
      <c r="BZ63" s="74"/>
    </row>
    <row r="64" spans="1:79" ht="14.25" customHeight="1" x14ac:dyDescent="0.2">
      <c r="A64" s="40"/>
      <c r="B64" s="1352"/>
      <c r="C64" s="1352"/>
      <c r="D64" s="1352"/>
      <c r="E64" s="1352"/>
      <c r="F64" s="1352"/>
      <c r="G64" s="1352"/>
      <c r="H64" s="1352"/>
      <c r="I64" s="1352"/>
      <c r="J64" s="1352"/>
      <c r="K64" s="1352"/>
      <c r="L64" s="1352"/>
      <c r="M64" s="1448"/>
      <c r="N64" s="1448"/>
      <c r="O64" s="1448"/>
      <c r="P64" s="1448"/>
      <c r="Q64" s="1448"/>
      <c r="R64" s="1448"/>
      <c r="S64" s="1448"/>
      <c r="T64" s="1448"/>
      <c r="U64" s="1448"/>
      <c r="V64" s="1448"/>
      <c r="W64" s="1448"/>
      <c r="X64" s="1448"/>
      <c r="Y64" s="1448"/>
      <c r="Z64" s="1448"/>
      <c r="AA64" s="1448"/>
      <c r="AB64" s="1382" t="s">
        <v>460</v>
      </c>
      <c r="AC64" s="1384"/>
      <c r="AD64" s="1406"/>
      <c r="AE64" s="1407"/>
      <c r="AF64" s="1407"/>
      <c r="AG64" s="1408"/>
      <c r="AH64" s="53" t="s">
        <v>120</v>
      </c>
      <c r="AI64" s="1382" t="s">
        <v>461</v>
      </c>
      <c r="AJ64" s="1383"/>
      <c r="AK64" s="1384"/>
      <c r="AL64" s="1406"/>
      <c r="AM64" s="1407"/>
      <c r="AN64" s="1407"/>
      <c r="AO64" s="1407"/>
      <c r="AP64" s="1408"/>
      <c r="AQ64" s="53" t="s">
        <v>462</v>
      </c>
      <c r="AR64" s="54"/>
      <c r="AS64" s="33"/>
      <c r="BA64" s="32">
        <v>1</v>
      </c>
      <c r="BB64" s="32">
        <f>IF(AND(M51&lt;&gt;"主",M51&lt;&gt;2),1,COUNTA(S51))</f>
        <v>0</v>
      </c>
      <c r="BC64" s="32">
        <f t="shared" si="2"/>
        <v>1</v>
      </c>
      <c r="BL64" s="1393"/>
      <c r="BM64" s="1393"/>
      <c r="BN64" s="1393"/>
      <c r="BO64" s="1393"/>
      <c r="BP64" s="1393"/>
      <c r="BQ64" s="1393"/>
      <c r="BR64" s="1393"/>
      <c r="BS64" s="1393"/>
      <c r="BT64" s="1393"/>
      <c r="BU64" s="1393"/>
      <c r="BV64" s="1393"/>
      <c r="BZ64" s="74"/>
    </row>
    <row r="65" spans="1:78" ht="14.25" customHeight="1" x14ac:dyDescent="0.2">
      <c r="A65" s="40"/>
      <c r="B65" s="1352"/>
      <c r="C65" s="1352"/>
      <c r="D65" s="1352"/>
      <c r="E65" s="1352"/>
      <c r="F65" s="1352"/>
      <c r="G65" s="1352"/>
      <c r="H65" s="1352"/>
      <c r="I65" s="1352"/>
      <c r="J65" s="1352"/>
      <c r="K65" s="1352"/>
      <c r="L65" s="1352"/>
      <c r="M65" s="1471"/>
      <c r="N65" s="1471"/>
      <c r="O65" s="1471"/>
      <c r="P65" s="1471"/>
      <c r="Q65" s="1471"/>
      <c r="R65" s="1471"/>
      <c r="S65" s="1471"/>
      <c r="T65" s="1471"/>
      <c r="U65" s="1471"/>
      <c r="V65" s="1471"/>
      <c r="W65" s="1471"/>
      <c r="X65" s="1471"/>
      <c r="Y65" s="1471"/>
      <c r="Z65" s="1471"/>
      <c r="AA65" s="1471"/>
      <c r="AB65" s="1382" t="s">
        <v>463</v>
      </c>
      <c r="AC65" s="1384"/>
      <c r="AD65" s="1406"/>
      <c r="AE65" s="1407"/>
      <c r="AF65" s="1407"/>
      <c r="AG65" s="1408"/>
      <c r="AH65" s="53" t="s">
        <v>464</v>
      </c>
      <c r="AI65" s="1382" t="s">
        <v>465</v>
      </c>
      <c r="AJ65" s="1383"/>
      <c r="AK65" s="1384"/>
      <c r="AL65" s="1406"/>
      <c r="AM65" s="1407"/>
      <c r="AN65" s="1407"/>
      <c r="AO65" s="1407"/>
      <c r="AP65" s="1408"/>
      <c r="AQ65" s="53" t="s">
        <v>466</v>
      </c>
      <c r="AR65" s="54"/>
      <c r="AS65" s="33"/>
      <c r="AX65" s="55"/>
      <c r="BA65" s="32">
        <v>1</v>
      </c>
      <c r="BB65" s="32">
        <f>IF(AND(M51&lt;&gt;"主",M51&lt;&gt;2),1,COUNTA(W51))</f>
        <v>0</v>
      </c>
      <c r="BC65" s="32">
        <f t="shared" si="2"/>
        <v>1</v>
      </c>
      <c r="BL65" s="1393"/>
      <c r="BM65" s="1393"/>
      <c r="BN65" s="1393"/>
      <c r="BO65" s="1393"/>
      <c r="BP65" s="1393"/>
      <c r="BQ65" s="1393"/>
      <c r="BR65" s="1393"/>
      <c r="BS65" s="1393"/>
      <c r="BT65" s="1393"/>
      <c r="BU65" s="1393"/>
      <c r="BV65" s="1393"/>
      <c r="BZ65" s="74"/>
    </row>
    <row r="66" spans="1:78" ht="14.25" customHeight="1" x14ac:dyDescent="0.2">
      <c r="A66" s="40"/>
      <c r="B66" s="1352"/>
      <c r="C66" s="1352"/>
      <c r="D66" s="1352"/>
      <c r="E66" s="1352"/>
      <c r="F66" s="1352"/>
      <c r="G66" s="1352"/>
      <c r="H66" s="1352"/>
      <c r="I66" s="1352"/>
      <c r="J66" s="1352"/>
      <c r="K66" s="1352"/>
      <c r="L66" s="1352"/>
      <c r="M66" s="1416" t="s">
        <v>467</v>
      </c>
      <c r="N66" s="1416"/>
      <c r="O66" s="1416"/>
      <c r="P66" s="1416"/>
      <c r="Q66" s="1416"/>
      <c r="R66" s="1416"/>
      <c r="S66" s="1416"/>
      <c r="T66" s="1416"/>
      <c r="U66" s="1416"/>
      <c r="V66" s="1416"/>
      <c r="W66" s="1416"/>
      <c r="X66" s="1416"/>
      <c r="Y66" s="1416"/>
      <c r="Z66" s="1416"/>
      <c r="AA66" s="1416"/>
      <c r="AB66" s="1479"/>
      <c r="AC66" s="1480"/>
      <c r="AD66" s="1480"/>
      <c r="AE66" s="1480"/>
      <c r="AF66" s="1480"/>
      <c r="AG66" s="1480"/>
      <c r="AH66" s="1480"/>
      <c r="AI66" s="1480"/>
      <c r="AJ66" s="1480"/>
      <c r="AK66" s="1480"/>
      <c r="AL66" s="1480"/>
      <c r="AM66" s="1480"/>
      <c r="AN66" s="1480"/>
      <c r="AO66" s="1480"/>
      <c r="AP66" s="1480"/>
      <c r="AQ66" s="1481"/>
      <c r="AR66" s="54"/>
      <c r="AS66" s="33"/>
      <c r="BA66" s="32">
        <v>1</v>
      </c>
      <c r="BB66" s="32">
        <f>IF(M51&lt;&gt;2,1,COUNTA(O53))</f>
        <v>1</v>
      </c>
      <c r="BC66" s="32">
        <f t="shared" si="2"/>
        <v>0</v>
      </c>
      <c r="BL66" s="1393"/>
      <c r="BM66" s="1393"/>
      <c r="BN66" s="1393"/>
      <c r="BO66" s="1393"/>
      <c r="BP66" s="1393"/>
      <c r="BQ66" s="1393"/>
      <c r="BR66" s="1393"/>
      <c r="BS66" s="1393"/>
      <c r="BT66" s="1393"/>
      <c r="BU66" s="1393"/>
      <c r="BV66" s="1393"/>
    </row>
    <row r="67" spans="1:78" ht="14.25" customHeight="1" x14ac:dyDescent="0.2">
      <c r="A67" s="40"/>
      <c r="B67" s="1352"/>
      <c r="C67" s="1352"/>
      <c r="D67" s="1352"/>
      <c r="E67" s="1352"/>
      <c r="F67" s="1352"/>
      <c r="G67" s="1352"/>
      <c r="H67" s="1352"/>
      <c r="I67" s="1352"/>
      <c r="J67" s="1352"/>
      <c r="K67" s="1352"/>
      <c r="L67" s="1352"/>
      <c r="M67" s="1472"/>
      <c r="N67" s="1472"/>
      <c r="O67" s="1472"/>
      <c r="P67" s="1472"/>
      <c r="Q67" s="1472"/>
      <c r="R67" s="1472"/>
      <c r="S67" s="1472"/>
      <c r="T67" s="1472"/>
      <c r="U67" s="1472"/>
      <c r="V67" s="1472"/>
      <c r="W67" s="1472"/>
      <c r="X67" s="1472"/>
      <c r="Y67" s="1472"/>
      <c r="Z67" s="1472"/>
      <c r="AA67" s="1472"/>
      <c r="AB67" s="1482"/>
      <c r="AC67" s="1483"/>
      <c r="AD67" s="1483"/>
      <c r="AE67" s="1483"/>
      <c r="AF67" s="1483"/>
      <c r="AG67" s="1483"/>
      <c r="AH67" s="1483"/>
      <c r="AI67" s="1483"/>
      <c r="AJ67" s="1483"/>
      <c r="AK67" s="1483"/>
      <c r="AL67" s="1483"/>
      <c r="AM67" s="1483"/>
      <c r="AN67" s="1483"/>
      <c r="AO67" s="1483"/>
      <c r="AP67" s="1483"/>
      <c r="AQ67" s="1484"/>
      <c r="AR67" s="54"/>
      <c r="AS67" s="33"/>
      <c r="BA67" s="32">
        <v>1</v>
      </c>
      <c r="BB67" s="32">
        <f>IF(M51&lt;&gt;2,1,COUNTA(S53))</f>
        <v>1</v>
      </c>
      <c r="BC67" s="32">
        <f t="shared" si="2"/>
        <v>0</v>
      </c>
    </row>
    <row r="68" spans="1:78" ht="14.25" customHeight="1" thickBot="1" x14ac:dyDescent="0.25">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8"/>
      <c r="AS68" s="33"/>
      <c r="BA68" s="32">
        <v>1</v>
      </c>
      <c r="BB68" s="32">
        <f>IF(M51&lt;&gt;2,1,COUNTA(W53))</f>
        <v>1</v>
      </c>
      <c r="BC68" s="32">
        <f t="shared" si="2"/>
        <v>0</v>
      </c>
    </row>
    <row r="69" spans="1:78" ht="14.25" customHeight="1" x14ac:dyDescent="0.2">
      <c r="BA69" s="32">
        <v>1</v>
      </c>
      <c r="BB69" s="32">
        <f>COUNTA(F56)</f>
        <v>0</v>
      </c>
      <c r="BC69" s="32">
        <f t="shared" si="2"/>
        <v>1</v>
      </c>
    </row>
    <row r="70" spans="1:78" ht="14.25" customHeight="1" x14ac:dyDescent="0.2">
      <c r="BA70" s="32">
        <v>1</v>
      </c>
      <c r="BB70" s="32">
        <f>COUNTA(M55)</f>
        <v>1</v>
      </c>
      <c r="BC70" s="32">
        <f t="shared" si="2"/>
        <v>0</v>
      </c>
    </row>
    <row r="71" spans="1:78" ht="14.25" customHeight="1" x14ac:dyDescent="0.2">
      <c r="BA71" s="32">
        <v>1</v>
      </c>
      <c r="BB71" s="32">
        <f>COUNTA(O55)</f>
        <v>0</v>
      </c>
      <c r="BC71" s="32">
        <f t="shared" si="2"/>
        <v>1</v>
      </c>
    </row>
    <row r="72" spans="1:78" ht="14.25" customHeight="1" x14ac:dyDescent="0.2">
      <c r="BA72" s="32">
        <v>1</v>
      </c>
      <c r="BB72" s="32">
        <f>COUNTA(S55)</f>
        <v>0</v>
      </c>
      <c r="BC72" s="32">
        <f t="shared" si="2"/>
        <v>1</v>
      </c>
    </row>
    <row r="73" spans="1:78" ht="14.25" customHeight="1" x14ac:dyDescent="0.2">
      <c r="BA73" s="32">
        <v>1</v>
      </c>
      <c r="BB73" s="32">
        <f>COUNTA(W55)</f>
        <v>0</v>
      </c>
      <c r="BC73" s="32">
        <f t="shared" si="2"/>
        <v>1</v>
      </c>
    </row>
    <row r="74" spans="1:78" ht="14.25" customHeight="1" x14ac:dyDescent="0.2">
      <c r="BA74" s="32">
        <v>1</v>
      </c>
      <c r="BB74" s="32">
        <f>COUNTA(F58)</f>
        <v>0</v>
      </c>
      <c r="BC74" s="32">
        <f t="shared" si="2"/>
        <v>1</v>
      </c>
    </row>
    <row r="75" spans="1:78" ht="14.25" customHeight="1" x14ac:dyDescent="0.2">
      <c r="BA75" s="32">
        <v>1</v>
      </c>
      <c r="BB75" s="32">
        <f>COUNTA(M57)</f>
        <v>1</v>
      </c>
      <c r="BC75" s="32">
        <f t="shared" ref="BC75:BC78" si="3">BA75-BB75</f>
        <v>0</v>
      </c>
    </row>
    <row r="76" spans="1:78" ht="14.25" customHeight="1" x14ac:dyDescent="0.2">
      <c r="BA76" s="32">
        <v>1</v>
      </c>
      <c r="BB76" s="32">
        <f>COUNTA(O57)</f>
        <v>0</v>
      </c>
      <c r="BC76" s="32">
        <f t="shared" si="3"/>
        <v>1</v>
      </c>
    </row>
    <row r="77" spans="1:78" ht="14.25" customHeight="1" x14ac:dyDescent="0.2">
      <c r="BA77" s="32">
        <v>1</v>
      </c>
      <c r="BB77" s="32">
        <f>COUNTA(S57)</f>
        <v>0</v>
      </c>
      <c r="BC77" s="32">
        <f t="shared" si="3"/>
        <v>1</v>
      </c>
    </row>
    <row r="78" spans="1:78" ht="14.25" customHeight="1" x14ac:dyDescent="0.2">
      <c r="BA78" s="32">
        <v>1</v>
      </c>
      <c r="BB78" s="32">
        <f>COUNTA(W57)</f>
        <v>0</v>
      </c>
      <c r="BC78" s="32">
        <f t="shared" si="3"/>
        <v>1</v>
      </c>
    </row>
  </sheetData>
  <sheetProtection algorithmName="SHA-512" hashValue="802Nme9vXb4vszvo0lTD/PVHgSceP0A2+yfSPLmv0tU2wGJ0KSwmrk+GpGBnRpU6Xm/Me7RN/Z7aynPkwHCzeg==" saltValue="cQgN4v+8GVyQfb+201YUAg==" spinCount="100000" sheet="1" objects="1" scenarios="1"/>
  <mergeCells count="435">
    <mergeCell ref="AB66:AQ67"/>
    <mergeCell ref="F1:L1"/>
    <mergeCell ref="AJ4:AR4"/>
    <mergeCell ref="BK59:BP59"/>
    <mergeCell ref="BQ59:BV59"/>
    <mergeCell ref="BQ53:BV53"/>
    <mergeCell ref="BK53:BP53"/>
    <mergeCell ref="BK54:BP54"/>
    <mergeCell ref="BK55:BP55"/>
    <mergeCell ref="BK56:BP56"/>
    <mergeCell ref="BQ54:BV54"/>
    <mergeCell ref="BQ55:BV55"/>
    <mergeCell ref="BQ56:BV56"/>
    <mergeCell ref="BQ57:BV57"/>
    <mergeCell ref="BQ49:BV49"/>
    <mergeCell ref="BQ50:BV50"/>
    <mergeCell ref="BQ51:BV51"/>
    <mergeCell ref="BQ52:BV52"/>
    <mergeCell ref="BQ42:BV42"/>
    <mergeCell ref="BQ43:BV43"/>
    <mergeCell ref="BQ44:BV44"/>
    <mergeCell ref="BQ58:BV58"/>
    <mergeCell ref="BK58:BP58"/>
    <mergeCell ref="BK57:BP57"/>
    <mergeCell ref="BK52:BP52"/>
    <mergeCell ref="AM17:AM18"/>
    <mergeCell ref="AN17:AP18"/>
    <mergeCell ref="BK18:BP18"/>
    <mergeCell ref="BK19:BP19"/>
    <mergeCell ref="BK34:BP34"/>
    <mergeCell ref="BK33:BP33"/>
    <mergeCell ref="BK40:BP40"/>
    <mergeCell ref="BK41:BP41"/>
    <mergeCell ref="BK42:BP42"/>
    <mergeCell ref="BK38:BP38"/>
    <mergeCell ref="BK20:BP20"/>
    <mergeCell ref="AK32:AQ32"/>
    <mergeCell ref="AI25:AQ25"/>
    <mergeCell ref="BK43:BP43"/>
    <mergeCell ref="BK35:BP35"/>
    <mergeCell ref="AB28:AQ28"/>
    <mergeCell ref="BK39:BP39"/>
    <mergeCell ref="AA17:AB18"/>
    <mergeCell ref="AB27:AH27"/>
    <mergeCell ref="AI26:AJ26"/>
    <mergeCell ref="Z37:AA37"/>
    <mergeCell ref="Z31:AA31"/>
    <mergeCell ref="BK51:BP51"/>
    <mergeCell ref="BK11:BP11"/>
    <mergeCell ref="BQ11:BV11"/>
    <mergeCell ref="BQ17:BV17"/>
    <mergeCell ref="BQ18:BV18"/>
    <mergeCell ref="BK46:BP46"/>
    <mergeCell ref="BQ45:BV45"/>
    <mergeCell ref="BK49:BP49"/>
    <mergeCell ref="BK50:BP50"/>
    <mergeCell ref="BQ12:BV12"/>
    <mergeCell ref="BK12:BP12"/>
    <mergeCell ref="BK13:BP13"/>
    <mergeCell ref="BQ13:BV13"/>
    <mergeCell ref="BQ23:BV23"/>
    <mergeCell ref="BQ24:BV24"/>
    <mergeCell ref="BK14:BP14"/>
    <mergeCell ref="BQ14:BV14"/>
    <mergeCell ref="BK15:BP15"/>
    <mergeCell ref="BQ15:BV15"/>
    <mergeCell ref="BK16:BP16"/>
    <mergeCell ref="BQ16:BV16"/>
    <mergeCell ref="BK21:BP21"/>
    <mergeCell ref="BK22:BP22"/>
    <mergeCell ref="BK23:BP23"/>
    <mergeCell ref="BK45:BP45"/>
    <mergeCell ref="BQ46:BV46"/>
    <mergeCell ref="BQ47:BV47"/>
    <mergeCell ref="BQ48:BV48"/>
    <mergeCell ref="BK32:BP32"/>
    <mergeCell ref="BK36:BP36"/>
    <mergeCell ref="BK37:BP37"/>
    <mergeCell ref="BQ40:BV40"/>
    <mergeCell ref="BQ41:BV41"/>
    <mergeCell ref="BK44:BP44"/>
    <mergeCell ref="BK47:BP47"/>
    <mergeCell ref="BK48:BP48"/>
    <mergeCell ref="BQ34:BV34"/>
    <mergeCell ref="BQ35:BV35"/>
    <mergeCell ref="BQ32:BV32"/>
    <mergeCell ref="BQ33:BV33"/>
    <mergeCell ref="AM9:AQ9"/>
    <mergeCell ref="AM11:AQ11"/>
    <mergeCell ref="AC9:AG9"/>
    <mergeCell ref="AH9:AL9"/>
    <mergeCell ref="AM10:AQ10"/>
    <mergeCell ref="AH11:AJ11"/>
    <mergeCell ref="AK11:AL11"/>
    <mergeCell ref="AC17:AH18"/>
    <mergeCell ref="AI17:AL18"/>
    <mergeCell ref="AP13:AQ13"/>
    <mergeCell ref="AC10:AF10"/>
    <mergeCell ref="AK10:AL10"/>
    <mergeCell ref="AH10:AJ10"/>
    <mergeCell ref="AC11:AF11"/>
    <mergeCell ref="AI16:AL16"/>
    <mergeCell ref="AC15:AH15"/>
    <mergeCell ref="AH13:AI13"/>
    <mergeCell ref="AJ13:AO13"/>
    <mergeCell ref="BK24:BP24"/>
    <mergeCell ref="BQ19:BV19"/>
    <mergeCell ref="BQ20:BV20"/>
    <mergeCell ref="BQ21:BV21"/>
    <mergeCell ref="BQ22:BV22"/>
    <mergeCell ref="BQ36:BV36"/>
    <mergeCell ref="BQ37:BV37"/>
    <mergeCell ref="BQ38:BV38"/>
    <mergeCell ref="BQ39:BV39"/>
    <mergeCell ref="BQ25:BV25"/>
    <mergeCell ref="BQ27:BV27"/>
    <mergeCell ref="BQ28:BV28"/>
    <mergeCell ref="BQ26:BV26"/>
    <mergeCell ref="BQ29:BV29"/>
    <mergeCell ref="AI55:AJ55"/>
    <mergeCell ref="AK55:AQ55"/>
    <mergeCell ref="Z57:AB57"/>
    <mergeCell ref="AC57:AH57"/>
    <mergeCell ref="AI57:AJ57"/>
    <mergeCell ref="AK57:AQ57"/>
    <mergeCell ref="AB41:AH41"/>
    <mergeCell ref="AI38:AJ38"/>
    <mergeCell ref="AB49:AH49"/>
    <mergeCell ref="AI49:AJ49"/>
    <mergeCell ref="AK49:AQ49"/>
    <mergeCell ref="AK45:AQ45"/>
    <mergeCell ref="Z43:AA43"/>
    <mergeCell ref="AB43:AH43"/>
    <mergeCell ref="AI43:AJ43"/>
    <mergeCell ref="Z45:AA45"/>
    <mergeCell ref="AB45:AH45"/>
    <mergeCell ref="AI45:AJ45"/>
    <mergeCell ref="Z49:AA49"/>
    <mergeCell ref="AB44:AQ44"/>
    <mergeCell ref="AK43:AQ43"/>
    <mergeCell ref="AK39:AQ39"/>
    <mergeCell ref="Z39:AA39"/>
    <mergeCell ref="Z42:AA42"/>
    <mergeCell ref="M67:AA67"/>
    <mergeCell ref="M66:AA66"/>
    <mergeCell ref="B21:B58"/>
    <mergeCell ref="AB64:AC64"/>
    <mergeCell ref="AD64:AG64"/>
    <mergeCell ref="AI64:AK64"/>
    <mergeCell ref="AL64:AP64"/>
    <mergeCell ref="M63:AA63"/>
    <mergeCell ref="AB61:AQ61"/>
    <mergeCell ref="AB62:AQ62"/>
    <mergeCell ref="M61:AA61"/>
    <mergeCell ref="M62:AA62"/>
    <mergeCell ref="AB35:AH35"/>
    <mergeCell ref="AB42:AQ42"/>
    <mergeCell ref="AI41:AJ41"/>
    <mergeCell ref="AK41:AQ41"/>
    <mergeCell ref="AB38:AH38"/>
    <mergeCell ref="AB39:AH39"/>
    <mergeCell ref="AI35:AJ35"/>
    <mergeCell ref="AK35:AQ35"/>
    <mergeCell ref="AI36:AJ36"/>
    <mergeCell ref="AK36:AQ36"/>
    <mergeCell ref="AI39:AJ39"/>
    <mergeCell ref="G47:L50"/>
    <mergeCell ref="M47:N50"/>
    <mergeCell ref="G51:L54"/>
    <mergeCell ref="M51:N54"/>
    <mergeCell ref="M60:AA60"/>
    <mergeCell ref="F58:I58"/>
    <mergeCell ref="F56:I56"/>
    <mergeCell ref="O55:R56"/>
    <mergeCell ref="O57:R58"/>
    <mergeCell ref="S57:V58"/>
    <mergeCell ref="S55:V56"/>
    <mergeCell ref="W55:Y56"/>
    <mergeCell ref="W57:Y58"/>
    <mergeCell ref="Z56:AA56"/>
    <mergeCell ref="Z58:AA58"/>
    <mergeCell ref="C55:L55"/>
    <mergeCell ref="M55:N56"/>
    <mergeCell ref="M57:N58"/>
    <mergeCell ref="C57:L57"/>
    <mergeCell ref="Z55:AB55"/>
    <mergeCell ref="B60:L67"/>
    <mergeCell ref="AB60:AQ60"/>
    <mergeCell ref="M65:AA65"/>
    <mergeCell ref="W47:Y48"/>
    <mergeCell ref="W49:Y50"/>
    <mergeCell ref="G41:L42"/>
    <mergeCell ref="O32:R33"/>
    <mergeCell ref="S32:V33"/>
    <mergeCell ref="G29:L34"/>
    <mergeCell ref="O43:R44"/>
    <mergeCell ref="O45:R46"/>
    <mergeCell ref="S43:V44"/>
    <mergeCell ref="S45:V46"/>
    <mergeCell ref="M41:N42"/>
    <mergeCell ref="O36:R36"/>
    <mergeCell ref="M35:N37"/>
    <mergeCell ref="M29:N34"/>
    <mergeCell ref="G35:L37"/>
    <mergeCell ref="G38:L40"/>
    <mergeCell ref="M38:N40"/>
    <mergeCell ref="G43:L46"/>
    <mergeCell ref="M43:N46"/>
    <mergeCell ref="O31:Y31"/>
    <mergeCell ref="O41:R42"/>
    <mergeCell ref="S41:V42"/>
    <mergeCell ref="W36:Y36"/>
    <mergeCell ref="S35:V35"/>
    <mergeCell ref="S36:V36"/>
    <mergeCell ref="O38:R38"/>
    <mergeCell ref="S47:V48"/>
    <mergeCell ref="S49:V50"/>
    <mergeCell ref="S19:V20"/>
    <mergeCell ref="AC19:AL20"/>
    <mergeCell ref="AM19:AQ20"/>
    <mergeCell ref="S29:V30"/>
    <mergeCell ref="Z29:AA29"/>
    <mergeCell ref="Z30:AA30"/>
    <mergeCell ref="AB29:AH29"/>
    <mergeCell ref="AB30:AH30"/>
    <mergeCell ref="AI29:AJ29"/>
    <mergeCell ref="O28:Y28"/>
    <mergeCell ref="W29:Y30"/>
    <mergeCell ref="AI30:AQ30"/>
    <mergeCell ref="AK29:AQ29"/>
    <mergeCell ref="AK22:AQ22"/>
    <mergeCell ref="AI23:AQ23"/>
    <mergeCell ref="AI27:AJ27"/>
    <mergeCell ref="S24:V25"/>
    <mergeCell ref="O29:R30"/>
    <mergeCell ref="O27:R27"/>
    <mergeCell ref="Z34:AA34"/>
    <mergeCell ref="Z28:AA28"/>
    <mergeCell ref="Z38:AA38"/>
    <mergeCell ref="AB34:AQ34"/>
    <mergeCell ref="Z40:AA40"/>
    <mergeCell ref="AB63:AQ63"/>
    <mergeCell ref="M64:AA64"/>
    <mergeCell ref="W53:Y54"/>
    <mergeCell ref="W51:Y52"/>
    <mergeCell ref="W43:Y44"/>
    <mergeCell ref="W35:Y35"/>
    <mergeCell ref="Z32:AA32"/>
    <mergeCell ref="Z33:AA33"/>
    <mergeCell ref="AB32:AH32"/>
    <mergeCell ref="AB33:AH33"/>
    <mergeCell ref="AI32:AJ32"/>
    <mergeCell ref="W32:Y33"/>
    <mergeCell ref="AI33:AQ33"/>
    <mergeCell ref="W45:Y46"/>
    <mergeCell ref="O47:R48"/>
    <mergeCell ref="O51:R52"/>
    <mergeCell ref="O53:R54"/>
    <mergeCell ref="S53:V54"/>
    <mergeCell ref="S51:V52"/>
    <mergeCell ref="O49:R50"/>
    <mergeCell ref="S38:V38"/>
    <mergeCell ref="Z41:AA41"/>
    <mergeCell ref="Z13:AA13"/>
    <mergeCell ref="AP12:AQ12"/>
    <mergeCell ref="W26:Y26"/>
    <mergeCell ref="AI24:AJ24"/>
    <mergeCell ref="AK24:AQ24"/>
    <mergeCell ref="Z26:AA26"/>
    <mergeCell ref="AB26:AH26"/>
    <mergeCell ref="AK26:AQ26"/>
    <mergeCell ref="AQ17:AQ18"/>
    <mergeCell ref="AM14:AQ16"/>
    <mergeCell ref="AC14:AH14"/>
    <mergeCell ref="AH12:AI12"/>
    <mergeCell ref="AJ12:AO12"/>
    <mergeCell ref="AC16:AH16"/>
    <mergeCell ref="AI14:AL14"/>
    <mergeCell ref="AI15:AL15"/>
    <mergeCell ref="Z12:AA12"/>
    <mergeCell ref="M9:N9"/>
    <mergeCell ref="M10:N11"/>
    <mergeCell ref="G9:L9"/>
    <mergeCell ref="O9:R9"/>
    <mergeCell ref="O11:R11"/>
    <mergeCell ref="W9:AB9"/>
    <mergeCell ref="S9:V9"/>
    <mergeCell ref="O10:R10"/>
    <mergeCell ref="S10:V10"/>
    <mergeCell ref="W10:X10"/>
    <mergeCell ref="Z10:AA10"/>
    <mergeCell ref="W11:X11"/>
    <mergeCell ref="S11:V11"/>
    <mergeCell ref="G10:G11"/>
    <mergeCell ref="H10:L10"/>
    <mergeCell ref="H11:L11"/>
    <mergeCell ref="Z11:AA11"/>
    <mergeCell ref="S17:V18"/>
    <mergeCell ref="O14:R14"/>
    <mergeCell ref="O13:R13"/>
    <mergeCell ref="S12:V12"/>
    <mergeCell ref="S14:V14"/>
    <mergeCell ref="S13:V13"/>
    <mergeCell ref="O17:R18"/>
    <mergeCell ref="W13:X13"/>
    <mergeCell ref="W12:X12"/>
    <mergeCell ref="O37:Y37"/>
    <mergeCell ref="O34:Y34"/>
    <mergeCell ref="O40:Y40"/>
    <mergeCell ref="O35:R35"/>
    <mergeCell ref="W39:Y39"/>
    <mergeCell ref="O39:R39"/>
    <mergeCell ref="W38:Y38"/>
    <mergeCell ref="S39:V39"/>
    <mergeCell ref="W41:Y42"/>
    <mergeCell ref="BW9:CB9"/>
    <mergeCell ref="BK9:BP9"/>
    <mergeCell ref="BK10:BP10"/>
    <mergeCell ref="BQ10:BV10"/>
    <mergeCell ref="Z47:AA47"/>
    <mergeCell ref="AB47:AH47"/>
    <mergeCell ref="AB37:AQ37"/>
    <mergeCell ref="AB31:AQ31"/>
    <mergeCell ref="AB36:AH36"/>
    <mergeCell ref="Z35:AA35"/>
    <mergeCell ref="Z36:AA36"/>
    <mergeCell ref="AI47:AJ47"/>
    <mergeCell ref="AK47:AQ47"/>
    <mergeCell ref="BK17:BP17"/>
    <mergeCell ref="BK25:BP25"/>
    <mergeCell ref="BK26:BP26"/>
    <mergeCell ref="BK27:BP27"/>
    <mergeCell ref="BK28:BP28"/>
    <mergeCell ref="BK29:BP29"/>
    <mergeCell ref="Z46:AA46"/>
    <mergeCell ref="AB46:AQ46"/>
    <mergeCell ref="AK38:AQ38"/>
    <mergeCell ref="AB40:AQ40"/>
    <mergeCell ref="Z44:AA44"/>
    <mergeCell ref="BK61:BP61"/>
    <mergeCell ref="BQ60:BV60"/>
    <mergeCell ref="BQ61:BV61"/>
    <mergeCell ref="BQ62:BV62"/>
    <mergeCell ref="BQ63:BV63"/>
    <mergeCell ref="BQ64:BV64"/>
    <mergeCell ref="BQ65:BV65"/>
    <mergeCell ref="Z48:AA48"/>
    <mergeCell ref="AB48:AQ48"/>
    <mergeCell ref="AK51:AQ51"/>
    <mergeCell ref="Z51:AA51"/>
    <mergeCell ref="AB51:AH51"/>
    <mergeCell ref="AI51:AJ51"/>
    <mergeCell ref="Z53:AA53"/>
    <mergeCell ref="AB53:AH53"/>
    <mergeCell ref="AI53:AJ53"/>
    <mergeCell ref="AB56:AQ56"/>
    <mergeCell ref="AB58:AQ58"/>
    <mergeCell ref="AK53:AQ53"/>
    <mergeCell ref="AB65:AC65"/>
    <mergeCell ref="AD65:AG65"/>
    <mergeCell ref="AI65:AK65"/>
    <mergeCell ref="AL65:AP65"/>
    <mergeCell ref="AC55:AH55"/>
    <mergeCell ref="BQ66:BV66"/>
    <mergeCell ref="A1:E1"/>
    <mergeCell ref="AO1:AS1"/>
    <mergeCell ref="BL62:BP62"/>
    <mergeCell ref="BL63:BP63"/>
    <mergeCell ref="BL64:BP64"/>
    <mergeCell ref="BL65:BP65"/>
    <mergeCell ref="BL66:BP66"/>
    <mergeCell ref="BQ9:BV9"/>
    <mergeCell ref="AH7:AQ7"/>
    <mergeCell ref="Z54:AA54"/>
    <mergeCell ref="AB54:AQ54"/>
    <mergeCell ref="Z52:AA52"/>
    <mergeCell ref="AB52:AQ52"/>
    <mergeCell ref="G12:L13"/>
    <mergeCell ref="AC12:AD12"/>
    <mergeCell ref="AF12:AG12"/>
    <mergeCell ref="AC13:AD13"/>
    <mergeCell ref="AF13:AG13"/>
    <mergeCell ref="BK60:BP60"/>
    <mergeCell ref="Z50:AA50"/>
    <mergeCell ref="AB50:AQ50"/>
    <mergeCell ref="G19:L20"/>
    <mergeCell ref="W19:Z20"/>
    <mergeCell ref="B5:Y7"/>
    <mergeCell ref="M26:N28"/>
    <mergeCell ref="C21:F21"/>
    <mergeCell ref="AA19:AB20"/>
    <mergeCell ref="M17:N18"/>
    <mergeCell ref="M19:N20"/>
    <mergeCell ref="AK27:AQ27"/>
    <mergeCell ref="Z22:AA22"/>
    <mergeCell ref="Z23:AA23"/>
    <mergeCell ref="Z24:AA24"/>
    <mergeCell ref="Z25:AA25"/>
    <mergeCell ref="AB22:AH22"/>
    <mergeCell ref="AB23:AH23"/>
    <mergeCell ref="AB24:AH24"/>
    <mergeCell ref="AB25:AH25"/>
    <mergeCell ref="AI22:AJ22"/>
    <mergeCell ref="O19:R20"/>
    <mergeCell ref="S22:V23"/>
    <mergeCell ref="G21:L21"/>
    <mergeCell ref="M24:N25"/>
    <mergeCell ref="W22:Y23"/>
    <mergeCell ref="W21:Y21"/>
    <mergeCell ref="Z21:AQ21"/>
    <mergeCell ref="S21:V21"/>
    <mergeCell ref="G24:L25"/>
    <mergeCell ref="G26:L28"/>
    <mergeCell ref="G17:L18"/>
    <mergeCell ref="W17:Z18"/>
    <mergeCell ref="M12:N13"/>
    <mergeCell ref="G14:L16"/>
    <mergeCell ref="M14:N16"/>
    <mergeCell ref="G22:L23"/>
    <mergeCell ref="M22:N23"/>
    <mergeCell ref="M21:N21"/>
    <mergeCell ref="O24:R25"/>
    <mergeCell ref="W24:Y25"/>
    <mergeCell ref="S26:V26"/>
    <mergeCell ref="S27:V27"/>
    <mergeCell ref="O21:R21"/>
    <mergeCell ref="W27:Y27"/>
    <mergeCell ref="Z27:AA27"/>
    <mergeCell ref="O22:R23"/>
    <mergeCell ref="O26:R26"/>
    <mergeCell ref="O15:R16"/>
    <mergeCell ref="S15:V16"/>
    <mergeCell ref="W14:Z16"/>
    <mergeCell ref="AA14:AB16"/>
    <mergeCell ref="O12:R12"/>
  </mergeCells>
  <phoneticPr fontId="2"/>
  <conditionalFormatting sqref="F56 F58">
    <cfRule type="containsBlanks" dxfId="88" priority="28">
      <formula>LEN(TRIM(F56))=0</formula>
    </cfRule>
  </conditionalFormatting>
  <conditionalFormatting sqref="H11 O11:AQ11">
    <cfRule type="expression" dxfId="87" priority="17">
      <formula>$M$10&lt;&gt;2</formula>
    </cfRule>
  </conditionalFormatting>
  <conditionalFormatting sqref="H10:L11 M10:V20">
    <cfRule type="containsBlanks" dxfId="86" priority="20">
      <formula>LEN(TRIM(H10))=0</formula>
    </cfRule>
  </conditionalFormatting>
  <conditionalFormatting sqref="O15:V16">
    <cfRule type="expression" dxfId="85" priority="15">
      <formula>$M$14&lt;&gt;2</formula>
    </cfRule>
  </conditionalFormatting>
  <conditionalFormatting sqref="O22:Y27 O29:Y30 O32:Y33 O35:Y36 O38:Y39 M41:Y58 M26 M29 M35 M38">
    <cfRule type="containsBlanks" dxfId="84" priority="27">
      <formula>LEN(TRIM(M22))=0</formula>
    </cfRule>
  </conditionalFormatting>
  <conditionalFormatting sqref="O27:AQ27">
    <cfRule type="expression" dxfId="83" priority="18">
      <formula>$M$26&lt;&gt;2</formula>
    </cfRule>
  </conditionalFormatting>
  <conditionalFormatting sqref="O29:AQ30">
    <cfRule type="expression" dxfId="82" priority="12">
      <formula>AND($M$29&lt;&gt;"主",$M$29&lt;&gt;2)</formula>
    </cfRule>
  </conditionalFormatting>
  <conditionalFormatting sqref="O32:AQ33">
    <cfRule type="expression" dxfId="81" priority="11">
      <formula>$M$29&lt;&gt;2</formula>
    </cfRule>
  </conditionalFormatting>
  <conditionalFormatting sqref="O35:AQ35">
    <cfRule type="expression" dxfId="80" priority="10">
      <formula>AND($M$35&lt;&gt;"主",$M$35&lt;&gt;2)</formula>
    </cfRule>
  </conditionalFormatting>
  <conditionalFormatting sqref="O36:AQ36">
    <cfRule type="expression" dxfId="79" priority="9">
      <formula>$M$35&lt;&gt;2</formula>
    </cfRule>
  </conditionalFormatting>
  <conditionalFormatting sqref="O39:AQ39">
    <cfRule type="expression" dxfId="78" priority="8">
      <formula>$M$38&lt;&gt;2</formula>
    </cfRule>
  </conditionalFormatting>
  <conditionalFormatting sqref="O45:AQ46">
    <cfRule type="expression" dxfId="77" priority="7">
      <formula>$M$43&lt;&gt;2</formula>
    </cfRule>
  </conditionalFormatting>
  <conditionalFormatting sqref="O47:AQ48">
    <cfRule type="expression" dxfId="76" priority="6">
      <formula>AND($M$47&lt;&gt;"主",$M$47&lt;&gt;2)</formula>
    </cfRule>
  </conditionalFormatting>
  <conditionalFormatting sqref="O49:AQ50">
    <cfRule type="expression" dxfId="75" priority="5">
      <formula>$M$47&lt;&gt;2</formula>
    </cfRule>
  </conditionalFormatting>
  <conditionalFormatting sqref="O51:AQ52">
    <cfRule type="expression" dxfId="74" priority="4">
      <formula>AND($M$51&lt;&gt;"主",$M$51&lt;&gt;2)</formula>
    </cfRule>
  </conditionalFormatting>
  <conditionalFormatting sqref="O53:AQ54">
    <cfRule type="expression" dxfId="73" priority="3">
      <formula>$M$51&lt;&gt;2</formula>
    </cfRule>
  </conditionalFormatting>
  <conditionalFormatting sqref="AB22:AH27 AK26:AQ27 AK29 AB29:AH30 AK32 AB32:AH33 AB35:AH36 AK35:AQ36 AB38:AH39 AK38:AQ39 AB45 AK45 AB47 AK47 AB49 AK49 AB51 AK51 AB53 AK53 AK22 AK24 AB41 AK41 AB43 AK43 AC55 AK55 AC57 AK57">
    <cfRule type="containsBlanks" dxfId="72" priority="34">
      <formula>LEN(TRIM(AB22))=0</formula>
    </cfRule>
  </conditionalFormatting>
  <conditionalFormatting sqref="AC10:AF11 AH10:AJ11 W10:X13 Z10:AA13 AC12:AD13 AF12:AG13 AJ12:AO13 AI14:AL15 W14:Z20 AI16:AI17 AN17 AC19">
    <cfRule type="containsBlanks" dxfId="71" priority="33">
      <formula>LEN(TRIM(W10))=0</formula>
    </cfRule>
  </conditionalFormatting>
  <conditionalFormatting sqref="AD64:AD65 AL64:AL65 AB60:AB63">
    <cfRule type="containsBlanks" dxfId="70" priority="35">
      <formula>LEN(TRIM(AB60))=0</formula>
    </cfRule>
  </conditionalFormatting>
  <conditionalFormatting sqref="AD64:AD65 AL64:AL65">
    <cfRule type="expression" dxfId="69" priority="16">
      <formula>$AB$63="無"</formula>
    </cfRule>
  </conditionalFormatting>
  <dataValidations count="3">
    <dataValidation type="list" allowBlank="1" showInputMessage="1" showErrorMessage="1" sqref="M10:N11 M14:N15 M26:N27 M38:N40 M43:N44" xr:uid="{AFE9C694-5E77-4D12-9C5D-0FB627CE7A9E}">
      <formula1>"主,2"</formula1>
    </dataValidation>
    <dataValidation type="list" allowBlank="1" showInputMessage="1" showErrorMessage="1" sqref="M29:N37 M47:N49 M51:N53" xr:uid="{6F15EF56-B866-4F41-BB6E-DB9A21FD8234}">
      <formula1>"主,2,設置無し"</formula1>
    </dataValidation>
    <dataValidation type="list" allowBlank="1" showInputMessage="1" showErrorMessage="1" sqref="AB60:AQ63" xr:uid="{11E2C6AA-8579-4BD2-BA9A-CEB81E072E9F}">
      <formula1>"有,無"</formula1>
    </dataValidation>
  </dataValidations>
  <hyperlinks>
    <hyperlink ref="A1" location="はじめに!A1" display="＜はじめにへ" xr:uid="{EE00D3C0-1F53-4178-A5B9-FF59A2DDB3C2}"/>
    <hyperlink ref="A1:E1" location="入力シート!Print_Area" display="＜入力シートへ" xr:uid="{87D28C30-72A8-46AA-8F23-17C6788C1102}"/>
    <hyperlink ref="AO1:AS1" location="おわりに!Print_Area" display="おわりに＞" xr:uid="{36CF2CD8-36FC-4166-81BC-E51D2F534AEE}"/>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4" id="{720EEB10-F569-48FA-BD6A-32A673E54CA3}">
            <xm:f>はじめに!$AV$62&lt;&gt;"はい"</xm:f>
            <x14:dxf>
              <fill>
                <patternFill>
                  <bgColor theme="0" tint="-0.24994659260841701"/>
                </patternFill>
              </fill>
            </x14:dxf>
          </x14:cfRule>
          <xm:sqref>A2:AS20</xm:sqref>
        </x14:conditionalFormatting>
        <x14:conditionalFormatting xmlns:xm="http://schemas.microsoft.com/office/excel/2006/main">
          <x14:cfRule type="expression" priority="2" id="{1371BE30-1A56-481D-83F9-E36E86E82833}">
            <xm:f>はじめに!$AV$64&lt;&gt;"はい"</xm:f>
            <x14:dxf>
              <fill>
                <patternFill>
                  <bgColor theme="0" tint="-0.24994659260841701"/>
                </patternFill>
              </fill>
            </x14:dxf>
          </x14:cfRule>
          <xm:sqref>A21:AS58</xm:sqref>
        </x14:conditionalFormatting>
        <x14:conditionalFormatting xmlns:xm="http://schemas.microsoft.com/office/excel/2006/main">
          <x14:cfRule type="expression" priority="1" id="{10D2B035-6ABB-4559-845A-0E54D5546E20}">
            <xm:f>AND(はじめに!$AV$62&lt;&gt;"はい",はじめに!$AV$64&lt;&gt;"はい")</xm:f>
            <x14:dxf>
              <fill>
                <patternFill patternType="solid">
                  <bgColor theme="0" tint="-0.24994659260841701"/>
                </patternFill>
              </fill>
            </x14:dxf>
          </x14:cfRule>
          <xm:sqref>A59:AS68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95D8-B3E7-4904-96DC-7ACCD2C74093}">
  <sheetPr codeName="Sheet21">
    <pageSetUpPr fitToPage="1"/>
  </sheetPr>
  <dimension ref="A1:CB78"/>
  <sheetViews>
    <sheetView showGridLines="0" view="pageBreakPreview" zoomScale="80" zoomScaleNormal="100" zoomScaleSheetLayoutView="80" workbookViewId="0">
      <pane ySplit="1" topLeftCell="A2" activePane="bottomLeft" state="frozen"/>
      <selection pane="bottomLeft" sqref="A1:E1"/>
    </sheetView>
  </sheetViews>
  <sheetFormatPr defaultColWidth="2.6328125" defaultRowHeight="14.25" customHeight="1" x14ac:dyDescent="0.2"/>
  <cols>
    <col min="1" max="13" width="2.6328125" style="32"/>
    <col min="14" max="14" width="10.08984375" style="32" customWidth="1"/>
    <col min="15" max="18" width="3.6328125" style="32" customWidth="1"/>
    <col min="19" max="19" width="2.6328125" style="32"/>
    <col min="20" max="20" width="6.6328125" style="32" customWidth="1"/>
    <col min="21" max="27" width="2.6328125" style="32"/>
    <col min="28" max="28" width="3.36328125" style="32" bestFit="1" customWidth="1"/>
    <col min="29" max="48" width="2.6328125" style="32"/>
    <col min="49" max="55" width="2.6328125" style="32" hidden="1" customWidth="1"/>
    <col min="56" max="62" width="2.6328125" style="32"/>
    <col min="63" max="80" width="2.6328125" style="32" customWidth="1"/>
    <col min="81" max="16384" width="2.6328125" style="32"/>
  </cols>
  <sheetData>
    <row r="1" spans="1:80" ht="20.149999999999999" customHeight="1" thickBot="1" x14ac:dyDescent="0.25">
      <c r="A1" s="930" t="s">
        <v>167</v>
      </c>
      <c r="B1" s="930"/>
      <c r="C1" s="930"/>
      <c r="D1" s="930"/>
      <c r="E1" s="930"/>
      <c r="F1" s="1485"/>
      <c r="G1" s="1485"/>
      <c r="H1" s="1485"/>
      <c r="I1" s="1485"/>
      <c r="J1" s="1485"/>
      <c r="K1" s="1485"/>
      <c r="L1" s="1485"/>
      <c r="M1" s="730"/>
      <c r="N1" s="730"/>
      <c r="O1" s="730"/>
      <c r="P1" s="730"/>
      <c r="Q1" s="730"/>
      <c r="R1" s="20"/>
      <c r="S1" s="575" t="s">
        <v>517</v>
      </c>
      <c r="T1" s="576">
        <f>IF(AND(はじめに!AV62="はい",はじめに!AV64="はい"),SUM(AY:AY,BC:BC),IF(はじめに!AV62="はい",SUM(AY:AY),IF(はじめに!AV64="はい",SUM(BC:BC),0)))</f>
        <v>0</v>
      </c>
      <c r="U1" s="2" t="s">
        <v>1</v>
      </c>
      <c r="V1" s="432"/>
      <c r="W1" s="730"/>
      <c r="X1" s="185"/>
      <c r="Y1" s="730"/>
      <c r="Z1" s="730"/>
      <c r="AA1" s="730"/>
      <c r="AB1" s="730"/>
      <c r="AC1" s="730"/>
      <c r="AD1" s="730"/>
      <c r="AE1" s="730"/>
      <c r="AF1" s="185"/>
      <c r="AG1" s="185"/>
      <c r="AH1" s="185"/>
      <c r="AI1" s="185"/>
      <c r="AJ1" s="185"/>
      <c r="AK1" s="185"/>
      <c r="AL1" s="185"/>
      <c r="AM1" s="185"/>
      <c r="AN1" s="185"/>
      <c r="AO1" s="1394" t="s">
        <v>169</v>
      </c>
      <c r="AP1" s="1394"/>
      <c r="AQ1" s="1394"/>
      <c r="AR1" s="1394"/>
      <c r="AS1" s="1394"/>
    </row>
    <row r="2" spans="1:80" ht="14.25" customHeight="1" thickTop="1" x14ac:dyDescent="0.2">
      <c r="A2" s="33"/>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5" t="s">
        <v>246</v>
      </c>
      <c r="AS2" s="34"/>
      <c r="AT2" s="36"/>
      <c r="AU2" s="36"/>
    </row>
    <row r="3" spans="1:80" ht="14.25" customHeight="1" thickBot="1" x14ac:dyDescent="0.25">
      <c r="A3" s="33"/>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5"/>
      <c r="AS3" s="34"/>
      <c r="AT3" s="36"/>
      <c r="AU3" s="36"/>
    </row>
    <row r="4" spans="1:80" ht="14.25" customHeight="1" x14ac:dyDescent="0.2">
      <c r="A4" s="37"/>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9"/>
      <c r="AI4" s="39"/>
      <c r="AJ4" s="1060" t="str">
        <f>IF(入力シート!E12="","",入力シート!E12)</f>
        <v/>
      </c>
      <c r="AK4" s="1060"/>
      <c r="AL4" s="1060"/>
      <c r="AM4" s="1060"/>
      <c r="AN4" s="1060"/>
      <c r="AO4" s="1060"/>
      <c r="AP4" s="1060"/>
      <c r="AQ4" s="1060"/>
      <c r="AR4" s="1061"/>
      <c r="AS4" s="34"/>
      <c r="AT4" s="36"/>
      <c r="AU4" s="36"/>
    </row>
    <row r="5" spans="1:80" ht="14.25" customHeight="1" x14ac:dyDescent="0.2">
      <c r="A5" s="40"/>
      <c r="B5" s="1381"/>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34"/>
      <c r="AA5" s="34"/>
      <c r="AB5" s="34"/>
      <c r="AC5" s="34"/>
      <c r="AD5" s="34"/>
      <c r="AE5" s="34"/>
      <c r="AF5" s="34"/>
      <c r="AG5" s="34"/>
      <c r="AH5" s="41"/>
      <c r="AI5" s="34"/>
      <c r="AJ5" s="34"/>
      <c r="AK5" s="41"/>
      <c r="AL5" s="34"/>
      <c r="AM5" s="34"/>
      <c r="AN5" s="34"/>
      <c r="AO5" s="34"/>
      <c r="AP5" s="34"/>
      <c r="AQ5" s="34"/>
      <c r="AR5" s="42"/>
      <c r="AS5" s="34"/>
      <c r="AT5" s="36"/>
      <c r="AU5" s="36"/>
    </row>
    <row r="6" spans="1:80" ht="14.25" customHeight="1" x14ac:dyDescent="0.2">
      <c r="A6" s="40"/>
      <c r="B6" s="1381"/>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34"/>
      <c r="AA6" s="34"/>
      <c r="AB6" s="34"/>
      <c r="AC6" s="34"/>
      <c r="AD6" s="34"/>
      <c r="AE6" s="34"/>
      <c r="AF6" s="34"/>
      <c r="AG6" s="34"/>
      <c r="AH6" s="41"/>
      <c r="AI6" s="34"/>
      <c r="AJ6" s="34"/>
      <c r="AK6" s="41"/>
      <c r="AL6" s="34"/>
      <c r="AM6" s="34"/>
      <c r="AN6" s="34"/>
      <c r="AO6" s="34"/>
      <c r="AP6" s="34"/>
      <c r="AQ6" s="34"/>
      <c r="AR6" s="42"/>
      <c r="AS6" s="34"/>
      <c r="AT6" s="36"/>
      <c r="AU6" s="36"/>
    </row>
    <row r="7" spans="1:80" ht="22.5" customHeight="1" x14ac:dyDescent="0.2">
      <c r="A7" s="40"/>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34"/>
      <c r="AA7" s="34"/>
      <c r="AB7" s="30" t="s">
        <v>317</v>
      </c>
      <c r="AC7" s="43"/>
      <c r="AD7" s="43"/>
      <c r="AE7" s="43"/>
      <c r="AF7" s="43"/>
      <c r="AG7" s="43"/>
      <c r="AH7" s="1396" t="str">
        <f>IF(入力シート!E20="","",入力シート!E20)</f>
        <v/>
      </c>
      <c r="AI7" s="1396"/>
      <c r="AJ7" s="1396"/>
      <c r="AK7" s="1396"/>
      <c r="AL7" s="1396"/>
      <c r="AM7" s="1396"/>
      <c r="AN7" s="1396"/>
      <c r="AO7" s="1396"/>
      <c r="AP7" s="1396"/>
      <c r="AQ7" s="1396"/>
      <c r="AR7" s="42"/>
      <c r="AS7" s="34"/>
      <c r="AT7" s="36"/>
      <c r="AU7" s="36"/>
    </row>
    <row r="8" spans="1:80" ht="14.25" customHeight="1" x14ac:dyDescent="0.2">
      <c r="A8" s="44" t="s">
        <v>377</v>
      </c>
      <c r="B8" s="3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5"/>
      <c r="AS8" s="34"/>
      <c r="AT8" s="36"/>
      <c r="AU8" s="36"/>
    </row>
    <row r="9" spans="1:80" ht="14.25" customHeight="1" x14ac:dyDescent="0.2">
      <c r="A9" s="40"/>
      <c r="B9" s="46"/>
      <c r="C9" s="47"/>
      <c r="D9" s="47"/>
      <c r="E9" s="47"/>
      <c r="F9" s="48"/>
      <c r="G9" s="1383" t="s">
        <v>378</v>
      </c>
      <c r="H9" s="1383"/>
      <c r="I9" s="1383"/>
      <c r="J9" s="1383"/>
      <c r="K9" s="1383"/>
      <c r="L9" s="1384"/>
      <c r="M9" s="1335" t="s">
        <v>379</v>
      </c>
      <c r="N9" s="1337"/>
      <c r="O9" s="1335" t="s">
        <v>380</v>
      </c>
      <c r="P9" s="1336"/>
      <c r="Q9" s="1336"/>
      <c r="R9" s="1337"/>
      <c r="S9" s="1335" t="s">
        <v>381</v>
      </c>
      <c r="T9" s="1336"/>
      <c r="U9" s="1336"/>
      <c r="V9" s="1337"/>
      <c r="W9" s="1335" t="s">
        <v>382</v>
      </c>
      <c r="X9" s="1336"/>
      <c r="Y9" s="1336"/>
      <c r="Z9" s="1336"/>
      <c r="AA9" s="1336"/>
      <c r="AB9" s="1337"/>
      <c r="AC9" s="1335" t="s">
        <v>383</v>
      </c>
      <c r="AD9" s="1336"/>
      <c r="AE9" s="1336"/>
      <c r="AF9" s="1336"/>
      <c r="AG9" s="1337"/>
      <c r="AH9" s="1335" t="s">
        <v>384</v>
      </c>
      <c r="AI9" s="1336"/>
      <c r="AJ9" s="1336"/>
      <c r="AK9" s="1336"/>
      <c r="AL9" s="1336"/>
      <c r="AM9" s="1352" t="s">
        <v>385</v>
      </c>
      <c r="AN9" s="1352"/>
      <c r="AO9" s="1352"/>
      <c r="AP9" s="1352"/>
      <c r="AQ9" s="1352"/>
      <c r="AR9" s="54"/>
      <c r="AS9" s="33"/>
      <c r="AW9" s="55" t="s">
        <v>761</v>
      </c>
      <c r="BA9" s="55" t="s">
        <v>762</v>
      </c>
      <c r="BK9" s="1393"/>
      <c r="BL9" s="1393"/>
      <c r="BM9" s="1393"/>
      <c r="BN9" s="1393"/>
      <c r="BO9" s="1393"/>
      <c r="BP9" s="1393"/>
      <c r="BQ9" s="1393"/>
      <c r="BR9" s="1395"/>
      <c r="BS9" s="1395"/>
      <c r="BT9" s="1395"/>
      <c r="BU9" s="1395"/>
      <c r="BV9" s="1395"/>
      <c r="BW9" s="1393"/>
      <c r="BX9" s="1395"/>
      <c r="BY9" s="1395"/>
      <c r="BZ9" s="1395"/>
      <c r="CA9" s="1395"/>
      <c r="CB9" s="1395"/>
    </row>
    <row r="10" spans="1:80" ht="14.25" customHeight="1" x14ac:dyDescent="0.2">
      <c r="A10" s="40"/>
      <c r="B10" s="56"/>
      <c r="C10" s="57"/>
      <c r="D10" s="57"/>
      <c r="E10" s="57"/>
      <c r="F10" s="58"/>
      <c r="G10" s="1435" t="s">
        <v>386</v>
      </c>
      <c r="H10" s="1436"/>
      <c r="I10" s="1437"/>
      <c r="J10" s="1437"/>
      <c r="K10" s="1437"/>
      <c r="L10" s="1438"/>
      <c r="M10" s="1348"/>
      <c r="N10" s="1349"/>
      <c r="O10" s="1379"/>
      <c r="P10" s="1380"/>
      <c r="Q10" s="1380"/>
      <c r="R10" s="1373"/>
      <c r="S10" s="1432"/>
      <c r="T10" s="1433"/>
      <c r="U10" s="1433"/>
      <c r="V10" s="1434"/>
      <c r="W10" s="1401"/>
      <c r="X10" s="1402"/>
      <c r="Y10" s="49" t="s">
        <v>267</v>
      </c>
      <c r="Z10" s="1401"/>
      <c r="AA10" s="1402"/>
      <c r="AB10" s="50" t="s">
        <v>299</v>
      </c>
      <c r="AC10" s="1401"/>
      <c r="AD10" s="1402"/>
      <c r="AE10" s="1402"/>
      <c r="AF10" s="1402"/>
      <c r="AG10" s="50" t="s">
        <v>299</v>
      </c>
      <c r="AH10" s="1401"/>
      <c r="AI10" s="1402"/>
      <c r="AJ10" s="1402"/>
      <c r="AK10" s="1451" t="s">
        <v>387</v>
      </c>
      <c r="AL10" s="1452"/>
      <c r="AM10" s="1475"/>
      <c r="AN10" s="1476"/>
      <c r="AO10" s="1476"/>
      <c r="AP10" s="1476"/>
      <c r="AQ10" s="1477"/>
      <c r="AR10" s="54"/>
      <c r="AS10" s="33"/>
      <c r="AW10" s="32">
        <v>1</v>
      </c>
      <c r="AX10" s="32">
        <f>COUNTA(H10)</f>
        <v>0</v>
      </c>
      <c r="AY10" s="32">
        <f t="shared" ref="AY10:AY29" si="0">AW10-AX10</f>
        <v>1</v>
      </c>
      <c r="BA10" s="32">
        <v>1</v>
      </c>
      <c r="BB10" s="32">
        <f>COUNTA(O22)</f>
        <v>0</v>
      </c>
      <c r="BC10" s="32">
        <f t="shared" ref="BC10:BC17" si="1">BA10-BB10</f>
        <v>1</v>
      </c>
      <c r="BK10" s="1395"/>
      <c r="BL10" s="1395"/>
      <c r="BM10" s="1395"/>
      <c r="BN10" s="1395"/>
      <c r="BO10" s="1395"/>
      <c r="BP10" s="1395"/>
      <c r="BQ10" s="1393"/>
      <c r="BR10" s="1393"/>
      <c r="BS10" s="1393"/>
      <c r="BT10" s="1393"/>
      <c r="BU10" s="1393"/>
      <c r="BV10" s="1393"/>
    </row>
    <row r="11" spans="1:80" ht="14.25" customHeight="1" x14ac:dyDescent="0.2">
      <c r="A11" s="40"/>
      <c r="B11" s="56"/>
      <c r="C11" s="57"/>
      <c r="D11" s="57"/>
      <c r="E11" s="57"/>
      <c r="F11" s="58"/>
      <c r="G11" s="1435"/>
      <c r="H11" s="1439"/>
      <c r="I11" s="1439"/>
      <c r="J11" s="1439"/>
      <c r="K11" s="1439"/>
      <c r="L11" s="1439"/>
      <c r="M11" s="1350"/>
      <c r="N11" s="1351"/>
      <c r="O11" s="1379"/>
      <c r="P11" s="1380"/>
      <c r="Q11" s="1380"/>
      <c r="R11" s="1373"/>
      <c r="S11" s="1432"/>
      <c r="T11" s="1433"/>
      <c r="U11" s="1433"/>
      <c r="V11" s="1434"/>
      <c r="W11" s="1401"/>
      <c r="X11" s="1402"/>
      <c r="Y11" s="49" t="s">
        <v>267</v>
      </c>
      <c r="Z11" s="1401"/>
      <c r="AA11" s="1402"/>
      <c r="AB11" s="50" t="s">
        <v>299</v>
      </c>
      <c r="AC11" s="1401"/>
      <c r="AD11" s="1402"/>
      <c r="AE11" s="1402"/>
      <c r="AF11" s="1402"/>
      <c r="AG11" s="50" t="s">
        <v>299</v>
      </c>
      <c r="AH11" s="1401"/>
      <c r="AI11" s="1402"/>
      <c r="AJ11" s="1402"/>
      <c r="AK11" s="1451" t="s">
        <v>387</v>
      </c>
      <c r="AL11" s="1452"/>
      <c r="AM11" s="1475"/>
      <c r="AN11" s="1476"/>
      <c r="AO11" s="1476"/>
      <c r="AP11" s="1476"/>
      <c r="AQ11" s="1477"/>
      <c r="AR11" s="54"/>
      <c r="AS11" s="33"/>
      <c r="AW11" s="32">
        <v>1</v>
      </c>
      <c r="AX11" s="32">
        <f>COUNTA(M10)</f>
        <v>0</v>
      </c>
      <c r="AY11" s="32">
        <f t="shared" si="0"/>
        <v>1</v>
      </c>
      <c r="BA11" s="32">
        <v>1</v>
      </c>
      <c r="BB11" s="32">
        <f>COUNTA(S22)</f>
        <v>0</v>
      </c>
      <c r="BC11" s="32">
        <f t="shared" si="1"/>
        <v>1</v>
      </c>
      <c r="BK11" s="1393"/>
      <c r="BL11" s="1393"/>
      <c r="BM11" s="1393"/>
      <c r="BN11" s="1393"/>
      <c r="BO11" s="1393"/>
      <c r="BP11" s="1393"/>
      <c r="BQ11" s="1393"/>
      <c r="BR11" s="1393"/>
      <c r="BS11" s="1393"/>
      <c r="BT11" s="1393"/>
      <c r="BU11" s="1393"/>
      <c r="BV11" s="1393"/>
      <c r="BW11" s="55"/>
      <c r="BX11" s="55"/>
      <c r="BY11" s="55"/>
      <c r="CB11" s="55"/>
    </row>
    <row r="12" spans="1:80" ht="14.25" customHeight="1" x14ac:dyDescent="0.2">
      <c r="A12" s="40"/>
      <c r="B12" s="56" t="s">
        <v>388</v>
      </c>
      <c r="C12" s="57"/>
      <c r="D12" s="57"/>
      <c r="E12" s="57"/>
      <c r="F12" s="58"/>
      <c r="G12" s="1335" t="s">
        <v>389</v>
      </c>
      <c r="H12" s="1336"/>
      <c r="I12" s="1336"/>
      <c r="J12" s="1336"/>
      <c r="K12" s="1336"/>
      <c r="L12" s="1337"/>
      <c r="M12" s="1348" t="s">
        <v>413</v>
      </c>
      <c r="N12" s="1349"/>
      <c r="O12" s="1379"/>
      <c r="P12" s="1380"/>
      <c r="Q12" s="1380"/>
      <c r="R12" s="1373"/>
      <c r="S12" s="1432"/>
      <c r="T12" s="1433"/>
      <c r="U12" s="1433"/>
      <c r="V12" s="1434"/>
      <c r="W12" s="1401"/>
      <c r="X12" s="1402"/>
      <c r="Y12" s="49" t="s">
        <v>390</v>
      </c>
      <c r="Z12" s="1401"/>
      <c r="AA12" s="1402"/>
      <c r="AB12" s="51" t="s">
        <v>267</v>
      </c>
      <c r="AC12" s="1401"/>
      <c r="AD12" s="1402"/>
      <c r="AE12" s="52" t="s">
        <v>391</v>
      </c>
      <c r="AF12" s="1402"/>
      <c r="AG12" s="1403"/>
      <c r="AH12" s="1382" t="s">
        <v>392</v>
      </c>
      <c r="AI12" s="1384"/>
      <c r="AJ12" s="1401"/>
      <c r="AK12" s="1402"/>
      <c r="AL12" s="1402"/>
      <c r="AM12" s="1402"/>
      <c r="AN12" s="1402"/>
      <c r="AO12" s="1402"/>
      <c r="AP12" s="1383" t="s">
        <v>393</v>
      </c>
      <c r="AQ12" s="1384"/>
      <c r="AR12" s="54"/>
      <c r="AS12" s="33"/>
      <c r="AW12" s="32">
        <v>1</v>
      </c>
      <c r="AX12" s="32">
        <f>COUNTA(O10)</f>
        <v>0</v>
      </c>
      <c r="AY12" s="32">
        <f t="shared" si="0"/>
        <v>1</v>
      </c>
      <c r="BA12" s="32">
        <v>1</v>
      </c>
      <c r="BB12" s="32">
        <f>COUNTA(W22)</f>
        <v>0</v>
      </c>
      <c r="BC12" s="32">
        <f t="shared" si="1"/>
        <v>1</v>
      </c>
      <c r="BJ12" s="55"/>
      <c r="BK12" s="1395"/>
      <c r="BL12" s="1395"/>
      <c r="BM12" s="1395"/>
      <c r="BN12" s="1395"/>
      <c r="BO12" s="1395"/>
      <c r="BP12" s="1395"/>
      <c r="BQ12" s="1393"/>
      <c r="BR12" s="1393"/>
      <c r="BS12" s="1393"/>
      <c r="BT12" s="1393"/>
      <c r="BU12" s="1393"/>
      <c r="BV12" s="1393"/>
      <c r="BW12" s="55"/>
      <c r="BX12" s="55"/>
      <c r="BY12" s="55"/>
      <c r="CB12" s="55"/>
    </row>
    <row r="13" spans="1:80" ht="14.25" customHeight="1" x14ac:dyDescent="0.2">
      <c r="A13" s="40"/>
      <c r="B13" s="56" t="s">
        <v>394</v>
      </c>
      <c r="C13" s="57"/>
      <c r="D13" s="57"/>
      <c r="E13" s="57"/>
      <c r="F13" s="58"/>
      <c r="G13" s="1338"/>
      <c r="H13" s="1339"/>
      <c r="I13" s="1339"/>
      <c r="J13" s="1339"/>
      <c r="K13" s="1339"/>
      <c r="L13" s="1340"/>
      <c r="M13" s="1350"/>
      <c r="N13" s="1351"/>
      <c r="O13" s="1379"/>
      <c r="P13" s="1380"/>
      <c r="Q13" s="1380"/>
      <c r="R13" s="1373"/>
      <c r="S13" s="1432"/>
      <c r="T13" s="1433"/>
      <c r="U13" s="1433"/>
      <c r="V13" s="1434"/>
      <c r="W13" s="1401"/>
      <c r="X13" s="1402"/>
      <c r="Y13" s="49" t="s">
        <v>390</v>
      </c>
      <c r="Z13" s="1401"/>
      <c r="AA13" s="1402"/>
      <c r="AB13" s="50" t="s">
        <v>267</v>
      </c>
      <c r="AC13" s="1401"/>
      <c r="AD13" s="1402"/>
      <c r="AE13" s="49" t="s">
        <v>391</v>
      </c>
      <c r="AF13" s="1402"/>
      <c r="AG13" s="1403"/>
      <c r="AH13" s="1382" t="s">
        <v>392</v>
      </c>
      <c r="AI13" s="1384"/>
      <c r="AJ13" s="1401"/>
      <c r="AK13" s="1402"/>
      <c r="AL13" s="1402"/>
      <c r="AM13" s="1402"/>
      <c r="AN13" s="1402"/>
      <c r="AO13" s="1402"/>
      <c r="AP13" s="1383" t="s">
        <v>393</v>
      </c>
      <c r="AQ13" s="1384"/>
      <c r="AR13" s="54"/>
      <c r="AS13" s="33"/>
      <c r="AW13" s="32">
        <v>1</v>
      </c>
      <c r="AX13" s="32">
        <f>COUNTA(S10)</f>
        <v>0</v>
      </c>
      <c r="AY13" s="32">
        <f t="shared" si="0"/>
        <v>1</v>
      </c>
      <c r="BA13" s="32">
        <v>1</v>
      </c>
      <c r="BB13" s="32">
        <f>COUNTA(O24)</f>
        <v>0</v>
      </c>
      <c r="BC13" s="32">
        <f t="shared" si="1"/>
        <v>1</v>
      </c>
      <c r="BK13" s="1393"/>
      <c r="BL13" s="1393"/>
      <c r="BM13" s="1393"/>
      <c r="BN13" s="1393"/>
      <c r="BO13" s="1393"/>
      <c r="BP13" s="1393"/>
      <c r="BQ13" s="1393"/>
      <c r="BR13" s="1393"/>
      <c r="BS13" s="1393"/>
      <c r="BT13" s="1393"/>
      <c r="BU13" s="1393"/>
      <c r="BV13" s="1393"/>
      <c r="BW13" s="55"/>
      <c r="BX13" s="55"/>
      <c r="BY13" s="55"/>
      <c r="CB13" s="55"/>
    </row>
    <row r="14" spans="1:80" ht="14.25" customHeight="1" x14ac:dyDescent="0.2">
      <c r="A14" s="40"/>
      <c r="B14" s="56"/>
      <c r="C14" s="57"/>
      <c r="D14" s="57"/>
      <c r="E14" s="57"/>
      <c r="F14" s="57"/>
      <c r="G14" s="1352" t="s">
        <v>395</v>
      </c>
      <c r="H14" s="1352"/>
      <c r="I14" s="1352"/>
      <c r="J14" s="1352"/>
      <c r="K14" s="1352"/>
      <c r="L14" s="1352"/>
      <c r="M14" s="1348"/>
      <c r="N14" s="1349"/>
      <c r="O14" s="1379"/>
      <c r="P14" s="1380"/>
      <c r="Q14" s="1380"/>
      <c r="R14" s="1373"/>
      <c r="S14" s="1432"/>
      <c r="T14" s="1433"/>
      <c r="U14" s="1433"/>
      <c r="V14" s="1434"/>
      <c r="W14" s="1344"/>
      <c r="X14" s="1345"/>
      <c r="Y14" s="1345"/>
      <c r="Z14" s="1345"/>
      <c r="AA14" s="1336" t="s">
        <v>396</v>
      </c>
      <c r="AB14" s="1337"/>
      <c r="AC14" s="1442" t="s">
        <v>397</v>
      </c>
      <c r="AD14" s="1443"/>
      <c r="AE14" s="1443"/>
      <c r="AF14" s="1443"/>
      <c r="AG14" s="1443"/>
      <c r="AH14" s="1444"/>
      <c r="AI14" s="1377"/>
      <c r="AJ14" s="1378"/>
      <c r="AK14" s="1378"/>
      <c r="AL14" s="1445"/>
      <c r="AM14" s="1440"/>
      <c r="AN14" s="1440"/>
      <c r="AO14" s="1440"/>
      <c r="AP14" s="1440"/>
      <c r="AQ14" s="1440"/>
      <c r="AR14" s="54"/>
      <c r="AS14" s="33"/>
      <c r="AW14" s="32">
        <v>1</v>
      </c>
      <c r="AX14" s="32">
        <f>IF(M10&lt;&gt;2,1,COUNTA(H11))</f>
        <v>1</v>
      </c>
      <c r="AY14" s="32">
        <f t="shared" si="0"/>
        <v>0</v>
      </c>
      <c r="BA14" s="32">
        <v>1</v>
      </c>
      <c r="BB14" s="32">
        <f>COUNTA(S24)</f>
        <v>0</v>
      </c>
      <c r="BC14" s="32">
        <f t="shared" si="1"/>
        <v>1</v>
      </c>
      <c r="BK14" s="1395"/>
      <c r="BL14" s="1395"/>
      <c r="BM14" s="1395"/>
      <c r="BN14" s="1395"/>
      <c r="BO14" s="1395"/>
      <c r="BP14" s="1395"/>
      <c r="BQ14" s="1393"/>
      <c r="BR14" s="1393"/>
      <c r="BS14" s="1393"/>
      <c r="BT14" s="1393"/>
      <c r="BU14" s="1393"/>
      <c r="BV14" s="1393"/>
      <c r="BW14" s="55"/>
      <c r="BX14" s="55"/>
      <c r="BY14" s="55"/>
      <c r="CB14" s="55"/>
    </row>
    <row r="15" spans="1:80" ht="14.25" customHeight="1" x14ac:dyDescent="0.2">
      <c r="A15" s="40"/>
      <c r="B15" s="56"/>
      <c r="C15" s="57"/>
      <c r="D15" s="57"/>
      <c r="E15" s="57"/>
      <c r="F15" s="58"/>
      <c r="G15" s="1352"/>
      <c r="H15" s="1352"/>
      <c r="I15" s="1352"/>
      <c r="J15" s="1352"/>
      <c r="K15" s="1352"/>
      <c r="L15" s="1352"/>
      <c r="M15" s="1353"/>
      <c r="N15" s="1354"/>
      <c r="O15" s="1359"/>
      <c r="P15" s="1360"/>
      <c r="Q15" s="1360"/>
      <c r="R15" s="1361"/>
      <c r="S15" s="1348"/>
      <c r="T15" s="1375"/>
      <c r="U15" s="1375"/>
      <c r="V15" s="1349"/>
      <c r="W15" s="1377"/>
      <c r="X15" s="1378"/>
      <c r="Y15" s="1378"/>
      <c r="Z15" s="1378"/>
      <c r="AA15" s="1342"/>
      <c r="AB15" s="1343"/>
      <c r="AC15" s="1442" t="s">
        <v>398</v>
      </c>
      <c r="AD15" s="1443"/>
      <c r="AE15" s="1443"/>
      <c r="AF15" s="1443"/>
      <c r="AG15" s="1443"/>
      <c r="AH15" s="1444"/>
      <c r="AI15" s="1344"/>
      <c r="AJ15" s="1345"/>
      <c r="AK15" s="1345"/>
      <c r="AL15" s="1446"/>
      <c r="AM15" s="1441"/>
      <c r="AN15" s="1441"/>
      <c r="AO15" s="1441"/>
      <c r="AP15" s="1441"/>
      <c r="AQ15" s="1441"/>
      <c r="AR15" s="54"/>
      <c r="AS15" s="33"/>
      <c r="AW15" s="32">
        <v>1</v>
      </c>
      <c r="AX15" s="32">
        <f>IF(M10&lt;&gt;2,1,COUNTA(O11))</f>
        <v>1</v>
      </c>
      <c r="AY15" s="32">
        <f t="shared" si="0"/>
        <v>0</v>
      </c>
      <c r="BA15" s="32">
        <v>1</v>
      </c>
      <c r="BB15" s="32">
        <f>COUNTA(W24)</f>
        <v>0</v>
      </c>
      <c r="BC15" s="32">
        <f t="shared" si="1"/>
        <v>1</v>
      </c>
      <c r="BK15" s="1393"/>
      <c r="BL15" s="1393"/>
      <c r="BM15" s="1393"/>
      <c r="BN15" s="1393"/>
      <c r="BO15" s="1393"/>
      <c r="BP15" s="1393"/>
      <c r="BQ15" s="1393"/>
      <c r="BR15" s="1393"/>
      <c r="BS15" s="1393"/>
      <c r="BT15" s="1393"/>
      <c r="BU15" s="1393"/>
      <c r="BV15" s="1393"/>
      <c r="BW15" s="55"/>
      <c r="BX15" s="55"/>
      <c r="BY15" s="55"/>
      <c r="CB15" s="55"/>
    </row>
    <row r="16" spans="1:80" ht="14.25" customHeight="1" x14ac:dyDescent="0.2">
      <c r="A16" s="40"/>
      <c r="B16" s="56"/>
      <c r="C16" s="57"/>
      <c r="D16" s="57"/>
      <c r="E16" s="57"/>
      <c r="F16" s="58"/>
      <c r="G16" s="1352"/>
      <c r="H16" s="1352"/>
      <c r="I16" s="1352"/>
      <c r="J16" s="1352"/>
      <c r="K16" s="1352"/>
      <c r="L16" s="1352"/>
      <c r="M16" s="1350"/>
      <c r="N16" s="1351"/>
      <c r="O16" s="1362"/>
      <c r="P16" s="1363"/>
      <c r="Q16" s="1363"/>
      <c r="R16" s="1364"/>
      <c r="S16" s="1350"/>
      <c r="T16" s="1376"/>
      <c r="U16" s="1376"/>
      <c r="V16" s="1351"/>
      <c r="W16" s="1346"/>
      <c r="X16" s="1347"/>
      <c r="Y16" s="1347"/>
      <c r="Z16" s="1347"/>
      <c r="AA16" s="1339"/>
      <c r="AB16" s="1340"/>
      <c r="AC16" s="1442" t="s">
        <v>399</v>
      </c>
      <c r="AD16" s="1443"/>
      <c r="AE16" s="1443"/>
      <c r="AF16" s="1443"/>
      <c r="AG16" s="1443"/>
      <c r="AH16" s="1444"/>
      <c r="AI16" s="1401"/>
      <c r="AJ16" s="1402"/>
      <c r="AK16" s="1402"/>
      <c r="AL16" s="1403"/>
      <c r="AM16" s="1441"/>
      <c r="AN16" s="1441"/>
      <c r="AO16" s="1441"/>
      <c r="AP16" s="1441"/>
      <c r="AQ16" s="1441"/>
      <c r="AR16" s="54"/>
      <c r="AS16" s="33"/>
      <c r="AW16" s="32">
        <v>1</v>
      </c>
      <c r="AX16" s="32">
        <f>IF(M10&lt;&gt;2,1,COUNTA(S11))</f>
        <v>1</v>
      </c>
      <c r="AY16" s="32">
        <f t="shared" si="0"/>
        <v>0</v>
      </c>
      <c r="BA16" s="32">
        <v>1</v>
      </c>
      <c r="BB16" s="32">
        <f>COUNTA(M26)</f>
        <v>0</v>
      </c>
      <c r="BC16" s="32">
        <f t="shared" si="1"/>
        <v>1</v>
      </c>
      <c r="BK16" s="1393"/>
      <c r="BL16" s="1393"/>
      <c r="BM16" s="1393"/>
      <c r="BN16" s="1393"/>
      <c r="BO16" s="1393"/>
      <c r="BP16" s="1393"/>
      <c r="BQ16" s="1478"/>
      <c r="BR16" s="1478"/>
      <c r="BS16" s="1478"/>
      <c r="BT16" s="1478"/>
      <c r="BU16" s="1478"/>
      <c r="BV16" s="1478"/>
    </row>
    <row r="17" spans="1:80" ht="14.25" customHeight="1" x14ac:dyDescent="0.2">
      <c r="A17" s="40"/>
      <c r="B17" s="56"/>
      <c r="C17" s="57"/>
      <c r="D17" s="57"/>
      <c r="E17" s="57"/>
      <c r="F17" s="58"/>
      <c r="G17" s="1335" t="s">
        <v>400</v>
      </c>
      <c r="H17" s="1336"/>
      <c r="I17" s="1336"/>
      <c r="J17" s="1336"/>
      <c r="K17" s="1336"/>
      <c r="L17" s="1337"/>
      <c r="M17" s="1348" t="s">
        <v>820</v>
      </c>
      <c r="N17" s="1349"/>
      <c r="O17" s="1359"/>
      <c r="P17" s="1360"/>
      <c r="Q17" s="1360"/>
      <c r="R17" s="1361"/>
      <c r="S17" s="1348"/>
      <c r="T17" s="1375"/>
      <c r="U17" s="1375"/>
      <c r="V17" s="1349"/>
      <c r="W17" s="1344"/>
      <c r="X17" s="1345"/>
      <c r="Y17" s="1345"/>
      <c r="Z17" s="1345"/>
      <c r="AA17" s="1336" t="s">
        <v>401</v>
      </c>
      <c r="AB17" s="1337"/>
      <c r="AC17" s="1335" t="s">
        <v>402</v>
      </c>
      <c r="AD17" s="1336"/>
      <c r="AE17" s="1336"/>
      <c r="AF17" s="1336"/>
      <c r="AG17" s="1336"/>
      <c r="AH17" s="1336"/>
      <c r="AI17" s="1344"/>
      <c r="AJ17" s="1345"/>
      <c r="AK17" s="1345"/>
      <c r="AL17" s="1345"/>
      <c r="AM17" s="1336" t="s">
        <v>390</v>
      </c>
      <c r="AN17" s="1345"/>
      <c r="AO17" s="1345"/>
      <c r="AP17" s="1345"/>
      <c r="AQ17" s="1337" t="s">
        <v>267</v>
      </c>
      <c r="AR17" s="54"/>
      <c r="AS17" s="33"/>
      <c r="AW17" s="32">
        <v>1</v>
      </c>
      <c r="AX17" s="32">
        <f>COUNTA(O12)</f>
        <v>0</v>
      </c>
      <c r="AY17" s="32">
        <f t="shared" si="0"/>
        <v>1</v>
      </c>
      <c r="BA17" s="32">
        <v>1</v>
      </c>
      <c r="BB17" s="32">
        <f>COUNTA(O26)</f>
        <v>0</v>
      </c>
      <c r="BC17" s="32">
        <f t="shared" si="1"/>
        <v>1</v>
      </c>
      <c r="BK17" s="1393"/>
      <c r="BL17" s="1393"/>
      <c r="BM17" s="1393"/>
      <c r="BN17" s="1393"/>
      <c r="BO17" s="1393"/>
      <c r="BP17" s="1393"/>
      <c r="BQ17" s="1393"/>
      <c r="BR17" s="1393"/>
      <c r="BS17" s="1393"/>
      <c r="BT17" s="1393"/>
      <c r="BU17" s="1393"/>
      <c r="BV17" s="1393"/>
    </row>
    <row r="18" spans="1:80" ht="14.25" customHeight="1" x14ac:dyDescent="0.2">
      <c r="A18" s="40"/>
      <c r="B18" s="56"/>
      <c r="C18" s="57"/>
      <c r="D18" s="57"/>
      <c r="E18" s="57"/>
      <c r="F18" s="58"/>
      <c r="G18" s="1338"/>
      <c r="H18" s="1339"/>
      <c r="I18" s="1339"/>
      <c r="J18" s="1339"/>
      <c r="K18" s="1339"/>
      <c r="L18" s="1340"/>
      <c r="M18" s="1350"/>
      <c r="N18" s="1351"/>
      <c r="O18" s="1362"/>
      <c r="P18" s="1363"/>
      <c r="Q18" s="1363"/>
      <c r="R18" s="1364"/>
      <c r="S18" s="1350"/>
      <c r="T18" s="1376"/>
      <c r="U18" s="1376"/>
      <c r="V18" s="1351"/>
      <c r="W18" s="1346"/>
      <c r="X18" s="1347"/>
      <c r="Y18" s="1347"/>
      <c r="Z18" s="1347"/>
      <c r="AA18" s="1339"/>
      <c r="AB18" s="1340"/>
      <c r="AC18" s="1338"/>
      <c r="AD18" s="1339"/>
      <c r="AE18" s="1339"/>
      <c r="AF18" s="1339"/>
      <c r="AG18" s="1339"/>
      <c r="AH18" s="1339"/>
      <c r="AI18" s="1346"/>
      <c r="AJ18" s="1347"/>
      <c r="AK18" s="1347"/>
      <c r="AL18" s="1347"/>
      <c r="AM18" s="1339"/>
      <c r="AN18" s="1347"/>
      <c r="AO18" s="1347"/>
      <c r="AP18" s="1347"/>
      <c r="AQ18" s="1340"/>
      <c r="AR18" s="54"/>
      <c r="AS18" s="33"/>
      <c r="AW18" s="32">
        <v>1</v>
      </c>
      <c r="AX18" s="32">
        <f>COUNTA(S12)</f>
        <v>0</v>
      </c>
      <c r="AY18" s="32">
        <f t="shared" si="0"/>
        <v>1</v>
      </c>
      <c r="BA18" s="32">
        <v>1</v>
      </c>
      <c r="BB18" s="32">
        <f>COUNTA(S26)</f>
        <v>0</v>
      </c>
      <c r="BC18" s="32">
        <f t="shared" ref="BC18:BC78" si="2">BA18-BB18</f>
        <v>1</v>
      </c>
      <c r="BK18" s="1393"/>
      <c r="BL18" s="1393"/>
      <c r="BM18" s="1393"/>
      <c r="BN18" s="1393"/>
      <c r="BO18" s="1393"/>
      <c r="BP18" s="1393"/>
      <c r="BQ18" s="1393"/>
      <c r="BR18" s="1393"/>
      <c r="BS18" s="1393"/>
      <c r="BT18" s="1393"/>
      <c r="BU18" s="1393"/>
      <c r="BV18" s="1393"/>
    </row>
    <row r="19" spans="1:80" ht="14.25" customHeight="1" x14ac:dyDescent="0.2">
      <c r="A19" s="40"/>
      <c r="B19" s="56"/>
      <c r="C19" s="57"/>
      <c r="D19" s="57"/>
      <c r="E19" s="57"/>
      <c r="F19" s="58"/>
      <c r="G19" s="1335" t="s">
        <v>403</v>
      </c>
      <c r="H19" s="1336"/>
      <c r="I19" s="1336"/>
      <c r="J19" s="1336"/>
      <c r="K19" s="1336"/>
      <c r="L19" s="1337"/>
      <c r="M19" s="1348" t="s">
        <v>413</v>
      </c>
      <c r="N19" s="1349"/>
      <c r="O19" s="1359"/>
      <c r="P19" s="1360"/>
      <c r="Q19" s="1360"/>
      <c r="R19" s="1361"/>
      <c r="S19" s="1348"/>
      <c r="T19" s="1375"/>
      <c r="U19" s="1375"/>
      <c r="V19" s="1349"/>
      <c r="W19" s="1344"/>
      <c r="X19" s="1345"/>
      <c r="Y19" s="1345"/>
      <c r="Z19" s="1345"/>
      <c r="AA19" s="1336" t="s">
        <v>299</v>
      </c>
      <c r="AB19" s="1337"/>
      <c r="AC19" s="1344"/>
      <c r="AD19" s="1345"/>
      <c r="AE19" s="1345"/>
      <c r="AF19" s="1345"/>
      <c r="AG19" s="1345"/>
      <c r="AH19" s="1345"/>
      <c r="AI19" s="1345"/>
      <c r="AJ19" s="1345"/>
      <c r="AK19" s="1345"/>
      <c r="AL19" s="1446"/>
      <c r="AM19" s="1454"/>
      <c r="AN19" s="1454"/>
      <c r="AO19" s="1454"/>
      <c r="AP19" s="1454"/>
      <c r="AQ19" s="1455"/>
      <c r="AR19" s="54"/>
      <c r="AS19" s="33"/>
      <c r="AW19" s="32">
        <v>1</v>
      </c>
      <c r="AX19" s="32">
        <f>COUNTA(O13)</f>
        <v>0</v>
      </c>
      <c r="AY19" s="32">
        <f t="shared" si="0"/>
        <v>1</v>
      </c>
      <c r="BA19" s="32">
        <v>1</v>
      </c>
      <c r="BB19" s="32">
        <f>COUNTA(W26)</f>
        <v>0</v>
      </c>
      <c r="BC19" s="32">
        <f t="shared" si="2"/>
        <v>1</v>
      </c>
      <c r="BK19" s="1393"/>
      <c r="BL19" s="1393"/>
      <c r="BM19" s="1393"/>
      <c r="BN19" s="1393"/>
      <c r="BO19" s="1393"/>
      <c r="BP19" s="1393"/>
      <c r="BQ19" s="1393"/>
      <c r="BR19" s="1393"/>
      <c r="BS19" s="1393"/>
      <c r="BT19" s="1393"/>
      <c r="BU19" s="1393"/>
      <c r="BV19" s="1393"/>
    </row>
    <row r="20" spans="1:80" ht="14.25" customHeight="1" x14ac:dyDescent="0.2">
      <c r="A20" s="40"/>
      <c r="B20" s="62"/>
      <c r="C20" s="63"/>
      <c r="D20" s="63"/>
      <c r="E20" s="63"/>
      <c r="F20" s="64"/>
      <c r="G20" s="1338"/>
      <c r="H20" s="1339"/>
      <c r="I20" s="1339"/>
      <c r="J20" s="1339"/>
      <c r="K20" s="1339"/>
      <c r="L20" s="1340"/>
      <c r="M20" s="1350"/>
      <c r="N20" s="1351"/>
      <c r="O20" s="1362"/>
      <c r="P20" s="1363"/>
      <c r="Q20" s="1363"/>
      <c r="R20" s="1364"/>
      <c r="S20" s="1350"/>
      <c r="T20" s="1376"/>
      <c r="U20" s="1376"/>
      <c r="V20" s="1351"/>
      <c r="W20" s="1346"/>
      <c r="X20" s="1347"/>
      <c r="Y20" s="1347"/>
      <c r="Z20" s="1347"/>
      <c r="AA20" s="1339"/>
      <c r="AB20" s="1340"/>
      <c r="AC20" s="1346"/>
      <c r="AD20" s="1347"/>
      <c r="AE20" s="1347"/>
      <c r="AF20" s="1347"/>
      <c r="AG20" s="1347"/>
      <c r="AH20" s="1347"/>
      <c r="AI20" s="1347"/>
      <c r="AJ20" s="1347"/>
      <c r="AK20" s="1347"/>
      <c r="AL20" s="1453"/>
      <c r="AM20" s="1456"/>
      <c r="AN20" s="1456"/>
      <c r="AO20" s="1456"/>
      <c r="AP20" s="1456"/>
      <c r="AQ20" s="1457"/>
      <c r="AR20" s="54"/>
      <c r="AS20" s="33"/>
      <c r="AW20" s="32">
        <v>1</v>
      </c>
      <c r="AX20" s="32">
        <f>COUNTA(S13)</f>
        <v>0</v>
      </c>
      <c r="AY20" s="32">
        <f t="shared" si="0"/>
        <v>1</v>
      </c>
      <c r="BA20" s="32">
        <v>1</v>
      </c>
      <c r="BB20" s="32">
        <f>IF(M26&lt;&gt;2,1,COUNTA(O27))</f>
        <v>1</v>
      </c>
      <c r="BC20" s="32">
        <f t="shared" si="2"/>
        <v>0</v>
      </c>
      <c r="BK20" s="1393"/>
      <c r="BL20" s="1393"/>
      <c r="BM20" s="1393"/>
      <c r="BN20" s="1393"/>
      <c r="BO20" s="1393"/>
      <c r="BP20" s="1393"/>
      <c r="BQ20" s="1393"/>
      <c r="BR20" s="1393"/>
      <c r="BS20" s="1393"/>
      <c r="BT20" s="1393"/>
      <c r="BU20" s="1393"/>
      <c r="BV20" s="1393"/>
    </row>
    <row r="21" spans="1:80" ht="14.25" customHeight="1" x14ac:dyDescent="0.2">
      <c r="A21" s="40"/>
      <c r="B21" s="1473" t="s">
        <v>404</v>
      </c>
      <c r="C21" s="1382" t="s">
        <v>405</v>
      </c>
      <c r="D21" s="1383"/>
      <c r="E21" s="1383"/>
      <c r="F21" s="1384"/>
      <c r="G21" s="1336" t="s">
        <v>406</v>
      </c>
      <c r="H21" s="1336"/>
      <c r="I21" s="1336"/>
      <c r="J21" s="1336"/>
      <c r="K21" s="1336"/>
      <c r="L21" s="1337"/>
      <c r="M21" s="1341" t="s">
        <v>379</v>
      </c>
      <c r="N21" s="1343"/>
      <c r="O21" s="1341" t="s">
        <v>407</v>
      </c>
      <c r="P21" s="1342"/>
      <c r="Q21" s="1342"/>
      <c r="R21" s="1343"/>
      <c r="S21" s="1341" t="s">
        <v>408</v>
      </c>
      <c r="T21" s="1342"/>
      <c r="U21" s="1342"/>
      <c r="V21" s="1343"/>
      <c r="W21" s="1382" t="s">
        <v>409</v>
      </c>
      <c r="X21" s="1383"/>
      <c r="Y21" s="1384"/>
      <c r="Z21" s="1382" t="s">
        <v>410</v>
      </c>
      <c r="AA21" s="1383"/>
      <c r="AB21" s="1383"/>
      <c r="AC21" s="1383"/>
      <c r="AD21" s="1383"/>
      <c r="AE21" s="1383"/>
      <c r="AF21" s="1383"/>
      <c r="AG21" s="1383"/>
      <c r="AH21" s="1383"/>
      <c r="AI21" s="1383"/>
      <c r="AJ21" s="1383"/>
      <c r="AK21" s="1383"/>
      <c r="AL21" s="1383"/>
      <c r="AM21" s="1383"/>
      <c r="AN21" s="1383"/>
      <c r="AO21" s="1383"/>
      <c r="AP21" s="1383"/>
      <c r="AQ21" s="1384"/>
      <c r="AR21" s="54"/>
      <c r="AS21" s="33"/>
      <c r="AW21" s="32">
        <v>1</v>
      </c>
      <c r="AX21" s="32">
        <f>COUNTA(M14)</f>
        <v>0</v>
      </c>
      <c r="AY21" s="32">
        <f t="shared" si="0"/>
        <v>1</v>
      </c>
      <c r="BA21" s="32">
        <v>1</v>
      </c>
      <c r="BB21" s="32">
        <f>IF(M26&lt;&gt;2,1,COUNTA(S27))</f>
        <v>1</v>
      </c>
      <c r="BC21" s="32">
        <f t="shared" si="2"/>
        <v>0</v>
      </c>
      <c r="BK21" s="1393"/>
      <c r="BL21" s="1393"/>
      <c r="BM21" s="1393"/>
      <c r="BN21" s="1393"/>
      <c r="BO21" s="1393"/>
      <c r="BP21" s="1393"/>
      <c r="BQ21" s="1393"/>
      <c r="BR21" s="1393"/>
      <c r="BS21" s="1393"/>
      <c r="BT21" s="1393"/>
      <c r="BU21" s="1393"/>
      <c r="BV21" s="1393"/>
    </row>
    <row r="22" spans="1:80" ht="20.25" customHeight="1" x14ac:dyDescent="0.2">
      <c r="A22" s="40"/>
      <c r="B22" s="1473"/>
      <c r="C22" s="65" t="s">
        <v>411</v>
      </c>
      <c r="D22" s="52"/>
      <c r="E22" s="52"/>
      <c r="F22" s="51"/>
      <c r="G22" s="1335" t="s">
        <v>412</v>
      </c>
      <c r="H22" s="1336"/>
      <c r="I22" s="1336"/>
      <c r="J22" s="1336"/>
      <c r="K22" s="1336"/>
      <c r="L22" s="1337"/>
      <c r="M22" s="1355" t="s">
        <v>413</v>
      </c>
      <c r="N22" s="1356"/>
      <c r="O22" s="1359"/>
      <c r="P22" s="1360"/>
      <c r="Q22" s="1360"/>
      <c r="R22" s="1361"/>
      <c r="S22" s="1359"/>
      <c r="T22" s="1360"/>
      <c r="U22" s="1360"/>
      <c r="V22" s="1361"/>
      <c r="W22" s="1365"/>
      <c r="X22" s="1366"/>
      <c r="Y22" s="1391"/>
      <c r="Z22" s="1371" t="s">
        <v>414</v>
      </c>
      <c r="AA22" s="1388"/>
      <c r="AB22" s="1385"/>
      <c r="AC22" s="1386"/>
      <c r="AD22" s="1386"/>
      <c r="AE22" s="1386"/>
      <c r="AF22" s="1386"/>
      <c r="AG22" s="1386"/>
      <c r="AH22" s="1387"/>
      <c r="AI22" s="1371" t="s">
        <v>415</v>
      </c>
      <c r="AJ22" s="1388"/>
      <c r="AK22" s="1385"/>
      <c r="AL22" s="1386"/>
      <c r="AM22" s="1386"/>
      <c r="AN22" s="1386"/>
      <c r="AO22" s="1386"/>
      <c r="AP22" s="1386"/>
      <c r="AQ22" s="1387"/>
      <c r="AR22" s="54"/>
      <c r="AS22" s="33"/>
      <c r="AW22" s="32">
        <v>1</v>
      </c>
      <c r="AX22" s="32">
        <f>COUNTA(O14)</f>
        <v>0</v>
      </c>
      <c r="AY22" s="32">
        <f t="shared" si="0"/>
        <v>1</v>
      </c>
      <c r="BA22" s="32">
        <v>1</v>
      </c>
      <c r="BB22" s="32">
        <f>IF(M26&lt;&gt;2,1,COUNTA(W27))</f>
        <v>1</v>
      </c>
      <c r="BC22" s="32">
        <f t="shared" si="2"/>
        <v>0</v>
      </c>
      <c r="BK22" s="1393"/>
      <c r="BL22" s="1393"/>
      <c r="BM22" s="1393"/>
      <c r="BN22" s="1393"/>
      <c r="BO22" s="1393"/>
      <c r="BP22" s="1393"/>
      <c r="BQ22" s="1393"/>
      <c r="BR22" s="1393"/>
      <c r="BS22" s="1393"/>
      <c r="BT22" s="1393"/>
      <c r="BU22" s="1393"/>
      <c r="BV22" s="1393"/>
    </row>
    <row r="23" spans="1:80" ht="20.25" customHeight="1" x14ac:dyDescent="0.2">
      <c r="A23" s="40"/>
      <c r="B23" s="1473"/>
      <c r="C23" s="66" t="s">
        <v>416</v>
      </c>
      <c r="D23" s="59"/>
      <c r="E23" s="59"/>
      <c r="F23" s="60"/>
      <c r="G23" s="1338"/>
      <c r="H23" s="1339"/>
      <c r="I23" s="1339"/>
      <c r="J23" s="1339"/>
      <c r="K23" s="1339"/>
      <c r="L23" s="1340"/>
      <c r="M23" s="1357"/>
      <c r="N23" s="1358"/>
      <c r="O23" s="1362"/>
      <c r="P23" s="1363"/>
      <c r="Q23" s="1363"/>
      <c r="R23" s="1364"/>
      <c r="S23" s="1362"/>
      <c r="T23" s="1363"/>
      <c r="U23" s="1363"/>
      <c r="V23" s="1364"/>
      <c r="W23" s="1367"/>
      <c r="X23" s="1368"/>
      <c r="Y23" s="1392"/>
      <c r="Z23" s="1371" t="s">
        <v>417</v>
      </c>
      <c r="AA23" s="1388"/>
      <c r="AB23" s="1385"/>
      <c r="AC23" s="1386"/>
      <c r="AD23" s="1386"/>
      <c r="AE23" s="1386"/>
      <c r="AF23" s="1386"/>
      <c r="AG23" s="1386"/>
      <c r="AH23" s="1387"/>
      <c r="AI23" s="1461"/>
      <c r="AJ23" s="1462"/>
      <c r="AK23" s="1462"/>
      <c r="AL23" s="1462"/>
      <c r="AM23" s="1462"/>
      <c r="AN23" s="1462"/>
      <c r="AO23" s="1462"/>
      <c r="AP23" s="1462"/>
      <c r="AQ23" s="1463"/>
      <c r="AR23" s="54"/>
      <c r="AS23" s="33"/>
      <c r="AW23" s="32">
        <v>1</v>
      </c>
      <c r="AX23" s="32">
        <f>COUNTA(S14)</f>
        <v>0</v>
      </c>
      <c r="AY23" s="32">
        <f t="shared" si="0"/>
        <v>1</v>
      </c>
      <c r="BA23" s="32">
        <v>1</v>
      </c>
      <c r="BB23" s="32">
        <f>COUNTA(M29)</f>
        <v>0</v>
      </c>
      <c r="BC23" s="32">
        <f t="shared" si="2"/>
        <v>1</v>
      </c>
      <c r="BK23" s="1393"/>
      <c r="BL23" s="1393"/>
      <c r="BM23" s="1393"/>
      <c r="BN23" s="1393"/>
      <c r="BO23" s="1393"/>
      <c r="BP23" s="1393"/>
      <c r="BQ23" s="1393"/>
      <c r="BR23" s="1393"/>
      <c r="BS23" s="1393"/>
      <c r="BT23" s="1393"/>
      <c r="BU23" s="1393"/>
      <c r="BV23" s="1393"/>
    </row>
    <row r="24" spans="1:80" ht="20.25" customHeight="1" x14ac:dyDescent="0.2">
      <c r="A24" s="40"/>
      <c r="B24" s="1473"/>
      <c r="C24" s="65" t="s">
        <v>418</v>
      </c>
      <c r="D24" s="67"/>
      <c r="E24" s="67"/>
      <c r="F24" s="68"/>
      <c r="G24" s="1335" t="s">
        <v>419</v>
      </c>
      <c r="H24" s="1336"/>
      <c r="I24" s="1336"/>
      <c r="J24" s="1336"/>
      <c r="K24" s="1336"/>
      <c r="L24" s="1337"/>
      <c r="M24" s="1355" t="s">
        <v>413</v>
      </c>
      <c r="N24" s="1389"/>
      <c r="O24" s="1359"/>
      <c r="P24" s="1360"/>
      <c r="Q24" s="1360"/>
      <c r="R24" s="1361"/>
      <c r="S24" s="1359"/>
      <c r="T24" s="1360"/>
      <c r="U24" s="1360"/>
      <c r="V24" s="1361"/>
      <c r="W24" s="1365"/>
      <c r="X24" s="1366"/>
      <c r="Y24" s="1366"/>
      <c r="Z24" s="1371" t="s">
        <v>420</v>
      </c>
      <c r="AA24" s="1372"/>
      <c r="AB24" s="1385"/>
      <c r="AC24" s="1386"/>
      <c r="AD24" s="1386"/>
      <c r="AE24" s="1386"/>
      <c r="AF24" s="1386"/>
      <c r="AG24" s="1386"/>
      <c r="AH24" s="1387"/>
      <c r="AI24" s="1397" t="s">
        <v>420</v>
      </c>
      <c r="AJ24" s="1397"/>
      <c r="AK24" s="1385"/>
      <c r="AL24" s="1386"/>
      <c r="AM24" s="1386"/>
      <c r="AN24" s="1386"/>
      <c r="AO24" s="1386"/>
      <c r="AP24" s="1386"/>
      <c r="AQ24" s="1387"/>
      <c r="AR24" s="54"/>
      <c r="AS24" s="33"/>
      <c r="AW24" s="32">
        <v>1</v>
      </c>
      <c r="AX24" s="32">
        <f>IF(M14&lt;&gt;2,1,COUNTA(O15))</f>
        <v>1</v>
      </c>
      <c r="AY24" s="32">
        <f t="shared" si="0"/>
        <v>0</v>
      </c>
      <c r="BA24" s="32">
        <v>1</v>
      </c>
      <c r="BB24" s="32">
        <f>IF(AND(M29&lt;&gt;"主",M29&lt;&gt;2),1,COUNTA(O29))</f>
        <v>1</v>
      </c>
      <c r="BC24" s="32">
        <f t="shared" si="2"/>
        <v>0</v>
      </c>
      <c r="BK24" s="1393"/>
      <c r="BL24" s="1393"/>
      <c r="BM24" s="1393"/>
      <c r="BN24" s="1393"/>
      <c r="BO24" s="1393"/>
      <c r="BP24" s="1393"/>
      <c r="BQ24" s="1393"/>
      <c r="BR24" s="1393"/>
      <c r="BS24" s="1393"/>
      <c r="BT24" s="1393"/>
      <c r="BU24" s="1393"/>
      <c r="BV24" s="1393"/>
    </row>
    <row r="25" spans="1:80" ht="20.25" customHeight="1" x14ac:dyDescent="0.2">
      <c r="A25" s="40"/>
      <c r="B25" s="1473"/>
      <c r="C25" s="66" t="s">
        <v>421</v>
      </c>
      <c r="D25" s="69"/>
      <c r="E25" s="69"/>
      <c r="F25" s="70"/>
      <c r="G25" s="1338"/>
      <c r="H25" s="1339"/>
      <c r="I25" s="1339"/>
      <c r="J25" s="1339"/>
      <c r="K25" s="1339"/>
      <c r="L25" s="1340"/>
      <c r="M25" s="1357"/>
      <c r="N25" s="1390"/>
      <c r="O25" s="1362"/>
      <c r="P25" s="1363"/>
      <c r="Q25" s="1363"/>
      <c r="R25" s="1364"/>
      <c r="S25" s="1362"/>
      <c r="T25" s="1363"/>
      <c r="U25" s="1363"/>
      <c r="V25" s="1364"/>
      <c r="W25" s="1367"/>
      <c r="X25" s="1368"/>
      <c r="Y25" s="1368"/>
      <c r="Z25" s="1371" t="s">
        <v>420</v>
      </c>
      <c r="AA25" s="1372"/>
      <c r="AB25" s="1385"/>
      <c r="AC25" s="1386"/>
      <c r="AD25" s="1386"/>
      <c r="AE25" s="1386"/>
      <c r="AF25" s="1386"/>
      <c r="AG25" s="1386"/>
      <c r="AH25" s="1387"/>
      <c r="AI25" s="1461"/>
      <c r="AJ25" s="1462"/>
      <c r="AK25" s="1462"/>
      <c r="AL25" s="1462"/>
      <c r="AM25" s="1462"/>
      <c r="AN25" s="1462"/>
      <c r="AO25" s="1462"/>
      <c r="AP25" s="1462"/>
      <c r="AQ25" s="1463"/>
      <c r="AR25" s="54"/>
      <c r="AS25" s="33"/>
      <c r="AW25" s="32">
        <v>1</v>
      </c>
      <c r="AX25" s="32">
        <f>IF(M14&lt;&gt;2,1,COUNTA(S15))</f>
        <v>1</v>
      </c>
      <c r="AY25" s="32">
        <f t="shared" si="0"/>
        <v>0</v>
      </c>
      <c r="BA25" s="32">
        <v>1</v>
      </c>
      <c r="BB25" s="32">
        <f>IF(AND(M29&lt;&gt;"主",M29&lt;&gt;2),1,COUNTA(S29))</f>
        <v>1</v>
      </c>
      <c r="BC25" s="32">
        <f t="shared" si="2"/>
        <v>0</v>
      </c>
      <c r="BK25" s="1393"/>
      <c r="BL25" s="1393"/>
      <c r="BM25" s="1393"/>
      <c r="BN25" s="1393"/>
      <c r="BO25" s="1393"/>
      <c r="BP25" s="1393"/>
      <c r="BQ25" s="1393"/>
      <c r="BR25" s="1393"/>
      <c r="BS25" s="1393"/>
      <c r="BT25" s="1393"/>
      <c r="BU25" s="1393"/>
      <c r="BV25" s="1393"/>
    </row>
    <row r="26" spans="1:80" ht="20.25" customHeight="1" x14ac:dyDescent="0.2">
      <c r="A26" s="40"/>
      <c r="B26" s="1473"/>
      <c r="C26" s="65" t="s">
        <v>422</v>
      </c>
      <c r="D26" s="67"/>
      <c r="E26" s="67"/>
      <c r="F26" s="68"/>
      <c r="G26" s="1335" t="s">
        <v>423</v>
      </c>
      <c r="H26" s="1336"/>
      <c r="I26" s="1336"/>
      <c r="J26" s="1336"/>
      <c r="K26" s="1336"/>
      <c r="L26" s="1337"/>
      <c r="M26" s="1369"/>
      <c r="N26" s="1369"/>
      <c r="O26" s="1373"/>
      <c r="P26" s="1374"/>
      <c r="Q26" s="1374"/>
      <c r="R26" s="1374"/>
      <c r="S26" s="1369"/>
      <c r="T26" s="1369"/>
      <c r="U26" s="1369"/>
      <c r="V26" s="1369"/>
      <c r="W26" s="1370"/>
      <c r="X26" s="1370"/>
      <c r="Y26" s="1370"/>
      <c r="Z26" s="1371" t="s">
        <v>420</v>
      </c>
      <c r="AA26" s="1372"/>
      <c r="AB26" s="1385"/>
      <c r="AC26" s="1386"/>
      <c r="AD26" s="1386"/>
      <c r="AE26" s="1386"/>
      <c r="AF26" s="1386"/>
      <c r="AG26" s="1386"/>
      <c r="AH26" s="1387"/>
      <c r="AI26" s="1397" t="s">
        <v>417</v>
      </c>
      <c r="AJ26" s="1397"/>
      <c r="AK26" s="1385"/>
      <c r="AL26" s="1386"/>
      <c r="AM26" s="1386"/>
      <c r="AN26" s="1386"/>
      <c r="AO26" s="1386"/>
      <c r="AP26" s="1386"/>
      <c r="AQ26" s="1387"/>
      <c r="AR26" s="54"/>
      <c r="AS26" s="33"/>
      <c r="AW26" s="32">
        <v>1</v>
      </c>
      <c r="AX26" s="32">
        <f>COUNTA(O17)</f>
        <v>0</v>
      </c>
      <c r="AY26" s="32">
        <f t="shared" si="0"/>
        <v>1</v>
      </c>
      <c r="BA26" s="32">
        <v>1</v>
      </c>
      <c r="BB26" s="32">
        <f>IF(AND(M29&lt;&gt;"主",M29&lt;&gt;2),1,COUNTA(W29))</f>
        <v>1</v>
      </c>
      <c r="BC26" s="32">
        <f t="shared" si="2"/>
        <v>0</v>
      </c>
      <c r="BJ26" s="55"/>
      <c r="BK26" s="1393"/>
      <c r="BL26" s="1393"/>
      <c r="BM26" s="1393"/>
      <c r="BN26" s="1393"/>
      <c r="BO26" s="1393"/>
      <c r="BP26" s="1393"/>
      <c r="BQ26" s="1393"/>
      <c r="BR26" s="1393"/>
      <c r="BS26" s="1393"/>
      <c r="BT26" s="1393"/>
      <c r="BU26" s="1393"/>
      <c r="BV26" s="1393"/>
      <c r="BW26" s="55"/>
      <c r="BX26" s="55"/>
      <c r="BY26" s="55"/>
      <c r="CB26" s="55"/>
    </row>
    <row r="27" spans="1:80" ht="20.25" customHeight="1" x14ac:dyDescent="0.2">
      <c r="A27" s="40"/>
      <c r="B27" s="1473"/>
      <c r="C27" s="71" t="s">
        <v>424</v>
      </c>
      <c r="D27" s="72"/>
      <c r="E27" s="72"/>
      <c r="F27" s="73"/>
      <c r="G27" s="1341"/>
      <c r="H27" s="1342"/>
      <c r="I27" s="1342"/>
      <c r="J27" s="1342"/>
      <c r="K27" s="1342"/>
      <c r="L27" s="1343"/>
      <c r="M27" s="1369"/>
      <c r="N27" s="1369"/>
      <c r="O27" s="1373"/>
      <c r="P27" s="1374"/>
      <c r="Q27" s="1374"/>
      <c r="R27" s="1374"/>
      <c r="S27" s="1369"/>
      <c r="T27" s="1369"/>
      <c r="U27" s="1369"/>
      <c r="V27" s="1369"/>
      <c r="W27" s="1370"/>
      <c r="X27" s="1370"/>
      <c r="Y27" s="1370"/>
      <c r="Z27" s="1371" t="s">
        <v>420</v>
      </c>
      <c r="AA27" s="1372"/>
      <c r="AB27" s="1385"/>
      <c r="AC27" s="1386"/>
      <c r="AD27" s="1386"/>
      <c r="AE27" s="1386"/>
      <c r="AF27" s="1386"/>
      <c r="AG27" s="1386"/>
      <c r="AH27" s="1387"/>
      <c r="AI27" s="1464" t="s">
        <v>417</v>
      </c>
      <c r="AJ27" s="1465"/>
      <c r="AK27" s="1385"/>
      <c r="AL27" s="1386"/>
      <c r="AM27" s="1386"/>
      <c r="AN27" s="1386"/>
      <c r="AO27" s="1386"/>
      <c r="AP27" s="1386"/>
      <c r="AQ27" s="1387"/>
      <c r="AR27" s="54"/>
      <c r="AS27" s="33"/>
      <c r="AW27" s="32">
        <v>1</v>
      </c>
      <c r="AX27" s="32">
        <f>COUNTA(S17)</f>
        <v>0</v>
      </c>
      <c r="AY27" s="32">
        <f t="shared" si="0"/>
        <v>1</v>
      </c>
      <c r="BA27" s="32">
        <v>1</v>
      </c>
      <c r="BB27" s="32">
        <f>IF(AND(M29&lt;&gt;"主",M29&lt;&gt;2),1,COUNTA(O32))</f>
        <v>1</v>
      </c>
      <c r="BC27" s="32">
        <f t="shared" si="2"/>
        <v>0</v>
      </c>
      <c r="BK27" s="1393"/>
      <c r="BL27" s="1393"/>
      <c r="BM27" s="1393"/>
      <c r="BN27" s="1393"/>
      <c r="BO27" s="1393"/>
      <c r="BP27" s="1393"/>
      <c r="BQ27" s="1393"/>
      <c r="BR27" s="1393"/>
      <c r="BS27" s="1393"/>
      <c r="BT27" s="1393"/>
      <c r="BU27" s="1393"/>
      <c r="BV27" s="1393"/>
    </row>
    <row r="28" spans="1:80" ht="15" customHeight="1" x14ac:dyDescent="0.2">
      <c r="A28" s="40"/>
      <c r="B28" s="1473"/>
      <c r="C28" s="71"/>
      <c r="D28" s="72"/>
      <c r="E28" s="72"/>
      <c r="F28" s="73"/>
      <c r="G28" s="1338"/>
      <c r="H28" s="1339"/>
      <c r="I28" s="1339"/>
      <c r="J28" s="1339"/>
      <c r="K28" s="1339"/>
      <c r="L28" s="1340"/>
      <c r="M28" s="1369"/>
      <c r="N28" s="1369"/>
      <c r="O28" s="1458"/>
      <c r="P28" s="1458"/>
      <c r="Q28" s="1458"/>
      <c r="R28" s="1458"/>
      <c r="S28" s="1458"/>
      <c r="T28" s="1458"/>
      <c r="U28" s="1458"/>
      <c r="V28" s="1458"/>
      <c r="W28" s="1458"/>
      <c r="X28" s="1458"/>
      <c r="Y28" s="1459"/>
      <c r="Z28" s="1371" t="s">
        <v>69</v>
      </c>
      <c r="AA28" s="1388"/>
      <c r="AB28" s="1398"/>
      <c r="AC28" s="1399"/>
      <c r="AD28" s="1399"/>
      <c r="AE28" s="1399"/>
      <c r="AF28" s="1399"/>
      <c r="AG28" s="1399"/>
      <c r="AH28" s="1399"/>
      <c r="AI28" s="1399"/>
      <c r="AJ28" s="1399"/>
      <c r="AK28" s="1399"/>
      <c r="AL28" s="1399"/>
      <c r="AM28" s="1399"/>
      <c r="AN28" s="1399"/>
      <c r="AO28" s="1399"/>
      <c r="AP28" s="1399"/>
      <c r="AQ28" s="1400"/>
      <c r="AR28" s="54"/>
      <c r="AS28" s="33"/>
      <c r="AW28" s="32">
        <v>1</v>
      </c>
      <c r="AX28" s="32">
        <f>COUNTA(O19)</f>
        <v>0</v>
      </c>
      <c r="AY28" s="32">
        <f t="shared" si="0"/>
        <v>1</v>
      </c>
      <c r="BA28" s="32">
        <v>1</v>
      </c>
      <c r="BB28" s="32">
        <f>IF(AND(M29&lt;&gt;"主",M29&lt;&gt;2),1,COUNTA(S32))</f>
        <v>1</v>
      </c>
      <c r="BC28" s="32">
        <f t="shared" si="2"/>
        <v>0</v>
      </c>
      <c r="BK28" s="1393"/>
      <c r="BL28" s="1393"/>
      <c r="BM28" s="1393"/>
      <c r="BN28" s="1393"/>
      <c r="BO28" s="1393"/>
      <c r="BP28" s="1393"/>
      <c r="BQ28" s="1393"/>
      <c r="BR28" s="1393"/>
      <c r="BS28" s="1393"/>
      <c r="BT28" s="1393"/>
      <c r="BU28" s="1393"/>
      <c r="BV28" s="1393"/>
    </row>
    <row r="29" spans="1:80" ht="20.25" customHeight="1" x14ac:dyDescent="0.2">
      <c r="A29" s="40"/>
      <c r="B29" s="1473"/>
      <c r="C29" s="65" t="s">
        <v>425</v>
      </c>
      <c r="D29" s="67"/>
      <c r="E29" s="67"/>
      <c r="F29" s="68"/>
      <c r="G29" s="1335" t="s">
        <v>426</v>
      </c>
      <c r="H29" s="1336"/>
      <c r="I29" s="1336"/>
      <c r="J29" s="1336"/>
      <c r="K29" s="1336"/>
      <c r="L29" s="1337"/>
      <c r="M29" s="1348"/>
      <c r="N29" s="1349"/>
      <c r="O29" s="1359"/>
      <c r="P29" s="1360"/>
      <c r="Q29" s="1360"/>
      <c r="R29" s="1361"/>
      <c r="S29" s="1359"/>
      <c r="T29" s="1360"/>
      <c r="U29" s="1360"/>
      <c r="V29" s="1361"/>
      <c r="W29" s="1365"/>
      <c r="X29" s="1366"/>
      <c r="Y29" s="1366"/>
      <c r="Z29" s="1397" t="s">
        <v>414</v>
      </c>
      <c r="AA29" s="1397"/>
      <c r="AB29" s="1385"/>
      <c r="AC29" s="1386"/>
      <c r="AD29" s="1386"/>
      <c r="AE29" s="1386"/>
      <c r="AF29" s="1386"/>
      <c r="AG29" s="1386"/>
      <c r="AH29" s="1387"/>
      <c r="AI29" s="1397" t="s">
        <v>417</v>
      </c>
      <c r="AJ29" s="1397"/>
      <c r="AK29" s="1385"/>
      <c r="AL29" s="1386"/>
      <c r="AM29" s="1386"/>
      <c r="AN29" s="1386"/>
      <c r="AO29" s="1386"/>
      <c r="AP29" s="1386"/>
      <c r="AQ29" s="1387"/>
      <c r="AR29" s="54"/>
      <c r="AS29" s="33"/>
      <c r="AW29" s="32">
        <v>1</v>
      </c>
      <c r="AX29" s="32">
        <f>COUNTA(S19)</f>
        <v>0</v>
      </c>
      <c r="AY29" s="32">
        <f t="shared" si="0"/>
        <v>1</v>
      </c>
      <c r="BA29" s="32">
        <v>1</v>
      </c>
      <c r="BB29" s="32">
        <f>IF(AND(M29&lt;&gt;"主",M29&lt;&gt;2),1,COUNTA(W32))</f>
        <v>1</v>
      </c>
      <c r="BC29" s="32">
        <f t="shared" si="2"/>
        <v>0</v>
      </c>
      <c r="BK29" s="1393"/>
      <c r="BL29" s="1393"/>
      <c r="BM29" s="1393"/>
      <c r="BN29" s="1393"/>
      <c r="BO29" s="1393"/>
      <c r="BP29" s="1393"/>
      <c r="BQ29" s="1393"/>
      <c r="BR29" s="1393"/>
      <c r="BS29" s="1393"/>
      <c r="BT29" s="1393"/>
      <c r="BU29" s="1393"/>
      <c r="BV29" s="1393"/>
    </row>
    <row r="30" spans="1:80" ht="20.25" customHeight="1" x14ac:dyDescent="0.2">
      <c r="A30" s="40"/>
      <c r="B30" s="1473"/>
      <c r="C30" s="71"/>
      <c r="D30" s="72"/>
      <c r="E30" s="72"/>
      <c r="F30" s="73"/>
      <c r="G30" s="1341"/>
      <c r="H30" s="1342"/>
      <c r="I30" s="1342"/>
      <c r="J30" s="1342"/>
      <c r="K30" s="1342"/>
      <c r="L30" s="1343"/>
      <c r="M30" s="1353"/>
      <c r="N30" s="1354"/>
      <c r="O30" s="1362"/>
      <c r="P30" s="1363"/>
      <c r="Q30" s="1363"/>
      <c r="R30" s="1364"/>
      <c r="S30" s="1362"/>
      <c r="T30" s="1363"/>
      <c r="U30" s="1363"/>
      <c r="V30" s="1364"/>
      <c r="W30" s="1367"/>
      <c r="X30" s="1368"/>
      <c r="Y30" s="1368"/>
      <c r="Z30" s="1397" t="s">
        <v>420</v>
      </c>
      <c r="AA30" s="1397"/>
      <c r="AB30" s="1385"/>
      <c r="AC30" s="1386"/>
      <c r="AD30" s="1386"/>
      <c r="AE30" s="1386"/>
      <c r="AF30" s="1386"/>
      <c r="AG30" s="1386"/>
      <c r="AH30" s="1387"/>
      <c r="AI30" s="1460"/>
      <c r="AJ30" s="1451"/>
      <c r="AK30" s="1451"/>
      <c r="AL30" s="1451"/>
      <c r="AM30" s="1451"/>
      <c r="AN30" s="1451"/>
      <c r="AO30" s="1451"/>
      <c r="AP30" s="1451"/>
      <c r="AQ30" s="1452"/>
      <c r="AR30" s="54"/>
      <c r="AS30" s="33"/>
      <c r="BA30" s="32">
        <v>1</v>
      </c>
      <c r="BB30" s="32">
        <f>COUNTA(M35)</f>
        <v>0</v>
      </c>
      <c r="BC30" s="32">
        <f t="shared" si="2"/>
        <v>1</v>
      </c>
    </row>
    <row r="31" spans="1:80" ht="15" customHeight="1" x14ac:dyDescent="0.2">
      <c r="A31" s="40"/>
      <c r="B31" s="1473"/>
      <c r="C31" s="71"/>
      <c r="D31" s="72"/>
      <c r="E31" s="72"/>
      <c r="F31" s="73"/>
      <c r="G31" s="1341"/>
      <c r="H31" s="1342"/>
      <c r="I31" s="1342"/>
      <c r="J31" s="1342"/>
      <c r="K31" s="1342"/>
      <c r="L31" s="1343"/>
      <c r="M31" s="1353"/>
      <c r="N31" s="1354"/>
      <c r="O31" s="1420"/>
      <c r="P31" s="1421"/>
      <c r="Q31" s="1421"/>
      <c r="R31" s="1421"/>
      <c r="S31" s="1421"/>
      <c r="T31" s="1421"/>
      <c r="U31" s="1421"/>
      <c r="V31" s="1421"/>
      <c r="W31" s="1421"/>
      <c r="X31" s="1421"/>
      <c r="Y31" s="1422"/>
      <c r="Z31" s="1371" t="s">
        <v>69</v>
      </c>
      <c r="AA31" s="1388"/>
      <c r="AB31" s="1398"/>
      <c r="AC31" s="1399"/>
      <c r="AD31" s="1399"/>
      <c r="AE31" s="1399"/>
      <c r="AF31" s="1399"/>
      <c r="AG31" s="1399"/>
      <c r="AH31" s="1399"/>
      <c r="AI31" s="1409"/>
      <c r="AJ31" s="1409"/>
      <c r="AK31" s="1399"/>
      <c r="AL31" s="1399"/>
      <c r="AM31" s="1399"/>
      <c r="AN31" s="1399"/>
      <c r="AO31" s="1399"/>
      <c r="AP31" s="1399"/>
      <c r="AQ31" s="1400"/>
      <c r="AR31" s="54"/>
      <c r="AS31" s="33"/>
      <c r="BA31" s="32">
        <v>1</v>
      </c>
      <c r="BB31" s="32">
        <f>IF(AND(M35&lt;&gt;"主",M35&lt;&gt;2),1,COUNTA(O35))</f>
        <v>1</v>
      </c>
      <c r="BC31" s="32">
        <f t="shared" si="2"/>
        <v>0</v>
      </c>
    </row>
    <row r="32" spans="1:80" ht="20.25" customHeight="1" x14ac:dyDescent="0.2">
      <c r="A32" s="40"/>
      <c r="B32" s="1473"/>
      <c r="C32" s="71" t="s">
        <v>427</v>
      </c>
      <c r="D32" s="72"/>
      <c r="E32" s="72"/>
      <c r="F32" s="73"/>
      <c r="G32" s="1341"/>
      <c r="H32" s="1342"/>
      <c r="I32" s="1342"/>
      <c r="J32" s="1342"/>
      <c r="K32" s="1342"/>
      <c r="L32" s="1343"/>
      <c r="M32" s="1353"/>
      <c r="N32" s="1354"/>
      <c r="O32" s="1359"/>
      <c r="P32" s="1360"/>
      <c r="Q32" s="1360"/>
      <c r="R32" s="1361"/>
      <c r="S32" s="1359"/>
      <c r="T32" s="1360"/>
      <c r="U32" s="1360"/>
      <c r="V32" s="1361"/>
      <c r="W32" s="1365"/>
      <c r="X32" s="1366"/>
      <c r="Y32" s="1366"/>
      <c r="Z32" s="1397" t="s">
        <v>414</v>
      </c>
      <c r="AA32" s="1397"/>
      <c r="AB32" s="1385"/>
      <c r="AC32" s="1386"/>
      <c r="AD32" s="1386"/>
      <c r="AE32" s="1386"/>
      <c r="AF32" s="1386"/>
      <c r="AG32" s="1386"/>
      <c r="AH32" s="1387"/>
      <c r="AI32" s="1397" t="s">
        <v>417</v>
      </c>
      <c r="AJ32" s="1397"/>
      <c r="AK32" s="1385"/>
      <c r="AL32" s="1386"/>
      <c r="AM32" s="1386"/>
      <c r="AN32" s="1386"/>
      <c r="AO32" s="1386"/>
      <c r="AP32" s="1386"/>
      <c r="AQ32" s="1387"/>
      <c r="AR32" s="54"/>
      <c r="AS32" s="33"/>
      <c r="BA32" s="32">
        <v>1</v>
      </c>
      <c r="BB32" s="32">
        <f>IF(AND(M35&lt;&gt;"主",M35&lt;&gt;2),1,COUNTA(S35))</f>
        <v>1</v>
      </c>
      <c r="BC32" s="32">
        <f t="shared" si="2"/>
        <v>0</v>
      </c>
      <c r="BJ32" s="55"/>
      <c r="BK32" s="1393"/>
      <c r="BL32" s="1393"/>
      <c r="BM32" s="1393"/>
      <c r="BN32" s="1393"/>
      <c r="BO32" s="1393"/>
      <c r="BP32" s="1393"/>
      <c r="BQ32" s="1393"/>
      <c r="BR32" s="1393"/>
      <c r="BS32" s="1393"/>
      <c r="BT32" s="1393"/>
      <c r="BU32" s="1393"/>
      <c r="BV32" s="1393"/>
    </row>
    <row r="33" spans="1:78" ht="20.25" customHeight="1" x14ac:dyDescent="0.2">
      <c r="A33" s="40"/>
      <c r="B33" s="1473"/>
      <c r="C33" s="71"/>
      <c r="D33" s="72"/>
      <c r="E33" s="72"/>
      <c r="F33" s="73"/>
      <c r="G33" s="1341"/>
      <c r="H33" s="1342"/>
      <c r="I33" s="1342"/>
      <c r="J33" s="1342"/>
      <c r="K33" s="1342"/>
      <c r="L33" s="1343"/>
      <c r="M33" s="1353"/>
      <c r="N33" s="1354"/>
      <c r="O33" s="1362"/>
      <c r="P33" s="1363"/>
      <c r="Q33" s="1363"/>
      <c r="R33" s="1364"/>
      <c r="S33" s="1362"/>
      <c r="T33" s="1363"/>
      <c r="U33" s="1363"/>
      <c r="V33" s="1364"/>
      <c r="W33" s="1367"/>
      <c r="X33" s="1368"/>
      <c r="Y33" s="1368"/>
      <c r="Z33" s="1397" t="s">
        <v>420</v>
      </c>
      <c r="AA33" s="1397"/>
      <c r="AB33" s="1385"/>
      <c r="AC33" s="1386"/>
      <c r="AD33" s="1386"/>
      <c r="AE33" s="1386"/>
      <c r="AF33" s="1386"/>
      <c r="AG33" s="1386"/>
      <c r="AH33" s="1387"/>
      <c r="AI33" s="1449"/>
      <c r="AJ33" s="1450"/>
      <c r="AK33" s="1451"/>
      <c r="AL33" s="1451"/>
      <c r="AM33" s="1451"/>
      <c r="AN33" s="1451"/>
      <c r="AO33" s="1451"/>
      <c r="AP33" s="1451"/>
      <c r="AQ33" s="1452"/>
      <c r="AR33" s="54"/>
      <c r="AS33" s="33"/>
      <c r="BA33" s="32">
        <v>1</v>
      </c>
      <c r="BB33" s="32">
        <f>IF(AND(M35&lt;&gt;"主",M35&lt;&gt;2),1,COUNTA(W35))</f>
        <v>1</v>
      </c>
      <c r="BC33" s="32">
        <f t="shared" si="2"/>
        <v>0</v>
      </c>
      <c r="BK33" s="1393"/>
      <c r="BL33" s="1393"/>
      <c r="BM33" s="1393"/>
      <c r="BN33" s="1393"/>
      <c r="BO33" s="1393"/>
      <c r="BP33" s="1393"/>
      <c r="BQ33" s="1393"/>
      <c r="BR33" s="1393"/>
      <c r="BS33" s="1393"/>
      <c r="BT33" s="1393"/>
      <c r="BU33" s="1393"/>
      <c r="BV33" s="1393"/>
    </row>
    <row r="34" spans="1:78" ht="15" customHeight="1" x14ac:dyDescent="0.2">
      <c r="A34" s="40"/>
      <c r="B34" s="1473"/>
      <c r="C34" s="72"/>
      <c r="D34" s="72"/>
      <c r="E34" s="72"/>
      <c r="F34" s="73"/>
      <c r="G34" s="1338"/>
      <c r="H34" s="1339"/>
      <c r="I34" s="1339"/>
      <c r="J34" s="1339"/>
      <c r="K34" s="1339"/>
      <c r="L34" s="1340"/>
      <c r="M34" s="1350"/>
      <c r="N34" s="1351"/>
      <c r="O34" s="1420"/>
      <c r="P34" s="1421"/>
      <c r="Q34" s="1421"/>
      <c r="R34" s="1421"/>
      <c r="S34" s="1421"/>
      <c r="T34" s="1421"/>
      <c r="U34" s="1421"/>
      <c r="V34" s="1421"/>
      <c r="W34" s="1421"/>
      <c r="X34" s="1421"/>
      <c r="Y34" s="1422"/>
      <c r="Z34" s="1371" t="s">
        <v>69</v>
      </c>
      <c r="AA34" s="1388"/>
      <c r="AB34" s="1398"/>
      <c r="AC34" s="1399"/>
      <c r="AD34" s="1399"/>
      <c r="AE34" s="1399"/>
      <c r="AF34" s="1399"/>
      <c r="AG34" s="1399"/>
      <c r="AH34" s="1399"/>
      <c r="AI34" s="1399"/>
      <c r="AJ34" s="1399"/>
      <c r="AK34" s="1399"/>
      <c r="AL34" s="1399"/>
      <c r="AM34" s="1399"/>
      <c r="AN34" s="1399"/>
      <c r="AO34" s="1399"/>
      <c r="AP34" s="1399"/>
      <c r="AQ34" s="1400"/>
      <c r="AR34" s="54"/>
      <c r="AS34" s="33"/>
      <c r="BA34" s="32">
        <v>1</v>
      </c>
      <c r="BB34" s="32">
        <f>IF(AND(M35&lt;&gt;"主",M35&lt;&gt;2),1,COUNTA(O36))</f>
        <v>1</v>
      </c>
      <c r="BC34" s="32">
        <f t="shared" si="2"/>
        <v>0</v>
      </c>
      <c r="BK34" s="1393"/>
      <c r="BL34" s="1393"/>
      <c r="BM34" s="1393"/>
      <c r="BN34" s="1393"/>
      <c r="BO34" s="1393"/>
      <c r="BP34" s="1393"/>
      <c r="BQ34" s="1393"/>
      <c r="BR34" s="1393"/>
      <c r="BS34" s="1393"/>
      <c r="BT34" s="1393"/>
      <c r="BU34" s="1393"/>
      <c r="BV34" s="1393"/>
    </row>
    <row r="35" spans="1:78" ht="20.25" customHeight="1" x14ac:dyDescent="0.2">
      <c r="A35" s="40"/>
      <c r="B35" s="1473"/>
      <c r="C35" s="67" t="s">
        <v>428</v>
      </c>
      <c r="D35" s="67"/>
      <c r="E35" s="67"/>
      <c r="F35" s="68"/>
      <c r="G35" s="1335" t="s">
        <v>429</v>
      </c>
      <c r="H35" s="1336"/>
      <c r="I35" s="1336"/>
      <c r="J35" s="1336"/>
      <c r="K35" s="1336"/>
      <c r="L35" s="1337"/>
      <c r="M35" s="1348"/>
      <c r="N35" s="1349"/>
      <c r="O35" s="1426"/>
      <c r="P35" s="1427"/>
      <c r="Q35" s="1427"/>
      <c r="R35" s="1428"/>
      <c r="S35" s="1429"/>
      <c r="T35" s="1430"/>
      <c r="U35" s="1430"/>
      <c r="V35" s="1431"/>
      <c r="W35" s="1078"/>
      <c r="X35" s="1079"/>
      <c r="Y35" s="1079"/>
      <c r="Z35" s="1413" t="s">
        <v>420</v>
      </c>
      <c r="AA35" s="1414"/>
      <c r="AB35" s="1410"/>
      <c r="AC35" s="1411"/>
      <c r="AD35" s="1411"/>
      <c r="AE35" s="1411"/>
      <c r="AF35" s="1411"/>
      <c r="AG35" s="1411"/>
      <c r="AH35" s="1412"/>
      <c r="AI35" s="1413" t="s">
        <v>417</v>
      </c>
      <c r="AJ35" s="1414"/>
      <c r="AK35" s="1410"/>
      <c r="AL35" s="1411"/>
      <c r="AM35" s="1411"/>
      <c r="AN35" s="1411"/>
      <c r="AO35" s="1411"/>
      <c r="AP35" s="1411"/>
      <c r="AQ35" s="1412"/>
      <c r="AR35" s="54"/>
      <c r="AS35" s="33"/>
      <c r="BA35" s="32">
        <v>1</v>
      </c>
      <c r="BB35" s="32">
        <f>IF(AND(M35&lt;&gt;"主",M35&lt;&gt;2),1,COUNTA(S36))</f>
        <v>1</v>
      </c>
      <c r="BC35" s="32">
        <f t="shared" si="2"/>
        <v>0</v>
      </c>
      <c r="BK35" s="1393"/>
      <c r="BL35" s="1393"/>
      <c r="BM35" s="1393"/>
      <c r="BN35" s="1393"/>
      <c r="BO35" s="1393"/>
      <c r="BP35" s="1393"/>
      <c r="BQ35" s="1474"/>
      <c r="BR35" s="1393"/>
      <c r="BS35" s="1393"/>
      <c r="BT35" s="1393"/>
      <c r="BU35" s="1393"/>
      <c r="BV35" s="1393"/>
      <c r="BZ35" s="74"/>
    </row>
    <row r="36" spans="1:78" ht="20.25" customHeight="1" x14ac:dyDescent="0.2">
      <c r="A36" s="40"/>
      <c r="B36" s="1473"/>
      <c r="C36" s="72" t="s">
        <v>430</v>
      </c>
      <c r="D36" s="72"/>
      <c r="E36" s="72"/>
      <c r="F36" s="73"/>
      <c r="G36" s="1341"/>
      <c r="H36" s="1342"/>
      <c r="I36" s="1342"/>
      <c r="J36" s="1342"/>
      <c r="K36" s="1342"/>
      <c r="L36" s="1343"/>
      <c r="M36" s="1353"/>
      <c r="N36" s="1354"/>
      <c r="O36" s="1426"/>
      <c r="P36" s="1427"/>
      <c r="Q36" s="1427"/>
      <c r="R36" s="1428"/>
      <c r="S36" s="1429"/>
      <c r="T36" s="1430"/>
      <c r="U36" s="1430"/>
      <c r="V36" s="1431"/>
      <c r="W36" s="1078"/>
      <c r="X36" s="1079"/>
      <c r="Y36" s="1079"/>
      <c r="Z36" s="1413" t="s">
        <v>420</v>
      </c>
      <c r="AA36" s="1414"/>
      <c r="AB36" s="1410"/>
      <c r="AC36" s="1411"/>
      <c r="AD36" s="1411"/>
      <c r="AE36" s="1411"/>
      <c r="AF36" s="1411"/>
      <c r="AG36" s="1411"/>
      <c r="AH36" s="1412"/>
      <c r="AI36" s="1413" t="s">
        <v>417</v>
      </c>
      <c r="AJ36" s="1414"/>
      <c r="AK36" s="1410"/>
      <c r="AL36" s="1411"/>
      <c r="AM36" s="1411"/>
      <c r="AN36" s="1411"/>
      <c r="AO36" s="1411"/>
      <c r="AP36" s="1411"/>
      <c r="AQ36" s="1412"/>
      <c r="AR36" s="54"/>
      <c r="AS36" s="33"/>
      <c r="BA36" s="32">
        <v>1</v>
      </c>
      <c r="BB36" s="32">
        <f>IF(AND(M35&lt;&gt;"主",M35&lt;&gt;2),1,COUNTA(W36))</f>
        <v>1</v>
      </c>
      <c r="BC36" s="32">
        <f t="shared" si="2"/>
        <v>0</v>
      </c>
      <c r="BK36" s="1393"/>
      <c r="BL36" s="1393"/>
      <c r="BM36" s="1393"/>
      <c r="BN36" s="1393"/>
      <c r="BO36" s="1393"/>
      <c r="BP36" s="1393"/>
      <c r="BQ36" s="1393"/>
      <c r="BR36" s="1393"/>
      <c r="BS36" s="1393"/>
      <c r="BT36" s="1393"/>
      <c r="BU36" s="1393"/>
      <c r="BV36" s="1393"/>
      <c r="BZ36" s="74"/>
    </row>
    <row r="37" spans="1:78" ht="15" customHeight="1" x14ac:dyDescent="0.2">
      <c r="A37" s="40"/>
      <c r="B37" s="1473"/>
      <c r="C37" s="72"/>
      <c r="D37" s="72"/>
      <c r="E37" s="72"/>
      <c r="F37" s="73"/>
      <c r="G37" s="1338"/>
      <c r="H37" s="1339"/>
      <c r="I37" s="1339"/>
      <c r="J37" s="1339"/>
      <c r="K37" s="1339"/>
      <c r="L37" s="1340"/>
      <c r="M37" s="1350"/>
      <c r="N37" s="1351"/>
      <c r="O37" s="1420"/>
      <c r="P37" s="1421"/>
      <c r="Q37" s="1421"/>
      <c r="R37" s="1421"/>
      <c r="S37" s="1421"/>
      <c r="T37" s="1421"/>
      <c r="U37" s="1421"/>
      <c r="V37" s="1421"/>
      <c r="W37" s="1421"/>
      <c r="X37" s="1421"/>
      <c r="Y37" s="1422"/>
      <c r="Z37" s="1397" t="s">
        <v>69</v>
      </c>
      <c r="AA37" s="1397"/>
      <c r="AB37" s="1398"/>
      <c r="AC37" s="1399"/>
      <c r="AD37" s="1399"/>
      <c r="AE37" s="1399"/>
      <c r="AF37" s="1399"/>
      <c r="AG37" s="1399"/>
      <c r="AH37" s="1399"/>
      <c r="AI37" s="1399"/>
      <c r="AJ37" s="1399"/>
      <c r="AK37" s="1399"/>
      <c r="AL37" s="1399"/>
      <c r="AM37" s="1399"/>
      <c r="AN37" s="1399"/>
      <c r="AO37" s="1399"/>
      <c r="AP37" s="1399"/>
      <c r="AQ37" s="1400"/>
      <c r="AR37" s="54"/>
      <c r="AS37" s="33"/>
      <c r="BA37" s="32">
        <v>1</v>
      </c>
      <c r="BB37" s="32">
        <f>COUNTA(M38)</f>
        <v>0</v>
      </c>
      <c r="BC37" s="32">
        <f t="shared" si="2"/>
        <v>1</v>
      </c>
      <c r="BK37" s="1393"/>
      <c r="BL37" s="1393"/>
      <c r="BM37" s="1393"/>
      <c r="BN37" s="1393"/>
      <c r="BO37" s="1393"/>
      <c r="BP37" s="1393"/>
      <c r="BQ37" s="1393"/>
      <c r="BR37" s="1393"/>
      <c r="BS37" s="1393"/>
      <c r="BT37" s="1393"/>
      <c r="BU37" s="1393"/>
      <c r="BV37" s="1393"/>
      <c r="BZ37" s="74"/>
    </row>
    <row r="38" spans="1:78" ht="20.25" customHeight="1" x14ac:dyDescent="0.2">
      <c r="A38" s="40"/>
      <c r="B38" s="1473"/>
      <c r="C38" s="67" t="s">
        <v>431</v>
      </c>
      <c r="D38" s="67"/>
      <c r="E38" s="67"/>
      <c r="F38" s="68"/>
      <c r="G38" s="1335" t="s">
        <v>432</v>
      </c>
      <c r="H38" s="1336"/>
      <c r="I38" s="1336"/>
      <c r="J38" s="1336"/>
      <c r="K38" s="1336"/>
      <c r="L38" s="1337"/>
      <c r="M38" s="1348"/>
      <c r="N38" s="1349"/>
      <c r="O38" s="1429"/>
      <c r="P38" s="1430"/>
      <c r="Q38" s="1430"/>
      <c r="R38" s="1431"/>
      <c r="S38" s="1429"/>
      <c r="T38" s="1430"/>
      <c r="U38" s="1430"/>
      <c r="V38" s="1431"/>
      <c r="W38" s="1078"/>
      <c r="X38" s="1079"/>
      <c r="Y38" s="1079"/>
      <c r="Z38" s="1413" t="s">
        <v>420</v>
      </c>
      <c r="AA38" s="1466"/>
      <c r="AB38" s="1410"/>
      <c r="AC38" s="1411"/>
      <c r="AD38" s="1411"/>
      <c r="AE38" s="1411"/>
      <c r="AF38" s="1411"/>
      <c r="AG38" s="1411"/>
      <c r="AH38" s="1412"/>
      <c r="AI38" s="1413" t="s">
        <v>417</v>
      </c>
      <c r="AJ38" s="1466"/>
      <c r="AK38" s="1410"/>
      <c r="AL38" s="1411"/>
      <c r="AM38" s="1411"/>
      <c r="AN38" s="1411"/>
      <c r="AO38" s="1411"/>
      <c r="AP38" s="1411"/>
      <c r="AQ38" s="1412"/>
      <c r="AR38" s="54"/>
      <c r="AS38" s="33"/>
      <c r="BA38" s="32">
        <v>1</v>
      </c>
      <c r="BB38" s="32">
        <f>COUNTA(O38)</f>
        <v>0</v>
      </c>
      <c r="BC38" s="32">
        <f t="shared" si="2"/>
        <v>1</v>
      </c>
      <c r="BK38" s="1393"/>
      <c r="BL38" s="1393"/>
      <c r="BM38" s="1393"/>
      <c r="BN38" s="1393"/>
      <c r="BO38" s="1393"/>
      <c r="BP38" s="1393"/>
      <c r="BQ38" s="1474"/>
      <c r="BR38" s="1393"/>
      <c r="BS38" s="1393"/>
      <c r="BT38" s="1393"/>
      <c r="BU38" s="1393"/>
      <c r="BV38" s="1393"/>
      <c r="BZ38" s="74"/>
    </row>
    <row r="39" spans="1:78" ht="20.25" customHeight="1" x14ac:dyDescent="0.2">
      <c r="A39" s="40"/>
      <c r="B39" s="1473"/>
      <c r="C39" s="72" t="s">
        <v>433</v>
      </c>
      <c r="D39" s="72"/>
      <c r="E39" s="72"/>
      <c r="F39" s="73"/>
      <c r="G39" s="1341"/>
      <c r="H39" s="1342"/>
      <c r="I39" s="1342"/>
      <c r="J39" s="1342"/>
      <c r="K39" s="1342"/>
      <c r="L39" s="1343"/>
      <c r="M39" s="1353"/>
      <c r="N39" s="1354"/>
      <c r="O39" s="1429"/>
      <c r="P39" s="1430"/>
      <c r="Q39" s="1430"/>
      <c r="R39" s="1431"/>
      <c r="S39" s="1429"/>
      <c r="T39" s="1430"/>
      <c r="U39" s="1430"/>
      <c r="V39" s="1431"/>
      <c r="W39" s="1078"/>
      <c r="X39" s="1079"/>
      <c r="Y39" s="1079"/>
      <c r="Z39" s="1413" t="s">
        <v>420</v>
      </c>
      <c r="AA39" s="1466"/>
      <c r="AB39" s="1410"/>
      <c r="AC39" s="1411"/>
      <c r="AD39" s="1411"/>
      <c r="AE39" s="1411"/>
      <c r="AF39" s="1411"/>
      <c r="AG39" s="1411"/>
      <c r="AH39" s="1412"/>
      <c r="AI39" s="1413" t="s">
        <v>417</v>
      </c>
      <c r="AJ39" s="1466"/>
      <c r="AK39" s="1410"/>
      <c r="AL39" s="1411"/>
      <c r="AM39" s="1411"/>
      <c r="AN39" s="1411"/>
      <c r="AO39" s="1411"/>
      <c r="AP39" s="1411"/>
      <c r="AQ39" s="1412"/>
      <c r="AR39" s="54"/>
      <c r="AS39" s="33"/>
      <c r="BA39" s="32">
        <v>1</v>
      </c>
      <c r="BB39" s="32">
        <f>COUNTA(S38)</f>
        <v>0</v>
      </c>
      <c r="BC39" s="32">
        <f t="shared" si="2"/>
        <v>1</v>
      </c>
      <c r="BK39" s="1393"/>
      <c r="BL39" s="1393"/>
      <c r="BM39" s="1393"/>
      <c r="BN39" s="1393"/>
      <c r="BO39" s="1393"/>
      <c r="BP39" s="1393"/>
      <c r="BQ39" s="1393"/>
      <c r="BR39" s="1393"/>
      <c r="BS39" s="1393"/>
      <c r="BT39" s="1393"/>
      <c r="BU39" s="1393"/>
      <c r="BV39" s="1393"/>
      <c r="BZ39" s="74"/>
    </row>
    <row r="40" spans="1:78" ht="15" customHeight="1" x14ac:dyDescent="0.2">
      <c r="A40" s="40"/>
      <c r="B40" s="1473"/>
      <c r="C40" s="69"/>
      <c r="D40" s="69"/>
      <c r="E40" s="69"/>
      <c r="F40" s="70"/>
      <c r="G40" s="1338"/>
      <c r="H40" s="1339"/>
      <c r="I40" s="1339"/>
      <c r="J40" s="1339"/>
      <c r="K40" s="1339"/>
      <c r="L40" s="1340"/>
      <c r="M40" s="1353"/>
      <c r="N40" s="1354"/>
      <c r="O40" s="1423"/>
      <c r="P40" s="1424"/>
      <c r="Q40" s="1424"/>
      <c r="R40" s="1424"/>
      <c r="S40" s="1424"/>
      <c r="T40" s="1424"/>
      <c r="U40" s="1424"/>
      <c r="V40" s="1424"/>
      <c r="W40" s="1424"/>
      <c r="X40" s="1424"/>
      <c r="Y40" s="1425"/>
      <c r="Z40" s="1447" t="s">
        <v>69</v>
      </c>
      <c r="AA40" s="1447"/>
      <c r="AB40" s="1417"/>
      <c r="AC40" s="1418"/>
      <c r="AD40" s="1418"/>
      <c r="AE40" s="1418"/>
      <c r="AF40" s="1418"/>
      <c r="AG40" s="1418"/>
      <c r="AH40" s="1418"/>
      <c r="AI40" s="1418"/>
      <c r="AJ40" s="1418"/>
      <c r="AK40" s="1418"/>
      <c r="AL40" s="1418"/>
      <c r="AM40" s="1418"/>
      <c r="AN40" s="1418"/>
      <c r="AO40" s="1418"/>
      <c r="AP40" s="1418"/>
      <c r="AQ40" s="1419"/>
      <c r="AR40" s="54"/>
      <c r="AS40" s="33"/>
      <c r="BA40" s="32">
        <v>1</v>
      </c>
      <c r="BB40" s="32">
        <f>COUNTA(W38)</f>
        <v>0</v>
      </c>
      <c r="BC40" s="32">
        <f t="shared" si="2"/>
        <v>1</v>
      </c>
      <c r="BK40" s="1393"/>
      <c r="BL40" s="1393"/>
      <c r="BM40" s="1393"/>
      <c r="BN40" s="1393"/>
      <c r="BO40" s="1393"/>
      <c r="BP40" s="1393"/>
      <c r="BQ40" s="1393"/>
      <c r="BR40" s="1393"/>
      <c r="BS40" s="1393"/>
      <c r="BT40" s="1393"/>
      <c r="BU40" s="1393"/>
      <c r="BV40" s="1393"/>
      <c r="BZ40" s="74"/>
    </row>
    <row r="41" spans="1:78" ht="20.25" customHeight="1" x14ac:dyDescent="0.2">
      <c r="A41" s="40"/>
      <c r="B41" s="1473"/>
      <c r="C41" s="67" t="s">
        <v>434</v>
      </c>
      <c r="D41" s="67"/>
      <c r="E41" s="67"/>
      <c r="F41" s="68"/>
      <c r="G41" s="1335" t="s">
        <v>435</v>
      </c>
      <c r="H41" s="1336"/>
      <c r="I41" s="1336"/>
      <c r="J41" s="1336"/>
      <c r="K41" s="1336"/>
      <c r="L41" s="1337"/>
      <c r="M41" s="1348" t="s">
        <v>413</v>
      </c>
      <c r="N41" s="1349"/>
      <c r="O41" s="1359"/>
      <c r="P41" s="1360"/>
      <c r="Q41" s="1360"/>
      <c r="R41" s="1361"/>
      <c r="S41" s="1359"/>
      <c r="T41" s="1360"/>
      <c r="U41" s="1360"/>
      <c r="V41" s="1361"/>
      <c r="W41" s="1365"/>
      <c r="X41" s="1366"/>
      <c r="Y41" s="1366"/>
      <c r="Z41" s="1371" t="s">
        <v>420</v>
      </c>
      <c r="AA41" s="1372"/>
      <c r="AB41" s="1385"/>
      <c r="AC41" s="1386"/>
      <c r="AD41" s="1386"/>
      <c r="AE41" s="1386"/>
      <c r="AF41" s="1386"/>
      <c r="AG41" s="1386"/>
      <c r="AH41" s="1387"/>
      <c r="AI41" s="1371" t="s">
        <v>417</v>
      </c>
      <c r="AJ41" s="1372"/>
      <c r="AK41" s="1385"/>
      <c r="AL41" s="1386"/>
      <c r="AM41" s="1386"/>
      <c r="AN41" s="1386"/>
      <c r="AO41" s="1386"/>
      <c r="AP41" s="1386"/>
      <c r="AQ41" s="1387"/>
      <c r="AR41" s="54"/>
      <c r="AS41" s="33"/>
      <c r="BA41" s="32">
        <v>1</v>
      </c>
      <c r="BB41" s="32">
        <f>IF(M38&lt;&gt;2,1,COUNTA(O39))</f>
        <v>1</v>
      </c>
      <c r="BC41" s="32">
        <f t="shared" si="2"/>
        <v>0</v>
      </c>
      <c r="BK41" s="1393"/>
      <c r="BL41" s="1393"/>
      <c r="BM41" s="1393"/>
      <c r="BN41" s="1393"/>
      <c r="BO41" s="1393"/>
      <c r="BP41" s="1393"/>
      <c r="BQ41" s="1393"/>
      <c r="BR41" s="1393"/>
      <c r="BS41" s="1393"/>
      <c r="BT41" s="1393"/>
      <c r="BU41" s="1393"/>
      <c r="BV41" s="1393"/>
      <c r="BZ41" s="74"/>
    </row>
    <row r="42" spans="1:78" ht="15" customHeight="1" x14ac:dyDescent="0.2">
      <c r="A42" s="40"/>
      <c r="B42" s="1473"/>
      <c r="C42" s="69" t="s">
        <v>436</v>
      </c>
      <c r="D42" s="69"/>
      <c r="E42" s="69"/>
      <c r="F42" s="70"/>
      <c r="G42" s="1338"/>
      <c r="H42" s="1339"/>
      <c r="I42" s="1339"/>
      <c r="J42" s="1339"/>
      <c r="K42" s="1339"/>
      <c r="L42" s="1340"/>
      <c r="M42" s="1350"/>
      <c r="N42" s="1351"/>
      <c r="O42" s="1362"/>
      <c r="P42" s="1363"/>
      <c r="Q42" s="1363"/>
      <c r="R42" s="1364"/>
      <c r="S42" s="1362"/>
      <c r="T42" s="1363"/>
      <c r="U42" s="1363"/>
      <c r="V42" s="1364"/>
      <c r="W42" s="1367"/>
      <c r="X42" s="1368"/>
      <c r="Y42" s="1368"/>
      <c r="Z42" s="1397" t="s">
        <v>69</v>
      </c>
      <c r="AA42" s="1397"/>
      <c r="AB42" s="1398"/>
      <c r="AC42" s="1399"/>
      <c r="AD42" s="1399"/>
      <c r="AE42" s="1399"/>
      <c r="AF42" s="1399"/>
      <c r="AG42" s="1399"/>
      <c r="AH42" s="1399"/>
      <c r="AI42" s="1399"/>
      <c r="AJ42" s="1399"/>
      <c r="AK42" s="1399"/>
      <c r="AL42" s="1399"/>
      <c r="AM42" s="1399"/>
      <c r="AN42" s="1399"/>
      <c r="AO42" s="1399"/>
      <c r="AP42" s="1399"/>
      <c r="AQ42" s="1400"/>
      <c r="AR42" s="54"/>
      <c r="AS42" s="33"/>
      <c r="BA42" s="32">
        <v>1</v>
      </c>
      <c r="BB42" s="32">
        <f>IF(M38&lt;&gt;2,1,COUNTA(S39))</f>
        <v>1</v>
      </c>
      <c r="BC42" s="32">
        <f t="shared" si="2"/>
        <v>0</v>
      </c>
      <c r="BK42" s="1393"/>
      <c r="BL42" s="1393"/>
      <c r="BM42" s="1393"/>
      <c r="BN42" s="1393"/>
      <c r="BO42" s="1393"/>
      <c r="BP42" s="1393"/>
      <c r="BQ42" s="1393"/>
      <c r="BR42" s="1393"/>
      <c r="BS42" s="1393"/>
      <c r="BT42" s="1393"/>
      <c r="BU42" s="1393"/>
      <c r="BV42" s="1393"/>
      <c r="BZ42" s="74"/>
    </row>
    <row r="43" spans="1:78" ht="20.25" customHeight="1" x14ac:dyDescent="0.2">
      <c r="A43" s="40"/>
      <c r="B43" s="1473"/>
      <c r="C43" s="67"/>
      <c r="D43" s="67"/>
      <c r="E43" s="67"/>
      <c r="F43" s="68"/>
      <c r="G43" s="1335" t="s">
        <v>437</v>
      </c>
      <c r="H43" s="1336"/>
      <c r="I43" s="1336"/>
      <c r="J43" s="1336"/>
      <c r="K43" s="1336"/>
      <c r="L43" s="1337"/>
      <c r="M43" s="1348"/>
      <c r="N43" s="1349"/>
      <c r="O43" s="1359"/>
      <c r="P43" s="1360"/>
      <c r="Q43" s="1360"/>
      <c r="R43" s="1361"/>
      <c r="S43" s="1359"/>
      <c r="T43" s="1360"/>
      <c r="U43" s="1360"/>
      <c r="V43" s="1361"/>
      <c r="W43" s="1365"/>
      <c r="X43" s="1366"/>
      <c r="Y43" s="1366"/>
      <c r="Z43" s="1371" t="s">
        <v>420</v>
      </c>
      <c r="AA43" s="1372"/>
      <c r="AB43" s="1385"/>
      <c r="AC43" s="1386"/>
      <c r="AD43" s="1386"/>
      <c r="AE43" s="1386"/>
      <c r="AF43" s="1386"/>
      <c r="AG43" s="1386"/>
      <c r="AH43" s="1387"/>
      <c r="AI43" s="1371" t="s">
        <v>417</v>
      </c>
      <c r="AJ43" s="1372"/>
      <c r="AK43" s="1385"/>
      <c r="AL43" s="1386"/>
      <c r="AM43" s="1386"/>
      <c r="AN43" s="1386"/>
      <c r="AO43" s="1386"/>
      <c r="AP43" s="1386"/>
      <c r="AQ43" s="1387"/>
      <c r="AR43" s="54"/>
      <c r="AS43" s="33"/>
      <c r="BA43" s="32">
        <v>1</v>
      </c>
      <c r="BB43" s="32">
        <f>IF(M38&lt;&gt;2,1,COUNTA(W39))</f>
        <v>1</v>
      </c>
      <c r="BC43" s="32">
        <f t="shared" si="2"/>
        <v>0</v>
      </c>
      <c r="BK43" s="1393"/>
      <c r="BL43" s="1393"/>
      <c r="BM43" s="1393"/>
      <c r="BN43" s="1393"/>
      <c r="BO43" s="1393"/>
      <c r="BP43" s="1393"/>
      <c r="BQ43" s="1393"/>
      <c r="BR43" s="1393"/>
      <c r="BS43" s="1393"/>
      <c r="BT43" s="1393"/>
      <c r="BU43" s="1393"/>
      <c r="BV43" s="1393"/>
      <c r="BZ43" s="74"/>
    </row>
    <row r="44" spans="1:78" ht="15" customHeight="1" x14ac:dyDescent="0.2">
      <c r="A44" s="40"/>
      <c r="B44" s="1473"/>
      <c r="C44" s="72" t="s">
        <v>438</v>
      </c>
      <c r="D44" s="72"/>
      <c r="E44" s="72"/>
      <c r="F44" s="73"/>
      <c r="G44" s="1341"/>
      <c r="H44" s="1342"/>
      <c r="I44" s="1342"/>
      <c r="J44" s="1342"/>
      <c r="K44" s="1342"/>
      <c r="L44" s="1343"/>
      <c r="M44" s="1353"/>
      <c r="N44" s="1354"/>
      <c r="O44" s="1362"/>
      <c r="P44" s="1363"/>
      <c r="Q44" s="1363"/>
      <c r="R44" s="1364"/>
      <c r="S44" s="1362"/>
      <c r="T44" s="1363"/>
      <c r="U44" s="1363"/>
      <c r="V44" s="1364"/>
      <c r="W44" s="1367"/>
      <c r="X44" s="1368"/>
      <c r="Y44" s="1368"/>
      <c r="Z44" s="1397" t="s">
        <v>69</v>
      </c>
      <c r="AA44" s="1397"/>
      <c r="AB44" s="1398"/>
      <c r="AC44" s="1399"/>
      <c r="AD44" s="1399"/>
      <c r="AE44" s="1399"/>
      <c r="AF44" s="1399"/>
      <c r="AG44" s="1399"/>
      <c r="AH44" s="1399"/>
      <c r="AI44" s="1399"/>
      <c r="AJ44" s="1399"/>
      <c r="AK44" s="1399"/>
      <c r="AL44" s="1399"/>
      <c r="AM44" s="1399"/>
      <c r="AN44" s="1399"/>
      <c r="AO44" s="1399"/>
      <c r="AP44" s="1399"/>
      <c r="AQ44" s="1400"/>
      <c r="AR44" s="54"/>
      <c r="AS44" s="33"/>
      <c r="BA44" s="32">
        <v>1</v>
      </c>
      <c r="BB44" s="32">
        <f>COUNTA(M41)</f>
        <v>1</v>
      </c>
      <c r="BC44" s="32">
        <f t="shared" si="2"/>
        <v>0</v>
      </c>
      <c r="BK44" s="1393"/>
      <c r="BL44" s="1393"/>
      <c r="BM44" s="1393"/>
      <c r="BN44" s="1393"/>
      <c r="BO44" s="1393"/>
      <c r="BP44" s="1393"/>
      <c r="BQ44" s="1393"/>
      <c r="BR44" s="1393"/>
      <c r="BS44" s="1393"/>
      <c r="BT44" s="1393"/>
      <c r="BU44" s="1393"/>
      <c r="BV44" s="1393"/>
      <c r="BZ44" s="74"/>
    </row>
    <row r="45" spans="1:78" ht="20.25" customHeight="1" x14ac:dyDescent="0.2">
      <c r="A45" s="40"/>
      <c r="B45" s="1473"/>
      <c r="C45" s="72" t="s">
        <v>439</v>
      </c>
      <c r="D45" s="72"/>
      <c r="E45" s="72"/>
      <c r="F45" s="73"/>
      <c r="G45" s="1341"/>
      <c r="H45" s="1342"/>
      <c r="I45" s="1342"/>
      <c r="J45" s="1342"/>
      <c r="K45" s="1342"/>
      <c r="L45" s="1343"/>
      <c r="M45" s="1353"/>
      <c r="N45" s="1354"/>
      <c r="O45" s="1359"/>
      <c r="P45" s="1360"/>
      <c r="Q45" s="1360"/>
      <c r="R45" s="1361"/>
      <c r="S45" s="1359"/>
      <c r="T45" s="1360"/>
      <c r="U45" s="1360"/>
      <c r="V45" s="1361"/>
      <c r="W45" s="1365"/>
      <c r="X45" s="1366"/>
      <c r="Y45" s="1366"/>
      <c r="Z45" s="1371" t="s">
        <v>420</v>
      </c>
      <c r="AA45" s="1372"/>
      <c r="AB45" s="1385"/>
      <c r="AC45" s="1386"/>
      <c r="AD45" s="1386"/>
      <c r="AE45" s="1386"/>
      <c r="AF45" s="1386"/>
      <c r="AG45" s="1386"/>
      <c r="AH45" s="1387"/>
      <c r="AI45" s="1371" t="s">
        <v>417</v>
      </c>
      <c r="AJ45" s="1372"/>
      <c r="AK45" s="1385"/>
      <c r="AL45" s="1386"/>
      <c r="AM45" s="1386"/>
      <c r="AN45" s="1386"/>
      <c r="AO45" s="1386"/>
      <c r="AP45" s="1386"/>
      <c r="AQ45" s="1387"/>
      <c r="AR45" s="54"/>
      <c r="AS45" s="33"/>
      <c r="BA45" s="32">
        <v>1</v>
      </c>
      <c r="BB45" s="32">
        <f>COUNTA(O41)</f>
        <v>0</v>
      </c>
      <c r="BC45" s="32">
        <f t="shared" si="2"/>
        <v>1</v>
      </c>
      <c r="BK45" s="1393"/>
      <c r="BL45" s="1393"/>
      <c r="BM45" s="1393"/>
      <c r="BN45" s="1393"/>
      <c r="BO45" s="1393"/>
      <c r="BP45" s="1393"/>
      <c r="BQ45" s="1393"/>
      <c r="BR45" s="1393"/>
      <c r="BS45" s="1393"/>
      <c r="BT45" s="1393"/>
      <c r="BU45" s="1393"/>
      <c r="BV45" s="1393"/>
      <c r="BZ45" s="74"/>
    </row>
    <row r="46" spans="1:78" ht="15" customHeight="1" x14ac:dyDescent="0.2">
      <c r="A46" s="40"/>
      <c r="B46" s="1473"/>
      <c r="C46" s="69"/>
      <c r="D46" s="69"/>
      <c r="E46" s="69"/>
      <c r="F46" s="70"/>
      <c r="G46" s="1338"/>
      <c r="H46" s="1339"/>
      <c r="I46" s="1339"/>
      <c r="J46" s="1339"/>
      <c r="K46" s="1339"/>
      <c r="L46" s="1340"/>
      <c r="M46" s="1350"/>
      <c r="N46" s="1351"/>
      <c r="O46" s="1362"/>
      <c r="P46" s="1363"/>
      <c r="Q46" s="1363"/>
      <c r="R46" s="1364"/>
      <c r="S46" s="1362"/>
      <c r="T46" s="1363"/>
      <c r="U46" s="1363"/>
      <c r="V46" s="1364"/>
      <c r="W46" s="1367"/>
      <c r="X46" s="1368"/>
      <c r="Y46" s="1368"/>
      <c r="Z46" s="1416" t="s">
        <v>69</v>
      </c>
      <c r="AA46" s="1416"/>
      <c r="AB46" s="1398"/>
      <c r="AC46" s="1399"/>
      <c r="AD46" s="1399"/>
      <c r="AE46" s="1399"/>
      <c r="AF46" s="1399"/>
      <c r="AG46" s="1399"/>
      <c r="AH46" s="1399"/>
      <c r="AI46" s="1399"/>
      <c r="AJ46" s="1399"/>
      <c r="AK46" s="1399"/>
      <c r="AL46" s="1399"/>
      <c r="AM46" s="1399"/>
      <c r="AN46" s="1399"/>
      <c r="AO46" s="1399"/>
      <c r="AP46" s="1399"/>
      <c r="AQ46" s="1400"/>
      <c r="AR46" s="54"/>
      <c r="AS46" s="33"/>
      <c r="BA46" s="32">
        <v>1</v>
      </c>
      <c r="BB46" s="32">
        <f>COUNTA(S41)</f>
        <v>0</v>
      </c>
      <c r="BC46" s="32">
        <f t="shared" si="2"/>
        <v>1</v>
      </c>
      <c r="BK46" s="1393"/>
      <c r="BL46" s="1393"/>
      <c r="BM46" s="1393"/>
      <c r="BN46" s="1393"/>
      <c r="BO46" s="1393"/>
      <c r="BP46" s="1393"/>
      <c r="BQ46" s="1393"/>
      <c r="BR46" s="1393"/>
      <c r="BS46" s="1393"/>
      <c r="BT46" s="1393"/>
      <c r="BU46" s="1393"/>
      <c r="BV46" s="1393"/>
      <c r="BZ46" s="74"/>
    </row>
    <row r="47" spans="1:78" ht="20.25" customHeight="1" x14ac:dyDescent="0.2">
      <c r="A47" s="40"/>
      <c r="B47" s="1473"/>
      <c r="C47" s="67"/>
      <c r="D47" s="67"/>
      <c r="E47" s="67"/>
      <c r="F47" s="68"/>
      <c r="G47" s="1335" t="s">
        <v>440</v>
      </c>
      <c r="H47" s="1336"/>
      <c r="I47" s="1336"/>
      <c r="J47" s="1336"/>
      <c r="K47" s="1336"/>
      <c r="L47" s="1337"/>
      <c r="M47" s="1348"/>
      <c r="N47" s="1349"/>
      <c r="O47" s="1359"/>
      <c r="P47" s="1360"/>
      <c r="Q47" s="1360"/>
      <c r="R47" s="1361"/>
      <c r="S47" s="1359"/>
      <c r="T47" s="1360"/>
      <c r="U47" s="1360"/>
      <c r="V47" s="1361"/>
      <c r="W47" s="1365"/>
      <c r="X47" s="1366"/>
      <c r="Y47" s="1366"/>
      <c r="Z47" s="1397" t="s">
        <v>441</v>
      </c>
      <c r="AA47" s="1397"/>
      <c r="AB47" s="1385"/>
      <c r="AC47" s="1386"/>
      <c r="AD47" s="1386"/>
      <c r="AE47" s="1386"/>
      <c r="AF47" s="1386"/>
      <c r="AG47" s="1386"/>
      <c r="AH47" s="1387"/>
      <c r="AI47" s="1371" t="s">
        <v>417</v>
      </c>
      <c r="AJ47" s="1372"/>
      <c r="AK47" s="1415"/>
      <c r="AL47" s="1415"/>
      <c r="AM47" s="1415"/>
      <c r="AN47" s="1415"/>
      <c r="AO47" s="1415"/>
      <c r="AP47" s="1415"/>
      <c r="AQ47" s="1415"/>
      <c r="AR47" s="54"/>
      <c r="AS47" s="33"/>
      <c r="BA47" s="32">
        <v>1</v>
      </c>
      <c r="BB47" s="32">
        <f>COUNTA(W41)</f>
        <v>0</v>
      </c>
      <c r="BC47" s="32">
        <f t="shared" si="2"/>
        <v>1</v>
      </c>
      <c r="BK47" s="1393"/>
      <c r="BL47" s="1393"/>
      <c r="BM47" s="1393"/>
      <c r="BN47" s="1393"/>
      <c r="BO47" s="1393"/>
      <c r="BP47" s="1393"/>
      <c r="BQ47" s="1393"/>
      <c r="BR47" s="1393"/>
      <c r="BS47" s="1393"/>
      <c r="BT47" s="1393"/>
      <c r="BU47" s="1393"/>
      <c r="BV47" s="1393"/>
      <c r="BZ47" s="74"/>
    </row>
    <row r="48" spans="1:78" ht="15" customHeight="1" x14ac:dyDescent="0.2">
      <c r="A48" s="40"/>
      <c r="B48" s="1473"/>
      <c r="C48" s="72" t="s">
        <v>442</v>
      </c>
      <c r="D48" s="72"/>
      <c r="E48" s="72"/>
      <c r="F48" s="73" t="s">
        <v>443</v>
      </c>
      <c r="G48" s="1341"/>
      <c r="H48" s="1342"/>
      <c r="I48" s="1342"/>
      <c r="J48" s="1342"/>
      <c r="K48" s="1342"/>
      <c r="L48" s="1343"/>
      <c r="M48" s="1353"/>
      <c r="N48" s="1354"/>
      <c r="O48" s="1362"/>
      <c r="P48" s="1363"/>
      <c r="Q48" s="1363"/>
      <c r="R48" s="1364"/>
      <c r="S48" s="1362"/>
      <c r="T48" s="1363"/>
      <c r="U48" s="1363"/>
      <c r="V48" s="1364"/>
      <c r="W48" s="1367"/>
      <c r="X48" s="1368"/>
      <c r="Y48" s="1368"/>
      <c r="Z48" s="1397" t="s">
        <v>69</v>
      </c>
      <c r="AA48" s="1397"/>
      <c r="AB48" s="1398"/>
      <c r="AC48" s="1399"/>
      <c r="AD48" s="1399"/>
      <c r="AE48" s="1399"/>
      <c r="AF48" s="1399"/>
      <c r="AG48" s="1399"/>
      <c r="AH48" s="1399"/>
      <c r="AI48" s="1399"/>
      <c r="AJ48" s="1399"/>
      <c r="AK48" s="1404"/>
      <c r="AL48" s="1404"/>
      <c r="AM48" s="1404"/>
      <c r="AN48" s="1404"/>
      <c r="AO48" s="1404"/>
      <c r="AP48" s="1404"/>
      <c r="AQ48" s="1405"/>
      <c r="AR48" s="54"/>
      <c r="AS48" s="33"/>
      <c r="BA48" s="32">
        <v>1</v>
      </c>
      <c r="BB48" s="32">
        <f>COUNTA(M43)</f>
        <v>0</v>
      </c>
      <c r="BC48" s="32">
        <f t="shared" si="2"/>
        <v>1</v>
      </c>
      <c r="BK48" s="1393"/>
      <c r="BL48" s="1393"/>
      <c r="BM48" s="1393"/>
      <c r="BN48" s="1393"/>
      <c r="BO48" s="1393"/>
      <c r="BP48" s="1393"/>
      <c r="BQ48" s="1393"/>
      <c r="BR48" s="1393"/>
      <c r="BS48" s="1393"/>
      <c r="BT48" s="1393"/>
      <c r="BU48" s="1393"/>
      <c r="BV48" s="1393"/>
      <c r="BZ48" s="74"/>
    </row>
    <row r="49" spans="1:79" ht="20.25" customHeight="1" x14ac:dyDescent="0.2">
      <c r="A49" s="40"/>
      <c r="B49" s="1473"/>
      <c r="C49" s="71" t="s">
        <v>444</v>
      </c>
      <c r="D49" s="72"/>
      <c r="E49" s="72"/>
      <c r="F49" s="73"/>
      <c r="G49" s="1341"/>
      <c r="H49" s="1342"/>
      <c r="I49" s="1342"/>
      <c r="J49" s="1342"/>
      <c r="K49" s="1342"/>
      <c r="L49" s="1343"/>
      <c r="M49" s="1353"/>
      <c r="N49" s="1354"/>
      <c r="O49" s="1359"/>
      <c r="P49" s="1360"/>
      <c r="Q49" s="1360"/>
      <c r="R49" s="1361"/>
      <c r="S49" s="1359"/>
      <c r="T49" s="1360"/>
      <c r="U49" s="1360"/>
      <c r="V49" s="1361"/>
      <c r="W49" s="1365"/>
      <c r="X49" s="1366"/>
      <c r="Y49" s="1366"/>
      <c r="Z49" s="1371" t="s">
        <v>441</v>
      </c>
      <c r="AA49" s="1372"/>
      <c r="AB49" s="1365"/>
      <c r="AC49" s="1366"/>
      <c r="AD49" s="1366"/>
      <c r="AE49" s="1366"/>
      <c r="AF49" s="1366"/>
      <c r="AG49" s="1366"/>
      <c r="AH49" s="1366"/>
      <c r="AI49" s="1371" t="s">
        <v>417</v>
      </c>
      <c r="AJ49" s="1372"/>
      <c r="AK49" s="1385"/>
      <c r="AL49" s="1386"/>
      <c r="AM49" s="1386"/>
      <c r="AN49" s="1386"/>
      <c r="AO49" s="1386"/>
      <c r="AP49" s="1386"/>
      <c r="AQ49" s="1387"/>
      <c r="AR49" s="54"/>
      <c r="AS49" s="33"/>
      <c r="BA49" s="32">
        <v>1</v>
      </c>
      <c r="BB49" s="32">
        <f>COUNTA(O43)</f>
        <v>0</v>
      </c>
      <c r="BC49" s="32">
        <f t="shared" si="2"/>
        <v>1</v>
      </c>
      <c r="BK49" s="1393"/>
      <c r="BL49" s="1393"/>
      <c r="BM49" s="1393"/>
      <c r="BN49" s="1393"/>
      <c r="BO49" s="1393"/>
      <c r="BP49" s="1393"/>
      <c r="BQ49" s="1393"/>
      <c r="BR49" s="1393"/>
      <c r="BS49" s="1393"/>
      <c r="BT49" s="1393"/>
      <c r="BU49" s="1393"/>
      <c r="BV49" s="1393"/>
      <c r="BZ49" s="74"/>
    </row>
    <row r="50" spans="1:79" ht="15" customHeight="1" x14ac:dyDescent="0.2">
      <c r="A50" s="40"/>
      <c r="B50" s="1473"/>
      <c r="C50" s="66"/>
      <c r="D50" s="69"/>
      <c r="E50" s="69"/>
      <c r="F50" s="70"/>
      <c r="G50" s="1338"/>
      <c r="H50" s="1339"/>
      <c r="I50" s="1339"/>
      <c r="J50" s="1339"/>
      <c r="K50" s="1339"/>
      <c r="L50" s="1340"/>
      <c r="M50" s="1350"/>
      <c r="N50" s="1351"/>
      <c r="O50" s="1362"/>
      <c r="P50" s="1363"/>
      <c r="Q50" s="1363"/>
      <c r="R50" s="1364"/>
      <c r="S50" s="1362"/>
      <c r="T50" s="1363"/>
      <c r="U50" s="1363"/>
      <c r="V50" s="1364"/>
      <c r="W50" s="1367"/>
      <c r="X50" s="1368"/>
      <c r="Y50" s="1368"/>
      <c r="Z50" s="1397" t="s">
        <v>69</v>
      </c>
      <c r="AA50" s="1397"/>
      <c r="AB50" s="1398"/>
      <c r="AC50" s="1399"/>
      <c r="AD50" s="1399"/>
      <c r="AE50" s="1399"/>
      <c r="AF50" s="1399"/>
      <c r="AG50" s="1399"/>
      <c r="AH50" s="1399"/>
      <c r="AI50" s="1399"/>
      <c r="AJ50" s="1399"/>
      <c r="AK50" s="1399"/>
      <c r="AL50" s="1399"/>
      <c r="AM50" s="1399"/>
      <c r="AN50" s="1399"/>
      <c r="AO50" s="1399"/>
      <c r="AP50" s="1399"/>
      <c r="AQ50" s="1400"/>
      <c r="AR50" s="54"/>
      <c r="AS50" s="33"/>
      <c r="BA50" s="32">
        <v>1</v>
      </c>
      <c r="BB50" s="32">
        <f>COUNTA(S43)</f>
        <v>0</v>
      </c>
      <c r="BC50" s="32">
        <f t="shared" si="2"/>
        <v>1</v>
      </c>
      <c r="BK50" s="1393"/>
      <c r="BL50" s="1393"/>
      <c r="BM50" s="1393"/>
      <c r="BN50" s="1393"/>
      <c r="BO50" s="1393"/>
      <c r="BP50" s="1393"/>
      <c r="BQ50" s="1393"/>
      <c r="BR50" s="1393"/>
      <c r="BS50" s="1393"/>
      <c r="BT50" s="1393"/>
      <c r="BU50" s="1393"/>
      <c r="BV50" s="1393"/>
      <c r="BZ50" s="74"/>
    </row>
    <row r="51" spans="1:79" ht="20.25" customHeight="1" x14ac:dyDescent="0.2">
      <c r="A51" s="40"/>
      <c r="B51" s="1473"/>
      <c r="C51" s="65"/>
      <c r="D51" s="67"/>
      <c r="E51" s="67"/>
      <c r="F51" s="67"/>
      <c r="G51" s="1335" t="s">
        <v>445</v>
      </c>
      <c r="H51" s="1336"/>
      <c r="I51" s="1336"/>
      <c r="J51" s="1336"/>
      <c r="K51" s="1336"/>
      <c r="L51" s="1337"/>
      <c r="M51" s="1348"/>
      <c r="N51" s="1349"/>
      <c r="O51" s="1359"/>
      <c r="P51" s="1360"/>
      <c r="Q51" s="1360"/>
      <c r="R51" s="1361"/>
      <c r="S51" s="1359"/>
      <c r="T51" s="1360"/>
      <c r="U51" s="1360"/>
      <c r="V51" s="1361"/>
      <c r="W51" s="1365"/>
      <c r="X51" s="1366"/>
      <c r="Y51" s="1366"/>
      <c r="Z51" s="1371" t="s">
        <v>441</v>
      </c>
      <c r="AA51" s="1372"/>
      <c r="AB51" s="1385"/>
      <c r="AC51" s="1386"/>
      <c r="AD51" s="1386"/>
      <c r="AE51" s="1386"/>
      <c r="AF51" s="1386"/>
      <c r="AG51" s="1386"/>
      <c r="AH51" s="1387"/>
      <c r="AI51" s="1371" t="s">
        <v>417</v>
      </c>
      <c r="AJ51" s="1388"/>
      <c r="AK51" s="1385"/>
      <c r="AL51" s="1386"/>
      <c r="AM51" s="1386"/>
      <c r="AN51" s="1386"/>
      <c r="AO51" s="1386"/>
      <c r="AP51" s="1386"/>
      <c r="AQ51" s="1387"/>
      <c r="AR51" s="54"/>
      <c r="AS51" s="33"/>
      <c r="BA51" s="32">
        <v>1</v>
      </c>
      <c r="BB51" s="32">
        <f>COUNTA(W43)</f>
        <v>0</v>
      </c>
      <c r="BC51" s="32">
        <f t="shared" si="2"/>
        <v>1</v>
      </c>
      <c r="BK51" s="1393"/>
      <c r="BL51" s="1393"/>
      <c r="BM51" s="1393"/>
      <c r="BN51" s="1393"/>
      <c r="BO51" s="1393"/>
      <c r="BP51" s="1393"/>
      <c r="BQ51" s="1393"/>
      <c r="BR51" s="1393"/>
      <c r="BS51" s="1393"/>
      <c r="BT51" s="1393"/>
      <c r="BU51" s="1393"/>
      <c r="BV51" s="1393"/>
      <c r="BZ51" s="74"/>
    </row>
    <row r="52" spans="1:79" ht="15" customHeight="1" x14ac:dyDescent="0.2">
      <c r="A52" s="40"/>
      <c r="B52" s="1473"/>
      <c r="C52" s="71" t="s">
        <v>446</v>
      </c>
      <c r="D52" s="72"/>
      <c r="E52" s="72"/>
      <c r="F52" s="73" t="s">
        <v>443</v>
      </c>
      <c r="G52" s="1341"/>
      <c r="H52" s="1342"/>
      <c r="I52" s="1342"/>
      <c r="J52" s="1342"/>
      <c r="K52" s="1342"/>
      <c r="L52" s="1343"/>
      <c r="M52" s="1353"/>
      <c r="N52" s="1354"/>
      <c r="O52" s="1362"/>
      <c r="P52" s="1363"/>
      <c r="Q52" s="1363"/>
      <c r="R52" s="1364"/>
      <c r="S52" s="1362"/>
      <c r="T52" s="1363"/>
      <c r="U52" s="1363"/>
      <c r="V52" s="1364"/>
      <c r="W52" s="1367"/>
      <c r="X52" s="1368"/>
      <c r="Y52" s="1368"/>
      <c r="Z52" s="1397" t="s">
        <v>69</v>
      </c>
      <c r="AA52" s="1397"/>
      <c r="AB52" s="1398"/>
      <c r="AC52" s="1399"/>
      <c r="AD52" s="1399"/>
      <c r="AE52" s="1399"/>
      <c r="AF52" s="1399"/>
      <c r="AG52" s="1399"/>
      <c r="AH52" s="1399"/>
      <c r="AI52" s="1399"/>
      <c r="AJ52" s="1399"/>
      <c r="AK52" s="1399"/>
      <c r="AL52" s="1399"/>
      <c r="AM52" s="1399"/>
      <c r="AN52" s="1399"/>
      <c r="AO52" s="1399"/>
      <c r="AP52" s="1399"/>
      <c r="AQ52" s="1400"/>
      <c r="AR52" s="54"/>
      <c r="AS52" s="33"/>
      <c r="BA52" s="32">
        <v>1</v>
      </c>
      <c r="BB52" s="32">
        <f>IF(M43&lt;&gt;2,1,COUNTA(O45))</f>
        <v>1</v>
      </c>
      <c r="BC52" s="32">
        <f t="shared" si="2"/>
        <v>0</v>
      </c>
      <c r="BK52" s="1393"/>
      <c r="BL52" s="1393"/>
      <c r="BM52" s="1393"/>
      <c r="BN52" s="1393"/>
      <c r="BO52" s="1393"/>
      <c r="BP52" s="1393"/>
      <c r="BQ52" s="1393"/>
      <c r="BR52" s="1393"/>
      <c r="BS52" s="1393"/>
      <c r="BT52" s="1393"/>
      <c r="BU52" s="1393"/>
      <c r="BV52" s="1393"/>
      <c r="BZ52" s="74"/>
    </row>
    <row r="53" spans="1:79" ht="20.25" customHeight="1" x14ac:dyDescent="0.2">
      <c r="A53" s="40"/>
      <c r="B53" s="1473"/>
      <c r="C53" s="71" t="s">
        <v>447</v>
      </c>
      <c r="D53" s="61"/>
      <c r="E53" s="61"/>
      <c r="F53" s="61"/>
      <c r="G53" s="1341"/>
      <c r="H53" s="1342"/>
      <c r="I53" s="1342"/>
      <c r="J53" s="1342"/>
      <c r="K53" s="1342"/>
      <c r="L53" s="1343"/>
      <c r="M53" s="1353"/>
      <c r="N53" s="1354"/>
      <c r="O53" s="1359"/>
      <c r="P53" s="1360"/>
      <c r="Q53" s="1360"/>
      <c r="R53" s="1361"/>
      <c r="S53" s="1359"/>
      <c r="T53" s="1360"/>
      <c r="U53" s="1360"/>
      <c r="V53" s="1361"/>
      <c r="W53" s="1365"/>
      <c r="X53" s="1366"/>
      <c r="Y53" s="1366"/>
      <c r="Z53" s="1371" t="s">
        <v>441</v>
      </c>
      <c r="AA53" s="1372"/>
      <c r="AB53" s="1385"/>
      <c r="AC53" s="1386"/>
      <c r="AD53" s="1386"/>
      <c r="AE53" s="1386"/>
      <c r="AF53" s="1386"/>
      <c r="AG53" s="1386"/>
      <c r="AH53" s="1387"/>
      <c r="AI53" s="1371" t="s">
        <v>417</v>
      </c>
      <c r="AJ53" s="1372"/>
      <c r="AK53" s="1385"/>
      <c r="AL53" s="1386"/>
      <c r="AM53" s="1386"/>
      <c r="AN53" s="1386"/>
      <c r="AO53" s="1386"/>
      <c r="AP53" s="1386"/>
      <c r="AQ53" s="1387"/>
      <c r="AR53" s="54"/>
      <c r="AS53" s="33"/>
      <c r="BA53" s="32">
        <v>1</v>
      </c>
      <c r="BB53" s="32">
        <f>IF(M43&lt;&gt;2,1,COUNTA(S45))</f>
        <v>1</v>
      </c>
      <c r="BC53" s="32">
        <f t="shared" si="2"/>
        <v>0</v>
      </c>
      <c r="BK53" s="1393"/>
      <c r="BL53" s="1393"/>
      <c r="BM53" s="1393"/>
      <c r="BN53" s="1393"/>
      <c r="BO53" s="1393"/>
      <c r="BP53" s="1393"/>
      <c r="BQ53" s="1393"/>
      <c r="BR53" s="1393"/>
      <c r="BS53" s="1393"/>
      <c r="BT53" s="1393"/>
      <c r="BU53" s="1393"/>
      <c r="BV53" s="1393"/>
      <c r="BZ53" s="74"/>
    </row>
    <row r="54" spans="1:79" ht="15" customHeight="1" x14ac:dyDescent="0.2">
      <c r="A54" s="40"/>
      <c r="B54" s="1473"/>
      <c r="C54" s="66"/>
      <c r="D54" s="59"/>
      <c r="E54" s="59"/>
      <c r="F54" s="59"/>
      <c r="G54" s="1338"/>
      <c r="H54" s="1339"/>
      <c r="I54" s="1339"/>
      <c r="J54" s="1339"/>
      <c r="K54" s="1339"/>
      <c r="L54" s="1340"/>
      <c r="M54" s="1350"/>
      <c r="N54" s="1351"/>
      <c r="O54" s="1362"/>
      <c r="P54" s="1363"/>
      <c r="Q54" s="1363"/>
      <c r="R54" s="1364"/>
      <c r="S54" s="1362"/>
      <c r="T54" s="1363"/>
      <c r="U54" s="1363"/>
      <c r="V54" s="1364"/>
      <c r="W54" s="1367"/>
      <c r="X54" s="1368"/>
      <c r="Y54" s="1368"/>
      <c r="Z54" s="1397" t="s">
        <v>69</v>
      </c>
      <c r="AA54" s="1397"/>
      <c r="AB54" s="1398"/>
      <c r="AC54" s="1399"/>
      <c r="AD54" s="1399"/>
      <c r="AE54" s="1399"/>
      <c r="AF54" s="1399"/>
      <c r="AG54" s="1399"/>
      <c r="AH54" s="1399"/>
      <c r="AI54" s="1399"/>
      <c r="AJ54" s="1399"/>
      <c r="AK54" s="1399"/>
      <c r="AL54" s="1399"/>
      <c r="AM54" s="1399"/>
      <c r="AN54" s="1399"/>
      <c r="AO54" s="1399"/>
      <c r="AP54" s="1399"/>
      <c r="AQ54" s="1400"/>
      <c r="AR54" s="54"/>
      <c r="AS54" s="33"/>
      <c r="BA54" s="32">
        <v>1</v>
      </c>
      <c r="BB54" s="32">
        <f>IF(M43&lt;&gt;2,1,COUNTA(W45))</f>
        <v>1</v>
      </c>
      <c r="BC54" s="32">
        <f t="shared" si="2"/>
        <v>0</v>
      </c>
      <c r="BK54" s="1393"/>
      <c r="BL54" s="1393"/>
      <c r="BM54" s="1393"/>
      <c r="BN54" s="1393"/>
      <c r="BO54" s="1393"/>
      <c r="BP54" s="1393"/>
      <c r="BQ54" s="1393"/>
      <c r="BR54" s="1393"/>
      <c r="BS54" s="1393"/>
      <c r="BT54" s="1393"/>
      <c r="BU54" s="1393"/>
      <c r="BV54" s="1393"/>
      <c r="BZ54" s="74"/>
    </row>
    <row r="55" spans="1:79" ht="20.25" customHeight="1" x14ac:dyDescent="0.2">
      <c r="A55" s="40"/>
      <c r="B55" s="1473"/>
      <c r="C55" s="1468" t="s">
        <v>448</v>
      </c>
      <c r="D55" s="1469"/>
      <c r="E55" s="1469"/>
      <c r="F55" s="1469"/>
      <c r="G55" s="1469"/>
      <c r="H55" s="1469"/>
      <c r="I55" s="1469"/>
      <c r="J55" s="1469"/>
      <c r="K55" s="1469"/>
      <c r="L55" s="1470"/>
      <c r="M55" s="1348" t="s">
        <v>413</v>
      </c>
      <c r="N55" s="1349"/>
      <c r="O55" s="1359"/>
      <c r="P55" s="1360"/>
      <c r="Q55" s="1360"/>
      <c r="R55" s="1361"/>
      <c r="S55" s="1359"/>
      <c r="T55" s="1360"/>
      <c r="U55" s="1360"/>
      <c r="V55" s="1361"/>
      <c r="W55" s="1365"/>
      <c r="X55" s="1366"/>
      <c r="Y55" s="1366"/>
      <c r="Z55" s="1371" t="s">
        <v>449</v>
      </c>
      <c r="AA55" s="1372"/>
      <c r="AB55" s="1372"/>
      <c r="AC55" s="1385"/>
      <c r="AD55" s="1386"/>
      <c r="AE55" s="1386"/>
      <c r="AF55" s="1386"/>
      <c r="AG55" s="1386"/>
      <c r="AH55" s="1387"/>
      <c r="AI55" s="1371" t="s">
        <v>450</v>
      </c>
      <c r="AJ55" s="1372"/>
      <c r="AK55" s="1415"/>
      <c r="AL55" s="1415"/>
      <c r="AM55" s="1415"/>
      <c r="AN55" s="1415"/>
      <c r="AO55" s="1415"/>
      <c r="AP55" s="1415"/>
      <c r="AQ55" s="1415"/>
      <c r="AR55" s="54"/>
      <c r="AS55" s="33"/>
      <c r="BA55" s="32">
        <v>1</v>
      </c>
      <c r="BB55" s="32">
        <f>COUNTA(M47)</f>
        <v>0</v>
      </c>
      <c r="BC55" s="32">
        <f t="shared" si="2"/>
        <v>1</v>
      </c>
      <c r="BK55" s="1393"/>
      <c r="BL55" s="1393"/>
      <c r="BM55" s="1393"/>
      <c r="BN55" s="1393"/>
      <c r="BO55" s="1393"/>
      <c r="BP55" s="1393"/>
      <c r="BQ55" s="1393"/>
      <c r="BR55" s="1393"/>
      <c r="BS55" s="1393"/>
      <c r="BT55" s="1393"/>
      <c r="BU55" s="1393"/>
      <c r="BV55" s="1393"/>
      <c r="BZ55" s="74"/>
    </row>
    <row r="56" spans="1:79" ht="15" customHeight="1" x14ac:dyDescent="0.2">
      <c r="A56" s="40"/>
      <c r="B56" s="1473"/>
      <c r="C56" s="62" t="s">
        <v>451</v>
      </c>
      <c r="D56" s="63"/>
      <c r="E56" s="63"/>
      <c r="F56" s="1467"/>
      <c r="G56" s="1467"/>
      <c r="H56" s="1467"/>
      <c r="I56" s="1467"/>
      <c r="J56" s="63" t="s">
        <v>452</v>
      </c>
      <c r="K56" s="63"/>
      <c r="L56" s="63"/>
      <c r="M56" s="1350"/>
      <c r="N56" s="1351"/>
      <c r="O56" s="1362"/>
      <c r="P56" s="1363"/>
      <c r="Q56" s="1363"/>
      <c r="R56" s="1364"/>
      <c r="S56" s="1362"/>
      <c r="T56" s="1363"/>
      <c r="U56" s="1363"/>
      <c r="V56" s="1364"/>
      <c r="W56" s="1367"/>
      <c r="X56" s="1368"/>
      <c r="Y56" s="1368"/>
      <c r="Z56" s="1397" t="s">
        <v>69</v>
      </c>
      <c r="AA56" s="1397"/>
      <c r="AB56" s="1398"/>
      <c r="AC56" s="1399"/>
      <c r="AD56" s="1399"/>
      <c r="AE56" s="1399"/>
      <c r="AF56" s="1399"/>
      <c r="AG56" s="1399"/>
      <c r="AH56" s="1399"/>
      <c r="AI56" s="1399"/>
      <c r="AJ56" s="1399"/>
      <c r="AK56" s="1399"/>
      <c r="AL56" s="1399"/>
      <c r="AM56" s="1399"/>
      <c r="AN56" s="1399"/>
      <c r="AO56" s="1399"/>
      <c r="AP56" s="1399"/>
      <c r="AQ56" s="1400"/>
      <c r="AR56" s="54"/>
      <c r="AS56" s="33"/>
      <c r="BA56" s="32">
        <v>1</v>
      </c>
      <c r="BB56" s="32">
        <f>IF(AND(M47&lt;&gt;"主",M47&lt;&gt;2),1,COUNTA(O47))</f>
        <v>1</v>
      </c>
      <c r="BC56" s="32">
        <f t="shared" si="2"/>
        <v>0</v>
      </c>
      <c r="BK56" s="1393"/>
      <c r="BL56" s="1393"/>
      <c r="BM56" s="1393"/>
      <c r="BN56" s="1393"/>
      <c r="BO56" s="1393"/>
      <c r="BP56" s="1393"/>
      <c r="BQ56" s="1393"/>
      <c r="BR56" s="1393"/>
      <c r="BS56" s="1393"/>
      <c r="BT56" s="1393"/>
      <c r="BU56" s="1393"/>
      <c r="BV56" s="1393"/>
      <c r="BZ56" s="74"/>
    </row>
    <row r="57" spans="1:79" ht="20.25" customHeight="1" x14ac:dyDescent="0.2">
      <c r="A57" s="40"/>
      <c r="B57" s="1473"/>
      <c r="C57" s="1468" t="s">
        <v>448</v>
      </c>
      <c r="D57" s="1469"/>
      <c r="E57" s="1469"/>
      <c r="F57" s="1469"/>
      <c r="G57" s="1469"/>
      <c r="H57" s="1469"/>
      <c r="I57" s="1469"/>
      <c r="J57" s="1469"/>
      <c r="K57" s="1469"/>
      <c r="L57" s="1470"/>
      <c r="M57" s="1348" t="s">
        <v>413</v>
      </c>
      <c r="N57" s="1349"/>
      <c r="O57" s="1359"/>
      <c r="P57" s="1360"/>
      <c r="Q57" s="1360"/>
      <c r="R57" s="1361"/>
      <c r="S57" s="1359"/>
      <c r="T57" s="1360"/>
      <c r="U57" s="1360"/>
      <c r="V57" s="1361"/>
      <c r="W57" s="1365"/>
      <c r="X57" s="1366"/>
      <c r="Y57" s="1366"/>
      <c r="Z57" s="1371" t="s">
        <v>449</v>
      </c>
      <c r="AA57" s="1372"/>
      <c r="AB57" s="1372"/>
      <c r="AC57" s="1385"/>
      <c r="AD57" s="1386"/>
      <c r="AE57" s="1386"/>
      <c r="AF57" s="1386"/>
      <c r="AG57" s="1386"/>
      <c r="AH57" s="1387"/>
      <c r="AI57" s="1371" t="s">
        <v>450</v>
      </c>
      <c r="AJ57" s="1388"/>
      <c r="AK57" s="1385"/>
      <c r="AL57" s="1386"/>
      <c r="AM57" s="1386"/>
      <c r="AN57" s="1386"/>
      <c r="AO57" s="1386"/>
      <c r="AP57" s="1386"/>
      <c r="AQ57" s="1387"/>
      <c r="AR57" s="54"/>
      <c r="AS57" s="33"/>
      <c r="BA57" s="32">
        <v>1</v>
      </c>
      <c r="BB57" s="32">
        <f>IF(AND(M47&lt;&gt;"主",M47&lt;&gt;2),1,COUNTA(S47))</f>
        <v>1</v>
      </c>
      <c r="BC57" s="32">
        <f t="shared" si="2"/>
        <v>0</v>
      </c>
      <c r="BK57" s="1393"/>
      <c r="BL57" s="1393"/>
      <c r="BM57" s="1393"/>
      <c r="BN57" s="1393"/>
      <c r="BO57" s="1393"/>
      <c r="BP57" s="1393"/>
      <c r="BQ57" s="1393"/>
      <c r="BR57" s="1393"/>
      <c r="BS57" s="1393"/>
      <c r="BT57" s="1393"/>
      <c r="BU57" s="1393"/>
      <c r="BV57" s="1393"/>
      <c r="BZ57" s="74"/>
    </row>
    <row r="58" spans="1:79" ht="15" customHeight="1" x14ac:dyDescent="0.2">
      <c r="A58" s="40"/>
      <c r="B58" s="1473"/>
      <c r="C58" s="63" t="s">
        <v>453</v>
      </c>
      <c r="D58" s="63"/>
      <c r="E58" s="63"/>
      <c r="F58" s="1467"/>
      <c r="G58" s="1467"/>
      <c r="H58" s="1467"/>
      <c r="I58" s="1467"/>
      <c r="J58" s="63" t="s">
        <v>452</v>
      </c>
      <c r="K58" s="63"/>
      <c r="L58" s="63"/>
      <c r="M58" s="1350"/>
      <c r="N58" s="1351"/>
      <c r="O58" s="1362"/>
      <c r="P58" s="1363"/>
      <c r="Q58" s="1363"/>
      <c r="R58" s="1364"/>
      <c r="S58" s="1362"/>
      <c r="T58" s="1363"/>
      <c r="U58" s="1363"/>
      <c r="V58" s="1364"/>
      <c r="W58" s="1367"/>
      <c r="X58" s="1368"/>
      <c r="Y58" s="1368"/>
      <c r="Z58" s="1397" t="s">
        <v>69</v>
      </c>
      <c r="AA58" s="1397"/>
      <c r="AB58" s="1398"/>
      <c r="AC58" s="1399"/>
      <c r="AD58" s="1399"/>
      <c r="AE58" s="1399"/>
      <c r="AF58" s="1399"/>
      <c r="AG58" s="1399"/>
      <c r="AH58" s="1399"/>
      <c r="AI58" s="1399"/>
      <c r="AJ58" s="1399"/>
      <c r="AK58" s="1399"/>
      <c r="AL58" s="1399"/>
      <c r="AM58" s="1399"/>
      <c r="AN58" s="1399"/>
      <c r="AO58" s="1399"/>
      <c r="AP58" s="1399"/>
      <c r="AQ58" s="1400"/>
      <c r="AR58" s="54"/>
      <c r="AS58" s="33"/>
      <c r="BA58" s="32">
        <v>1</v>
      </c>
      <c r="BB58" s="32">
        <f>IF(AND(M47&lt;&gt;"主",M47&lt;&gt;2),1,COUNTA(W47))</f>
        <v>1</v>
      </c>
      <c r="BC58" s="32">
        <f t="shared" si="2"/>
        <v>0</v>
      </c>
      <c r="BK58" s="1393"/>
      <c r="BL58" s="1393"/>
      <c r="BM58" s="1393"/>
      <c r="BN58" s="1393"/>
      <c r="BO58" s="1393"/>
      <c r="BP58" s="1393"/>
      <c r="BQ58" s="1393"/>
      <c r="BR58" s="1393"/>
      <c r="BS58" s="1393"/>
      <c r="BT58" s="1393"/>
      <c r="BU58" s="1393"/>
      <c r="BV58" s="1393"/>
      <c r="BZ58" s="74"/>
    </row>
    <row r="59" spans="1:79" ht="14.25" customHeight="1" x14ac:dyDescent="0.2">
      <c r="A59" s="40"/>
      <c r="B59" s="33"/>
      <c r="C59" s="75" t="s">
        <v>454</v>
      </c>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54"/>
      <c r="AS59" s="33"/>
      <c r="BA59" s="32">
        <v>1</v>
      </c>
      <c r="BB59" s="32">
        <f>IF(M47&lt;&gt;2,1,COUNTA(O49))</f>
        <v>1</v>
      </c>
      <c r="BC59" s="32">
        <f t="shared" si="2"/>
        <v>0</v>
      </c>
      <c r="BK59" s="1393"/>
      <c r="BL59" s="1393"/>
      <c r="BM59" s="1393"/>
      <c r="BN59" s="1393"/>
      <c r="BO59" s="1393"/>
      <c r="BP59" s="1393"/>
      <c r="BQ59" s="1393"/>
      <c r="BR59" s="1393"/>
      <c r="BS59" s="1393"/>
      <c r="BT59" s="1393"/>
      <c r="BU59" s="1393"/>
      <c r="BV59" s="1393"/>
      <c r="BZ59" s="74"/>
    </row>
    <row r="60" spans="1:79" ht="14.25" customHeight="1" x14ac:dyDescent="0.2">
      <c r="A60" s="40"/>
      <c r="B60" s="1352" t="s">
        <v>455</v>
      </c>
      <c r="C60" s="1352"/>
      <c r="D60" s="1352"/>
      <c r="E60" s="1352"/>
      <c r="F60" s="1352"/>
      <c r="G60" s="1352"/>
      <c r="H60" s="1352"/>
      <c r="I60" s="1352"/>
      <c r="J60" s="1352"/>
      <c r="K60" s="1352"/>
      <c r="L60" s="1352"/>
      <c r="M60" s="1397" t="s">
        <v>456</v>
      </c>
      <c r="N60" s="1397"/>
      <c r="O60" s="1397"/>
      <c r="P60" s="1397"/>
      <c r="Q60" s="1397"/>
      <c r="R60" s="1397"/>
      <c r="S60" s="1397"/>
      <c r="T60" s="1397"/>
      <c r="U60" s="1397"/>
      <c r="V60" s="1397"/>
      <c r="W60" s="1397"/>
      <c r="X60" s="1397"/>
      <c r="Y60" s="1397"/>
      <c r="Z60" s="1397"/>
      <c r="AA60" s="1397"/>
      <c r="AB60" s="1369"/>
      <c r="AC60" s="1369"/>
      <c r="AD60" s="1369"/>
      <c r="AE60" s="1369"/>
      <c r="AF60" s="1369"/>
      <c r="AG60" s="1369"/>
      <c r="AH60" s="1369"/>
      <c r="AI60" s="1369"/>
      <c r="AJ60" s="1369"/>
      <c r="AK60" s="1369"/>
      <c r="AL60" s="1369"/>
      <c r="AM60" s="1369"/>
      <c r="AN60" s="1369"/>
      <c r="AO60" s="1369"/>
      <c r="AP60" s="1369"/>
      <c r="AQ60" s="1369"/>
      <c r="AR60" s="54"/>
      <c r="AS60" s="33"/>
      <c r="BA60" s="32">
        <v>1</v>
      </c>
      <c r="BB60" s="32">
        <f>IF(M47&lt;&gt;2,1,COUNTA(S49))</f>
        <v>1</v>
      </c>
      <c r="BC60" s="32">
        <f t="shared" si="2"/>
        <v>0</v>
      </c>
      <c r="BK60" s="1393"/>
      <c r="BL60" s="1393"/>
      <c r="BM60" s="1393"/>
      <c r="BN60" s="1393"/>
      <c r="BO60" s="1393"/>
      <c r="BP60" s="1393"/>
      <c r="BQ60" s="1393"/>
      <c r="BR60" s="1393"/>
      <c r="BS60" s="1393"/>
      <c r="BT60" s="1393"/>
      <c r="BU60" s="1393"/>
      <c r="BV60" s="1393"/>
      <c r="BZ60" s="74"/>
    </row>
    <row r="61" spans="1:79" ht="14.25" customHeight="1" x14ac:dyDescent="0.2">
      <c r="A61" s="40"/>
      <c r="B61" s="1352"/>
      <c r="C61" s="1352"/>
      <c r="D61" s="1352"/>
      <c r="E61" s="1352"/>
      <c r="F61" s="1352"/>
      <c r="G61" s="1352"/>
      <c r="H61" s="1352"/>
      <c r="I61" s="1352"/>
      <c r="J61" s="1352"/>
      <c r="K61" s="1352"/>
      <c r="L61" s="1352"/>
      <c r="M61" s="1397" t="s">
        <v>457</v>
      </c>
      <c r="N61" s="1397"/>
      <c r="O61" s="1397"/>
      <c r="P61" s="1397"/>
      <c r="Q61" s="1397"/>
      <c r="R61" s="1397"/>
      <c r="S61" s="1397"/>
      <c r="T61" s="1397"/>
      <c r="U61" s="1397"/>
      <c r="V61" s="1397"/>
      <c r="W61" s="1397"/>
      <c r="X61" s="1397"/>
      <c r="Y61" s="1397"/>
      <c r="Z61" s="1397"/>
      <c r="AA61" s="1397"/>
      <c r="AB61" s="1369"/>
      <c r="AC61" s="1369"/>
      <c r="AD61" s="1369"/>
      <c r="AE61" s="1369"/>
      <c r="AF61" s="1369"/>
      <c r="AG61" s="1369"/>
      <c r="AH61" s="1369"/>
      <c r="AI61" s="1369"/>
      <c r="AJ61" s="1369"/>
      <c r="AK61" s="1369"/>
      <c r="AL61" s="1369"/>
      <c r="AM61" s="1369"/>
      <c r="AN61" s="1369"/>
      <c r="AO61" s="1369"/>
      <c r="AP61" s="1369"/>
      <c r="AQ61" s="1369"/>
      <c r="AR61" s="54"/>
      <c r="AS61" s="33"/>
      <c r="BA61" s="32">
        <v>1</v>
      </c>
      <c r="BB61" s="32">
        <f>IF(M47&lt;&gt;2,1,COUNTA(W49))</f>
        <v>1</v>
      </c>
      <c r="BC61" s="32">
        <f t="shared" si="2"/>
        <v>0</v>
      </c>
      <c r="BK61" s="1393"/>
      <c r="BL61" s="1393"/>
      <c r="BM61" s="1393"/>
      <c r="BN61" s="1393"/>
      <c r="BO61" s="1393"/>
      <c r="BP61" s="1393"/>
      <c r="BQ61" s="1393"/>
      <c r="BR61" s="1393"/>
      <c r="BS61" s="1393"/>
      <c r="BT61" s="1393"/>
      <c r="BU61" s="1393"/>
      <c r="BV61" s="1393"/>
      <c r="BZ61" s="74"/>
      <c r="CA61" s="55"/>
    </row>
    <row r="62" spans="1:79" ht="14.25" customHeight="1" x14ac:dyDescent="0.2">
      <c r="A62" s="40"/>
      <c r="B62" s="1352"/>
      <c r="C62" s="1352"/>
      <c r="D62" s="1352"/>
      <c r="E62" s="1352"/>
      <c r="F62" s="1352"/>
      <c r="G62" s="1352"/>
      <c r="H62" s="1352"/>
      <c r="I62" s="1352"/>
      <c r="J62" s="1352"/>
      <c r="K62" s="1352"/>
      <c r="L62" s="1352"/>
      <c r="M62" s="1397" t="s">
        <v>458</v>
      </c>
      <c r="N62" s="1397"/>
      <c r="O62" s="1397"/>
      <c r="P62" s="1397"/>
      <c r="Q62" s="1397"/>
      <c r="R62" s="1397"/>
      <c r="S62" s="1397"/>
      <c r="T62" s="1397"/>
      <c r="U62" s="1397"/>
      <c r="V62" s="1397"/>
      <c r="W62" s="1397"/>
      <c r="X62" s="1397"/>
      <c r="Y62" s="1397"/>
      <c r="Z62" s="1397"/>
      <c r="AA62" s="1397"/>
      <c r="AB62" s="1369"/>
      <c r="AC62" s="1369"/>
      <c r="AD62" s="1369"/>
      <c r="AE62" s="1369"/>
      <c r="AF62" s="1369"/>
      <c r="AG62" s="1369"/>
      <c r="AH62" s="1369"/>
      <c r="AI62" s="1369"/>
      <c r="AJ62" s="1369"/>
      <c r="AK62" s="1369"/>
      <c r="AL62" s="1369"/>
      <c r="AM62" s="1369"/>
      <c r="AN62" s="1369"/>
      <c r="AO62" s="1369"/>
      <c r="AP62" s="1369"/>
      <c r="AQ62" s="1369"/>
      <c r="AR62" s="54"/>
      <c r="AS62" s="33"/>
      <c r="BA62" s="32">
        <v>1</v>
      </c>
      <c r="BB62" s="32">
        <f>COUNTA(M51)</f>
        <v>0</v>
      </c>
      <c r="BC62" s="32">
        <f t="shared" si="2"/>
        <v>1</v>
      </c>
      <c r="BL62" s="1393"/>
      <c r="BM62" s="1393"/>
      <c r="BN62" s="1393"/>
      <c r="BO62" s="1393"/>
      <c r="BP62" s="1393"/>
      <c r="BQ62" s="1393"/>
      <c r="BR62" s="1393"/>
      <c r="BS62" s="1393"/>
      <c r="BT62" s="1393"/>
      <c r="BU62" s="1393"/>
      <c r="BV62" s="1393"/>
      <c r="BZ62" s="74"/>
    </row>
    <row r="63" spans="1:79" ht="14.25" customHeight="1" x14ac:dyDescent="0.2">
      <c r="A63" s="40"/>
      <c r="B63" s="1352"/>
      <c r="C63" s="1352"/>
      <c r="D63" s="1352"/>
      <c r="E63" s="1352"/>
      <c r="F63" s="1352"/>
      <c r="G63" s="1352"/>
      <c r="H63" s="1352"/>
      <c r="I63" s="1352"/>
      <c r="J63" s="1352"/>
      <c r="K63" s="1352"/>
      <c r="L63" s="1352"/>
      <c r="M63" s="1416" t="s">
        <v>459</v>
      </c>
      <c r="N63" s="1416"/>
      <c r="O63" s="1416"/>
      <c r="P63" s="1416"/>
      <c r="Q63" s="1416"/>
      <c r="R63" s="1416"/>
      <c r="S63" s="1416"/>
      <c r="T63" s="1416"/>
      <c r="U63" s="1416"/>
      <c r="V63" s="1416"/>
      <c r="W63" s="1416"/>
      <c r="X63" s="1416"/>
      <c r="Y63" s="1416"/>
      <c r="Z63" s="1416"/>
      <c r="AA63" s="1416"/>
      <c r="AB63" s="1369"/>
      <c r="AC63" s="1369"/>
      <c r="AD63" s="1369"/>
      <c r="AE63" s="1369"/>
      <c r="AF63" s="1369"/>
      <c r="AG63" s="1369"/>
      <c r="AH63" s="1369"/>
      <c r="AI63" s="1369"/>
      <c r="AJ63" s="1369"/>
      <c r="AK63" s="1369"/>
      <c r="AL63" s="1369"/>
      <c r="AM63" s="1369"/>
      <c r="AN63" s="1369"/>
      <c r="AO63" s="1369"/>
      <c r="AP63" s="1369"/>
      <c r="AQ63" s="1369"/>
      <c r="AR63" s="54"/>
      <c r="AS63" s="33"/>
      <c r="BA63" s="32">
        <v>1</v>
      </c>
      <c r="BB63" s="32">
        <f>IF(AND(M51&lt;&gt;"主",M51&lt;&gt;2),1,COUNTA(O51))</f>
        <v>1</v>
      </c>
      <c r="BC63" s="32">
        <f t="shared" si="2"/>
        <v>0</v>
      </c>
      <c r="BL63" s="1393"/>
      <c r="BM63" s="1393"/>
      <c r="BN63" s="1393"/>
      <c r="BO63" s="1393"/>
      <c r="BP63" s="1393"/>
      <c r="BQ63" s="1393"/>
      <c r="BR63" s="1393"/>
      <c r="BS63" s="1393"/>
      <c r="BT63" s="1393"/>
      <c r="BU63" s="1393"/>
      <c r="BV63" s="1393"/>
      <c r="BZ63" s="74"/>
    </row>
    <row r="64" spans="1:79" ht="14.25" customHeight="1" x14ac:dyDescent="0.2">
      <c r="A64" s="40"/>
      <c r="B64" s="1352"/>
      <c r="C64" s="1352"/>
      <c r="D64" s="1352"/>
      <c r="E64" s="1352"/>
      <c r="F64" s="1352"/>
      <c r="G64" s="1352"/>
      <c r="H64" s="1352"/>
      <c r="I64" s="1352"/>
      <c r="J64" s="1352"/>
      <c r="K64" s="1352"/>
      <c r="L64" s="1352"/>
      <c r="M64" s="1448"/>
      <c r="N64" s="1448"/>
      <c r="O64" s="1448"/>
      <c r="P64" s="1448"/>
      <c r="Q64" s="1448"/>
      <c r="R64" s="1448"/>
      <c r="S64" s="1448"/>
      <c r="T64" s="1448"/>
      <c r="U64" s="1448"/>
      <c r="V64" s="1448"/>
      <c r="W64" s="1448"/>
      <c r="X64" s="1448"/>
      <c r="Y64" s="1448"/>
      <c r="Z64" s="1448"/>
      <c r="AA64" s="1448"/>
      <c r="AB64" s="1382" t="s">
        <v>460</v>
      </c>
      <c r="AC64" s="1384"/>
      <c r="AD64" s="1406"/>
      <c r="AE64" s="1407"/>
      <c r="AF64" s="1407"/>
      <c r="AG64" s="1408"/>
      <c r="AH64" s="53" t="s">
        <v>120</v>
      </c>
      <c r="AI64" s="1382" t="s">
        <v>461</v>
      </c>
      <c r="AJ64" s="1383"/>
      <c r="AK64" s="1384"/>
      <c r="AL64" s="1406"/>
      <c r="AM64" s="1407"/>
      <c r="AN64" s="1407"/>
      <c r="AO64" s="1407"/>
      <c r="AP64" s="1408"/>
      <c r="AQ64" s="53" t="s">
        <v>462</v>
      </c>
      <c r="AR64" s="54"/>
      <c r="AS64" s="33"/>
      <c r="BA64" s="32">
        <v>1</v>
      </c>
      <c r="BB64" s="32">
        <f>IF(AND(M51&lt;&gt;"主",M51&lt;&gt;2),1,COUNTA(S51))</f>
        <v>1</v>
      </c>
      <c r="BC64" s="32">
        <f t="shared" si="2"/>
        <v>0</v>
      </c>
      <c r="BL64" s="1393"/>
      <c r="BM64" s="1393"/>
      <c r="BN64" s="1393"/>
      <c r="BO64" s="1393"/>
      <c r="BP64" s="1393"/>
      <c r="BQ64" s="1393"/>
      <c r="BR64" s="1393"/>
      <c r="BS64" s="1393"/>
      <c r="BT64" s="1393"/>
      <c r="BU64" s="1393"/>
      <c r="BV64" s="1393"/>
      <c r="BZ64" s="74"/>
    </row>
    <row r="65" spans="1:78" ht="14.25" customHeight="1" x14ac:dyDescent="0.2">
      <c r="A65" s="40"/>
      <c r="B65" s="1352"/>
      <c r="C65" s="1352"/>
      <c r="D65" s="1352"/>
      <c r="E65" s="1352"/>
      <c r="F65" s="1352"/>
      <c r="G65" s="1352"/>
      <c r="H65" s="1352"/>
      <c r="I65" s="1352"/>
      <c r="J65" s="1352"/>
      <c r="K65" s="1352"/>
      <c r="L65" s="1352"/>
      <c r="M65" s="1471"/>
      <c r="N65" s="1471"/>
      <c r="O65" s="1471"/>
      <c r="P65" s="1471"/>
      <c r="Q65" s="1471"/>
      <c r="R65" s="1471"/>
      <c r="S65" s="1471"/>
      <c r="T65" s="1471"/>
      <c r="U65" s="1471"/>
      <c r="V65" s="1471"/>
      <c r="W65" s="1471"/>
      <c r="X65" s="1471"/>
      <c r="Y65" s="1471"/>
      <c r="Z65" s="1471"/>
      <c r="AA65" s="1471"/>
      <c r="AB65" s="1382" t="s">
        <v>463</v>
      </c>
      <c r="AC65" s="1384"/>
      <c r="AD65" s="1406"/>
      <c r="AE65" s="1407"/>
      <c r="AF65" s="1407"/>
      <c r="AG65" s="1408"/>
      <c r="AH65" s="53" t="s">
        <v>464</v>
      </c>
      <c r="AI65" s="1382" t="s">
        <v>465</v>
      </c>
      <c r="AJ65" s="1383"/>
      <c r="AK65" s="1384"/>
      <c r="AL65" s="1406"/>
      <c r="AM65" s="1407"/>
      <c r="AN65" s="1407"/>
      <c r="AO65" s="1407"/>
      <c r="AP65" s="1408"/>
      <c r="AQ65" s="53" t="s">
        <v>466</v>
      </c>
      <c r="AR65" s="54"/>
      <c r="AS65" s="33"/>
      <c r="AX65" s="55"/>
      <c r="BA65" s="32">
        <v>1</v>
      </c>
      <c r="BB65" s="32">
        <f>IF(AND(M51&lt;&gt;"主",M51&lt;&gt;2),1,COUNTA(W51))</f>
        <v>1</v>
      </c>
      <c r="BC65" s="32">
        <f t="shared" si="2"/>
        <v>0</v>
      </c>
      <c r="BL65" s="1393"/>
      <c r="BM65" s="1393"/>
      <c r="BN65" s="1393"/>
      <c r="BO65" s="1393"/>
      <c r="BP65" s="1393"/>
      <c r="BQ65" s="1393"/>
      <c r="BR65" s="1393"/>
      <c r="BS65" s="1393"/>
      <c r="BT65" s="1393"/>
      <c r="BU65" s="1393"/>
      <c r="BV65" s="1393"/>
      <c r="BZ65" s="74"/>
    </row>
    <row r="66" spans="1:78" ht="14.25" customHeight="1" x14ac:dyDescent="0.2">
      <c r="A66" s="40"/>
      <c r="B66" s="1352"/>
      <c r="C66" s="1352"/>
      <c r="D66" s="1352"/>
      <c r="E66" s="1352"/>
      <c r="F66" s="1352"/>
      <c r="G66" s="1352"/>
      <c r="H66" s="1352"/>
      <c r="I66" s="1352"/>
      <c r="J66" s="1352"/>
      <c r="K66" s="1352"/>
      <c r="L66" s="1352"/>
      <c r="M66" s="1416" t="s">
        <v>467</v>
      </c>
      <c r="N66" s="1416"/>
      <c r="O66" s="1416"/>
      <c r="P66" s="1416"/>
      <c r="Q66" s="1416"/>
      <c r="R66" s="1416"/>
      <c r="S66" s="1416"/>
      <c r="T66" s="1416"/>
      <c r="U66" s="1416"/>
      <c r="V66" s="1416"/>
      <c r="W66" s="1416"/>
      <c r="X66" s="1416"/>
      <c r="Y66" s="1416"/>
      <c r="Z66" s="1416"/>
      <c r="AA66" s="1416"/>
      <c r="AB66" s="1479"/>
      <c r="AC66" s="1480"/>
      <c r="AD66" s="1480"/>
      <c r="AE66" s="1480"/>
      <c r="AF66" s="1480"/>
      <c r="AG66" s="1480"/>
      <c r="AH66" s="1480"/>
      <c r="AI66" s="1480"/>
      <c r="AJ66" s="1480"/>
      <c r="AK66" s="1480"/>
      <c r="AL66" s="1480"/>
      <c r="AM66" s="1480"/>
      <c r="AN66" s="1480"/>
      <c r="AO66" s="1480"/>
      <c r="AP66" s="1480"/>
      <c r="AQ66" s="1481"/>
      <c r="AR66" s="54"/>
      <c r="AS66" s="33"/>
      <c r="BA66" s="32">
        <v>1</v>
      </c>
      <c r="BB66" s="32">
        <f>IF(M51&lt;&gt;2,1,COUNTA(O53))</f>
        <v>1</v>
      </c>
      <c r="BC66" s="32">
        <f t="shared" si="2"/>
        <v>0</v>
      </c>
      <c r="BL66" s="1393"/>
      <c r="BM66" s="1393"/>
      <c r="BN66" s="1393"/>
      <c r="BO66" s="1393"/>
      <c r="BP66" s="1393"/>
      <c r="BQ66" s="1393"/>
      <c r="BR66" s="1393"/>
      <c r="BS66" s="1393"/>
      <c r="BT66" s="1393"/>
      <c r="BU66" s="1393"/>
      <c r="BV66" s="1393"/>
    </row>
    <row r="67" spans="1:78" ht="14.25" customHeight="1" x14ac:dyDescent="0.2">
      <c r="A67" s="40"/>
      <c r="B67" s="1352"/>
      <c r="C67" s="1352"/>
      <c r="D67" s="1352"/>
      <c r="E67" s="1352"/>
      <c r="F67" s="1352"/>
      <c r="G67" s="1352"/>
      <c r="H67" s="1352"/>
      <c r="I67" s="1352"/>
      <c r="J67" s="1352"/>
      <c r="K67" s="1352"/>
      <c r="L67" s="1352"/>
      <c r="M67" s="1472"/>
      <c r="N67" s="1472"/>
      <c r="O67" s="1472"/>
      <c r="P67" s="1472"/>
      <c r="Q67" s="1472"/>
      <c r="R67" s="1472"/>
      <c r="S67" s="1472"/>
      <c r="T67" s="1472"/>
      <c r="U67" s="1472"/>
      <c r="V67" s="1472"/>
      <c r="W67" s="1472"/>
      <c r="X67" s="1472"/>
      <c r="Y67" s="1472"/>
      <c r="Z67" s="1472"/>
      <c r="AA67" s="1472"/>
      <c r="AB67" s="1482"/>
      <c r="AC67" s="1483"/>
      <c r="AD67" s="1483"/>
      <c r="AE67" s="1483"/>
      <c r="AF67" s="1483"/>
      <c r="AG67" s="1483"/>
      <c r="AH67" s="1483"/>
      <c r="AI67" s="1483"/>
      <c r="AJ67" s="1483"/>
      <c r="AK67" s="1483"/>
      <c r="AL67" s="1483"/>
      <c r="AM67" s="1483"/>
      <c r="AN67" s="1483"/>
      <c r="AO67" s="1483"/>
      <c r="AP67" s="1483"/>
      <c r="AQ67" s="1484"/>
      <c r="AR67" s="54"/>
      <c r="AS67" s="33"/>
      <c r="BA67" s="32">
        <v>1</v>
      </c>
      <c r="BB67" s="32">
        <f>IF(M51&lt;&gt;2,1,COUNTA(S53))</f>
        <v>1</v>
      </c>
      <c r="BC67" s="32">
        <f t="shared" si="2"/>
        <v>0</v>
      </c>
    </row>
    <row r="68" spans="1:78" ht="14.25" customHeight="1" thickBot="1" x14ac:dyDescent="0.25">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8"/>
      <c r="AS68" s="33"/>
      <c r="BA68" s="32">
        <v>1</v>
      </c>
      <c r="BB68" s="32">
        <f>IF(M51&lt;&gt;2,1,COUNTA(W53))</f>
        <v>1</v>
      </c>
      <c r="BC68" s="32">
        <f t="shared" si="2"/>
        <v>0</v>
      </c>
    </row>
    <row r="69" spans="1:78" ht="14.25" customHeight="1" x14ac:dyDescent="0.2">
      <c r="BA69" s="32">
        <v>1</v>
      </c>
      <c r="BB69" s="32">
        <f>COUNTA(F56)</f>
        <v>0</v>
      </c>
      <c r="BC69" s="32">
        <f>BA69-BB69</f>
        <v>1</v>
      </c>
    </row>
    <row r="70" spans="1:78" ht="14.25" customHeight="1" x14ac:dyDescent="0.2">
      <c r="BA70" s="32">
        <v>1</v>
      </c>
      <c r="BB70" s="32">
        <f>COUNTA(M55)</f>
        <v>1</v>
      </c>
      <c r="BC70" s="32">
        <f t="shared" si="2"/>
        <v>0</v>
      </c>
    </row>
    <row r="71" spans="1:78" ht="14.25" customHeight="1" x14ac:dyDescent="0.2">
      <c r="BA71" s="32">
        <v>1</v>
      </c>
      <c r="BB71" s="32">
        <f>COUNTA(O55)</f>
        <v>0</v>
      </c>
      <c r="BC71" s="32">
        <f t="shared" si="2"/>
        <v>1</v>
      </c>
    </row>
    <row r="72" spans="1:78" ht="14.25" customHeight="1" x14ac:dyDescent="0.2">
      <c r="BA72" s="32">
        <v>1</v>
      </c>
      <c r="BB72" s="32">
        <f>COUNTA(S55)</f>
        <v>0</v>
      </c>
      <c r="BC72" s="32">
        <f t="shared" si="2"/>
        <v>1</v>
      </c>
    </row>
    <row r="73" spans="1:78" ht="14.25" customHeight="1" x14ac:dyDescent="0.2">
      <c r="BA73" s="32">
        <v>1</v>
      </c>
      <c r="BB73" s="32">
        <f>COUNTA(W55)</f>
        <v>0</v>
      </c>
      <c r="BC73" s="32">
        <f t="shared" si="2"/>
        <v>1</v>
      </c>
    </row>
    <row r="74" spans="1:78" ht="14.25" customHeight="1" x14ac:dyDescent="0.2">
      <c r="BA74" s="32">
        <v>1</v>
      </c>
      <c r="BB74" s="32">
        <f>COUNTA(F58)</f>
        <v>0</v>
      </c>
      <c r="BC74" s="32">
        <f t="shared" si="2"/>
        <v>1</v>
      </c>
    </row>
    <row r="75" spans="1:78" ht="14.25" customHeight="1" x14ac:dyDescent="0.2">
      <c r="BA75" s="32">
        <v>1</v>
      </c>
      <c r="BB75" s="32">
        <f>COUNTA(M57)</f>
        <v>1</v>
      </c>
      <c r="BC75" s="32">
        <f>BA75-BB75</f>
        <v>0</v>
      </c>
    </row>
    <row r="76" spans="1:78" ht="14.25" customHeight="1" x14ac:dyDescent="0.2">
      <c r="BA76" s="32">
        <v>1</v>
      </c>
      <c r="BB76" s="32">
        <f>COUNTA(O57)</f>
        <v>0</v>
      </c>
      <c r="BC76" s="32">
        <f>BA76-BB76</f>
        <v>1</v>
      </c>
    </row>
    <row r="77" spans="1:78" ht="14.25" customHeight="1" x14ac:dyDescent="0.2">
      <c r="BA77" s="32">
        <v>1</v>
      </c>
      <c r="BB77" s="32">
        <f>COUNTA(S57)</f>
        <v>0</v>
      </c>
      <c r="BC77" s="32">
        <f t="shared" si="2"/>
        <v>1</v>
      </c>
    </row>
    <row r="78" spans="1:78" ht="14.25" customHeight="1" x14ac:dyDescent="0.2">
      <c r="BA78" s="32">
        <v>1</v>
      </c>
      <c r="BB78" s="32">
        <f>COUNTA(W57)</f>
        <v>0</v>
      </c>
      <c r="BC78" s="32">
        <f t="shared" si="2"/>
        <v>1</v>
      </c>
    </row>
  </sheetData>
  <sheetProtection algorithmName="SHA-512" hashValue="X/nfyrpOvNKh0QGXays3euVnekJ0YqCwAJFu3kJvqfVREPZUvl84AwJwKztER9OPR1M1woyeUpqH2yqkLNH5kQ==" saltValue="ot9I6jl+BsZDSILPOPYGBg==" spinCount="100000" sheet="1" objects="1" scenarios="1"/>
  <mergeCells count="435">
    <mergeCell ref="A1:E1"/>
    <mergeCell ref="AO1:AS1"/>
    <mergeCell ref="B5:Y7"/>
    <mergeCell ref="AH7:AQ7"/>
    <mergeCell ref="G9:L9"/>
    <mergeCell ref="M9:N9"/>
    <mergeCell ref="O9:R9"/>
    <mergeCell ref="S9:V9"/>
    <mergeCell ref="W9:AB9"/>
    <mergeCell ref="AC9:AG9"/>
    <mergeCell ref="AH9:AL9"/>
    <mergeCell ref="AM9:AQ9"/>
    <mergeCell ref="AJ4:AR4"/>
    <mergeCell ref="F1:L1"/>
    <mergeCell ref="AC10:AF10"/>
    <mergeCell ref="AH10:AJ10"/>
    <mergeCell ref="AK10:AL10"/>
    <mergeCell ref="AM10:AQ10"/>
    <mergeCell ref="BK10:BP10"/>
    <mergeCell ref="BQ10:BV10"/>
    <mergeCell ref="BK9:BP9"/>
    <mergeCell ref="BQ9:BV9"/>
    <mergeCell ref="BW9:CB9"/>
    <mergeCell ref="AH11:AJ11"/>
    <mergeCell ref="AK11:AL11"/>
    <mergeCell ref="AM11:AQ11"/>
    <mergeCell ref="BK11:BP11"/>
    <mergeCell ref="BQ11:BV11"/>
    <mergeCell ref="G12:L13"/>
    <mergeCell ref="M12:N13"/>
    <mergeCell ref="O12:R12"/>
    <mergeCell ref="S12:V12"/>
    <mergeCell ref="W12:X12"/>
    <mergeCell ref="H11:L11"/>
    <mergeCell ref="O11:R11"/>
    <mergeCell ref="S11:V11"/>
    <mergeCell ref="W11:X11"/>
    <mergeCell ref="Z11:AA11"/>
    <mergeCell ref="AC11:AF11"/>
    <mergeCell ref="G10:G11"/>
    <mergeCell ref="H10:L10"/>
    <mergeCell ref="M10:N11"/>
    <mergeCell ref="O10:R10"/>
    <mergeCell ref="S10:V10"/>
    <mergeCell ref="W10:X10"/>
    <mergeCell ref="Z10:AA10"/>
    <mergeCell ref="BK12:BP12"/>
    <mergeCell ref="BQ12:BV12"/>
    <mergeCell ref="O13:R13"/>
    <mergeCell ref="S13:V13"/>
    <mergeCell ref="W13:X13"/>
    <mergeCell ref="Z13:AA13"/>
    <mergeCell ref="AC13:AD13"/>
    <mergeCell ref="AF13:AG13"/>
    <mergeCell ref="AH13:AI13"/>
    <mergeCell ref="AJ13:AO13"/>
    <mergeCell ref="Z12:AA12"/>
    <mergeCell ref="AC12:AD12"/>
    <mergeCell ref="AF12:AG12"/>
    <mergeCell ref="AH12:AI12"/>
    <mergeCell ref="AJ12:AO12"/>
    <mergeCell ref="AP12:AQ12"/>
    <mergeCell ref="AP13:AQ13"/>
    <mergeCell ref="BK13:BP13"/>
    <mergeCell ref="BQ13:BV13"/>
    <mergeCell ref="G14:L16"/>
    <mergeCell ref="M14:N16"/>
    <mergeCell ref="O14:R14"/>
    <mergeCell ref="S14:V14"/>
    <mergeCell ref="W14:Z16"/>
    <mergeCell ref="AA14:AB16"/>
    <mergeCell ref="AC14:AH14"/>
    <mergeCell ref="AI14:AL14"/>
    <mergeCell ref="AM14:AQ16"/>
    <mergeCell ref="O15:R16"/>
    <mergeCell ref="S15:V16"/>
    <mergeCell ref="AC15:AH15"/>
    <mergeCell ref="AI15:AL15"/>
    <mergeCell ref="BK15:BP15"/>
    <mergeCell ref="BQ15:BV15"/>
    <mergeCell ref="AC16:AH16"/>
    <mergeCell ref="AI16:AL16"/>
    <mergeCell ref="BK16:BP16"/>
    <mergeCell ref="BQ16:BV16"/>
    <mergeCell ref="BQ17:BV17"/>
    <mergeCell ref="BK18:BP18"/>
    <mergeCell ref="BQ18:BV18"/>
    <mergeCell ref="AM17:AM18"/>
    <mergeCell ref="AN17:AP18"/>
    <mergeCell ref="AQ17:AQ18"/>
    <mergeCell ref="BK17:BP17"/>
    <mergeCell ref="AB30:AH30"/>
    <mergeCell ref="AI30:AQ30"/>
    <mergeCell ref="BK14:BP14"/>
    <mergeCell ref="BQ14:BV14"/>
    <mergeCell ref="G19:L20"/>
    <mergeCell ref="M19:N20"/>
    <mergeCell ref="O19:R20"/>
    <mergeCell ref="S19:V20"/>
    <mergeCell ref="W19:Z20"/>
    <mergeCell ref="AA19:AB20"/>
    <mergeCell ref="AC19:AL20"/>
    <mergeCell ref="AC17:AH18"/>
    <mergeCell ref="AI17:AL18"/>
    <mergeCell ref="G17:L18"/>
    <mergeCell ref="M17:N18"/>
    <mergeCell ref="O17:R18"/>
    <mergeCell ref="S17:V18"/>
    <mergeCell ref="W17:Z18"/>
    <mergeCell ref="AA17:AB18"/>
    <mergeCell ref="AM19:AQ20"/>
    <mergeCell ref="BK19:BP19"/>
    <mergeCell ref="BQ19:BV19"/>
    <mergeCell ref="BK20:BP20"/>
    <mergeCell ref="BQ20:BV20"/>
    <mergeCell ref="S21:V21"/>
    <mergeCell ref="W21:Y21"/>
    <mergeCell ref="Z21:AQ21"/>
    <mergeCell ref="BK21:BP21"/>
    <mergeCell ref="BQ21:BV21"/>
    <mergeCell ref="S22:V23"/>
    <mergeCell ref="W22:Y23"/>
    <mergeCell ref="B21:B58"/>
    <mergeCell ref="C21:F21"/>
    <mergeCell ref="G21:L21"/>
    <mergeCell ref="M21:N21"/>
    <mergeCell ref="O21:R21"/>
    <mergeCell ref="Z22:AA22"/>
    <mergeCell ref="AB22:AH22"/>
    <mergeCell ref="AI22:AJ22"/>
    <mergeCell ref="AK22:AQ22"/>
    <mergeCell ref="G26:L28"/>
    <mergeCell ref="M26:N28"/>
    <mergeCell ref="O26:R26"/>
    <mergeCell ref="S26:V26"/>
    <mergeCell ref="W26:Y26"/>
    <mergeCell ref="Z26:AA26"/>
    <mergeCell ref="AB26:AH26"/>
    <mergeCell ref="AI26:AJ26"/>
    <mergeCell ref="BK24:BP24"/>
    <mergeCell ref="BQ24:BV24"/>
    <mergeCell ref="Z23:AA23"/>
    <mergeCell ref="AB23:AH23"/>
    <mergeCell ref="AI23:AQ23"/>
    <mergeCell ref="BK23:BP23"/>
    <mergeCell ref="BQ23:BV23"/>
    <mergeCell ref="G24:L25"/>
    <mergeCell ref="M24:N25"/>
    <mergeCell ref="O24:R25"/>
    <mergeCell ref="S24:V25"/>
    <mergeCell ref="W24:Y25"/>
    <mergeCell ref="G22:L23"/>
    <mergeCell ref="M22:N23"/>
    <mergeCell ref="O22:R23"/>
    <mergeCell ref="Z24:AA24"/>
    <mergeCell ref="AB24:AH24"/>
    <mergeCell ref="AI24:AJ24"/>
    <mergeCell ref="AK24:AQ24"/>
    <mergeCell ref="BK22:BP22"/>
    <mergeCell ref="BQ22:BV22"/>
    <mergeCell ref="BK26:BP26"/>
    <mergeCell ref="BQ26:BV26"/>
    <mergeCell ref="Z25:AA25"/>
    <mergeCell ref="AB25:AH25"/>
    <mergeCell ref="AI25:AQ25"/>
    <mergeCell ref="BK25:BP25"/>
    <mergeCell ref="BQ25:BV25"/>
    <mergeCell ref="AK27:AQ27"/>
    <mergeCell ref="BK27:BP27"/>
    <mergeCell ref="BQ27:BV27"/>
    <mergeCell ref="AK26:AQ26"/>
    <mergeCell ref="BK28:BP28"/>
    <mergeCell ref="BQ28:BV28"/>
    <mergeCell ref="O27:R27"/>
    <mergeCell ref="S27:V27"/>
    <mergeCell ref="W27:Y27"/>
    <mergeCell ref="Z27:AA27"/>
    <mergeCell ref="AB27:AH27"/>
    <mergeCell ref="AI27:AJ27"/>
    <mergeCell ref="AB29:AH29"/>
    <mergeCell ref="AI29:AJ29"/>
    <mergeCell ref="AK29:AQ29"/>
    <mergeCell ref="BK29:BP29"/>
    <mergeCell ref="BQ29:BV29"/>
    <mergeCell ref="O28:Y28"/>
    <mergeCell ref="Z28:AA28"/>
    <mergeCell ref="AB28:AQ28"/>
    <mergeCell ref="G29:L34"/>
    <mergeCell ref="M29:N34"/>
    <mergeCell ref="O29:R30"/>
    <mergeCell ref="S29:V30"/>
    <mergeCell ref="W29:Y30"/>
    <mergeCell ref="Z29:AA29"/>
    <mergeCell ref="O31:Y31"/>
    <mergeCell ref="Z31:AA31"/>
    <mergeCell ref="O34:Y34"/>
    <mergeCell ref="Z34:AA34"/>
    <mergeCell ref="O32:R33"/>
    <mergeCell ref="S32:V33"/>
    <mergeCell ref="W32:Y33"/>
    <mergeCell ref="Z30:AA30"/>
    <mergeCell ref="AB34:AQ34"/>
    <mergeCell ref="BK32:BP32"/>
    <mergeCell ref="BQ32:BV32"/>
    <mergeCell ref="Z33:AA33"/>
    <mergeCell ref="AB33:AH33"/>
    <mergeCell ref="AI33:AQ33"/>
    <mergeCell ref="BK33:BP33"/>
    <mergeCell ref="BQ33:BV33"/>
    <mergeCell ref="AB31:AQ31"/>
    <mergeCell ref="Z32:AA32"/>
    <mergeCell ref="AB32:AH32"/>
    <mergeCell ref="AI32:AJ32"/>
    <mergeCell ref="AK32:AQ32"/>
    <mergeCell ref="BK34:BP34"/>
    <mergeCell ref="BQ34:BV34"/>
    <mergeCell ref="G35:L37"/>
    <mergeCell ref="M35:N37"/>
    <mergeCell ref="O35:R35"/>
    <mergeCell ref="S35:V35"/>
    <mergeCell ref="W35:Y35"/>
    <mergeCell ref="Z35:AA35"/>
    <mergeCell ref="AB35:AH35"/>
    <mergeCell ref="AK36:AQ36"/>
    <mergeCell ref="BK36:BP36"/>
    <mergeCell ref="BQ36:BV36"/>
    <mergeCell ref="O37:Y37"/>
    <mergeCell ref="Z37:AA37"/>
    <mergeCell ref="AB37:AQ37"/>
    <mergeCell ref="BK37:BP37"/>
    <mergeCell ref="BQ37:BV37"/>
    <mergeCell ref="AI35:AJ35"/>
    <mergeCell ref="AK35:AQ35"/>
    <mergeCell ref="BK35:BP35"/>
    <mergeCell ref="BQ35:BV35"/>
    <mergeCell ref="O36:R36"/>
    <mergeCell ref="S36:V36"/>
    <mergeCell ref="W36:Y36"/>
    <mergeCell ref="Z36:AA36"/>
    <mergeCell ref="AB36:AH36"/>
    <mergeCell ref="AI36:AJ36"/>
    <mergeCell ref="BQ39:BV39"/>
    <mergeCell ref="O40:Y40"/>
    <mergeCell ref="Z40:AA40"/>
    <mergeCell ref="AB40:AQ40"/>
    <mergeCell ref="BK40:BP40"/>
    <mergeCell ref="BQ40:BV40"/>
    <mergeCell ref="AB38:AH38"/>
    <mergeCell ref="AI38:AJ38"/>
    <mergeCell ref="AK38:AQ38"/>
    <mergeCell ref="BK38:BP38"/>
    <mergeCell ref="BQ38:BV38"/>
    <mergeCell ref="O39:R39"/>
    <mergeCell ref="S39:V39"/>
    <mergeCell ref="W39:Y39"/>
    <mergeCell ref="Z39:AA39"/>
    <mergeCell ref="AB39:AH39"/>
    <mergeCell ref="O38:R38"/>
    <mergeCell ref="S38:V38"/>
    <mergeCell ref="W38:Y38"/>
    <mergeCell ref="Z38:AA38"/>
    <mergeCell ref="G41:L42"/>
    <mergeCell ref="M41:N42"/>
    <mergeCell ref="O41:R42"/>
    <mergeCell ref="S41:V42"/>
    <mergeCell ref="W41:Y42"/>
    <mergeCell ref="Z41:AA41"/>
    <mergeCell ref="AI39:AJ39"/>
    <mergeCell ref="AK39:AQ39"/>
    <mergeCell ref="BK39:BP39"/>
    <mergeCell ref="G38:L40"/>
    <mergeCell ref="M38:N40"/>
    <mergeCell ref="AB41:AH41"/>
    <mergeCell ref="AI41:AJ41"/>
    <mergeCell ref="AK41:AQ41"/>
    <mergeCell ref="BK41:BP41"/>
    <mergeCell ref="BQ41:BV41"/>
    <mergeCell ref="Z42:AA42"/>
    <mergeCell ref="AB42:AQ42"/>
    <mergeCell ref="BK42:BP42"/>
    <mergeCell ref="BQ42:BV42"/>
    <mergeCell ref="G43:L46"/>
    <mergeCell ref="M43:N46"/>
    <mergeCell ref="O43:R44"/>
    <mergeCell ref="S43:V44"/>
    <mergeCell ref="W43:Y44"/>
    <mergeCell ref="Z43:AA43"/>
    <mergeCell ref="O45:R46"/>
    <mergeCell ref="S45:V46"/>
    <mergeCell ref="W45:Y46"/>
    <mergeCell ref="Z45:AA45"/>
    <mergeCell ref="AB43:AH43"/>
    <mergeCell ref="AI43:AJ43"/>
    <mergeCell ref="AK43:AQ43"/>
    <mergeCell ref="BK43:BP43"/>
    <mergeCell ref="BQ43:BV43"/>
    <mergeCell ref="Z44:AA44"/>
    <mergeCell ref="AB44:AQ44"/>
    <mergeCell ref="BK44:BP44"/>
    <mergeCell ref="BQ44:BV44"/>
    <mergeCell ref="AB45:AH45"/>
    <mergeCell ref="AI45:AJ45"/>
    <mergeCell ref="AK45:AQ45"/>
    <mergeCell ref="BK45:BP45"/>
    <mergeCell ref="BQ45:BV45"/>
    <mergeCell ref="Z46:AA46"/>
    <mergeCell ref="AB46:AQ46"/>
    <mergeCell ref="BK46:BP46"/>
    <mergeCell ref="BQ46:BV46"/>
    <mergeCell ref="G47:L50"/>
    <mergeCell ref="M47:N50"/>
    <mergeCell ref="O47:R48"/>
    <mergeCell ref="S47:V48"/>
    <mergeCell ref="W47:Y48"/>
    <mergeCell ref="Z47:AA47"/>
    <mergeCell ref="O49:R50"/>
    <mergeCell ref="S49:V50"/>
    <mergeCell ref="W49:Y50"/>
    <mergeCell ref="Z49:AA49"/>
    <mergeCell ref="AB47:AH47"/>
    <mergeCell ref="AI47:AJ47"/>
    <mergeCell ref="AK47:AQ47"/>
    <mergeCell ref="BK47:BP47"/>
    <mergeCell ref="BQ47:BV47"/>
    <mergeCell ref="Z48:AA48"/>
    <mergeCell ref="AB48:AQ48"/>
    <mergeCell ref="BK48:BP48"/>
    <mergeCell ref="BQ48:BV48"/>
    <mergeCell ref="AB49:AH49"/>
    <mergeCell ref="AI49:AJ49"/>
    <mergeCell ref="AK49:AQ49"/>
    <mergeCell ref="BK49:BP49"/>
    <mergeCell ref="BQ49:BV49"/>
    <mergeCell ref="Z50:AA50"/>
    <mergeCell ref="AB50:AQ50"/>
    <mergeCell ref="BK50:BP50"/>
    <mergeCell ref="BQ50:BV50"/>
    <mergeCell ref="G51:L54"/>
    <mergeCell ref="M51:N54"/>
    <mergeCell ref="O51:R52"/>
    <mergeCell ref="S51:V52"/>
    <mergeCell ref="W51:Y52"/>
    <mergeCell ref="Z51:AA51"/>
    <mergeCell ref="O53:R54"/>
    <mergeCell ref="S53:V54"/>
    <mergeCell ref="W53:Y54"/>
    <mergeCell ref="Z53:AA53"/>
    <mergeCell ref="AB51:AH51"/>
    <mergeCell ref="AI51:AJ51"/>
    <mergeCell ref="AK51:AQ51"/>
    <mergeCell ref="BK51:BP51"/>
    <mergeCell ref="BQ51:BV51"/>
    <mergeCell ref="Z52:AA52"/>
    <mergeCell ref="AB52:AQ52"/>
    <mergeCell ref="BK52:BP52"/>
    <mergeCell ref="BQ52:BV52"/>
    <mergeCell ref="AB53:AH53"/>
    <mergeCell ref="AI53:AJ53"/>
    <mergeCell ref="AK53:AQ53"/>
    <mergeCell ref="BK53:BP53"/>
    <mergeCell ref="BQ53:BV53"/>
    <mergeCell ref="Z54:AA54"/>
    <mergeCell ref="AB54:AQ54"/>
    <mergeCell ref="BK54:BP54"/>
    <mergeCell ref="BQ54:BV54"/>
    <mergeCell ref="AC55:AH55"/>
    <mergeCell ref="AI55:AJ55"/>
    <mergeCell ref="AK55:AQ55"/>
    <mergeCell ref="BK55:BP55"/>
    <mergeCell ref="BQ55:BV55"/>
    <mergeCell ref="F56:I56"/>
    <mergeCell ref="Z56:AA56"/>
    <mergeCell ref="AB56:AQ56"/>
    <mergeCell ref="BK56:BP56"/>
    <mergeCell ref="BQ56:BV56"/>
    <mergeCell ref="C55:L55"/>
    <mergeCell ref="M55:N56"/>
    <mergeCell ref="O55:R56"/>
    <mergeCell ref="S55:V56"/>
    <mergeCell ref="W55:Y56"/>
    <mergeCell ref="Z55:AB55"/>
    <mergeCell ref="AC57:AH57"/>
    <mergeCell ref="AI57:AJ57"/>
    <mergeCell ref="AK57:AQ57"/>
    <mergeCell ref="BK57:BP57"/>
    <mergeCell ref="BQ57:BV57"/>
    <mergeCell ref="F58:I58"/>
    <mergeCell ref="Z58:AA58"/>
    <mergeCell ref="AB58:AQ58"/>
    <mergeCell ref="BK58:BP58"/>
    <mergeCell ref="BQ58:BV58"/>
    <mergeCell ref="C57:L57"/>
    <mergeCell ref="M57:N58"/>
    <mergeCell ref="O57:R58"/>
    <mergeCell ref="S57:V58"/>
    <mergeCell ref="W57:Y58"/>
    <mergeCell ref="Z57:AB57"/>
    <mergeCell ref="BK59:BP59"/>
    <mergeCell ref="BQ59:BV59"/>
    <mergeCell ref="B60:L67"/>
    <mergeCell ref="M60:AA60"/>
    <mergeCell ref="AB60:AQ60"/>
    <mergeCell ref="BK60:BP60"/>
    <mergeCell ref="BQ60:BV60"/>
    <mergeCell ref="M61:AA61"/>
    <mergeCell ref="AB61:AQ61"/>
    <mergeCell ref="BK61:BP61"/>
    <mergeCell ref="BQ61:BV61"/>
    <mergeCell ref="M62:AA62"/>
    <mergeCell ref="AB62:AQ62"/>
    <mergeCell ref="BL62:BP62"/>
    <mergeCell ref="BQ62:BV62"/>
    <mergeCell ref="M63:AA63"/>
    <mergeCell ref="AB63:AQ63"/>
    <mergeCell ref="BL63:BP63"/>
    <mergeCell ref="BQ63:BV63"/>
    <mergeCell ref="M66:AA66"/>
    <mergeCell ref="BL66:BP66"/>
    <mergeCell ref="BQ66:BV66"/>
    <mergeCell ref="M67:AA67"/>
    <mergeCell ref="BQ64:BV64"/>
    <mergeCell ref="AB66:AQ67"/>
    <mergeCell ref="M65:AA65"/>
    <mergeCell ref="AB65:AC65"/>
    <mergeCell ref="AD65:AG65"/>
    <mergeCell ref="AI65:AK65"/>
    <mergeCell ref="AL65:AP65"/>
    <mergeCell ref="BL65:BP65"/>
    <mergeCell ref="BQ65:BV65"/>
    <mergeCell ref="M64:AA64"/>
    <mergeCell ref="AB64:AC64"/>
    <mergeCell ref="AD64:AG64"/>
    <mergeCell ref="AI64:AK64"/>
    <mergeCell ref="AL64:AP64"/>
    <mergeCell ref="BL64:BP64"/>
  </mergeCells>
  <phoneticPr fontId="2"/>
  <conditionalFormatting sqref="F56 F58">
    <cfRule type="containsBlanks" dxfId="64" priority="21">
      <formula>LEN(TRIM(F56))=0</formula>
    </cfRule>
  </conditionalFormatting>
  <conditionalFormatting sqref="H11 O11:AQ11">
    <cfRule type="expression" dxfId="63" priority="17">
      <formula>$M$10&lt;&gt;2</formula>
    </cfRule>
  </conditionalFormatting>
  <conditionalFormatting sqref="H10:L11 M10:V20">
    <cfRule type="containsBlanks" dxfId="62" priority="19">
      <formula>LEN(TRIM(H10))=0</formula>
    </cfRule>
  </conditionalFormatting>
  <conditionalFormatting sqref="O15:V16">
    <cfRule type="expression" dxfId="61" priority="15">
      <formula>$M$14&lt;&gt;2</formula>
    </cfRule>
  </conditionalFormatting>
  <conditionalFormatting sqref="O22:Y27 M26 M29 O29:Y30 O32:Y33 M35 O35:Y36 M38 O38:Y39 M41:Y58">
    <cfRule type="containsBlanks" dxfId="60" priority="20">
      <formula>LEN(TRIM(M22))=0</formula>
    </cfRule>
  </conditionalFormatting>
  <conditionalFormatting sqref="O27:AQ27">
    <cfRule type="expression" dxfId="59" priority="18">
      <formula>$M$26&lt;&gt;2</formula>
    </cfRule>
  </conditionalFormatting>
  <conditionalFormatting sqref="O29:AQ30">
    <cfRule type="expression" dxfId="58" priority="13">
      <formula>AND($M$29&lt;&gt;"主",$M$29&lt;&gt;2)</formula>
    </cfRule>
  </conditionalFormatting>
  <conditionalFormatting sqref="O32:AQ33">
    <cfRule type="expression" dxfId="57" priority="12">
      <formula>$M$29&lt;&gt;2</formula>
    </cfRule>
  </conditionalFormatting>
  <conditionalFormatting sqref="O35:AQ35">
    <cfRule type="expression" dxfId="56" priority="11">
      <formula>AND($M$35&lt;&gt;"主",$M$35&lt;&gt;2)</formula>
    </cfRule>
  </conditionalFormatting>
  <conditionalFormatting sqref="O36:AQ36">
    <cfRule type="expression" dxfId="55" priority="10">
      <formula>$M$35&lt;&gt;2</formula>
    </cfRule>
  </conditionalFormatting>
  <conditionalFormatting sqref="O39:AQ39">
    <cfRule type="expression" dxfId="54" priority="9">
      <formula>$M$38&lt;&gt;2</formula>
    </cfRule>
  </conditionalFormatting>
  <conditionalFormatting sqref="O45:AQ46">
    <cfRule type="expression" dxfId="53" priority="8">
      <formula>$M$43&lt;&gt;2</formula>
    </cfRule>
  </conditionalFormatting>
  <conditionalFormatting sqref="O47:AQ48">
    <cfRule type="expression" dxfId="52" priority="7">
      <formula>AND($M$47&lt;&gt;"主",$M$47&lt;&gt;2)</formula>
    </cfRule>
  </conditionalFormatting>
  <conditionalFormatting sqref="O49:AQ50">
    <cfRule type="expression" dxfId="51" priority="6">
      <formula>$M$47&lt;&gt;2</formula>
    </cfRule>
  </conditionalFormatting>
  <conditionalFormatting sqref="O51:AQ52">
    <cfRule type="expression" dxfId="50" priority="5">
      <formula>AND($M$51&lt;&gt;"主",$M$51&lt;&gt;2)</formula>
    </cfRule>
  </conditionalFormatting>
  <conditionalFormatting sqref="O53:AQ54">
    <cfRule type="expression" dxfId="49" priority="4">
      <formula>$M$51&lt;&gt;2</formula>
    </cfRule>
  </conditionalFormatting>
  <conditionalFormatting sqref="AB22:AH27 AK26:AQ27 AK22 AK24 AK29 AB29:AH30 AK32 AB32:AH33 AB35:AH36 AK35:AQ36 AB38:AH39 AK38:AQ39 AB41 AK41 AB43 AK43 AB45 AK45 AB47 AK47 AB49 AK49 AB51 AK51 AB53 AK53 AC55 AK55 AC57 AK57">
    <cfRule type="containsBlanks" dxfId="48" priority="23">
      <formula>LEN(TRIM(AB22))=0</formula>
    </cfRule>
  </conditionalFormatting>
  <conditionalFormatting sqref="AC10:AF11 AH10:AJ11 W10:X13 Z10:AA13 AC12:AD13 AF12:AG13 AJ12:AO13 AI14:AL15 W14:Z20 AI16:AI17 AN17 AC19">
    <cfRule type="containsBlanks" dxfId="47" priority="22">
      <formula>LEN(TRIM(W10))=0</formula>
    </cfRule>
  </conditionalFormatting>
  <conditionalFormatting sqref="AD64:AD65 AL64:AL65 AB60:AB63">
    <cfRule type="containsBlanks" dxfId="46" priority="24">
      <formula>LEN(TRIM(AB60))=0</formula>
    </cfRule>
  </conditionalFormatting>
  <conditionalFormatting sqref="AD64:AD65 AL64:AL65">
    <cfRule type="expression" dxfId="45" priority="16">
      <formula>$AB$63="無"</formula>
    </cfRule>
  </conditionalFormatting>
  <dataValidations count="3">
    <dataValidation type="list" allowBlank="1" showInputMessage="1" showErrorMessage="1" sqref="AB60:AQ63" xr:uid="{D1DA17F7-EBAE-4E9F-9B22-33A452C20916}">
      <formula1>"有,無"</formula1>
    </dataValidation>
    <dataValidation type="list" allowBlank="1" showInputMessage="1" showErrorMessage="1" sqref="M29:N37 M47:N49 M51:N53" xr:uid="{941C8EB4-FA68-4422-B6BD-ECC4286C8B04}">
      <formula1>"主,2,設置無し"</formula1>
    </dataValidation>
    <dataValidation type="list" allowBlank="1" showInputMessage="1" showErrorMessage="1" sqref="M10:N11 M14:N15 M26:N27 M38:N40 M43:N44" xr:uid="{0201EA00-C95A-4039-B3FD-DB03A9EC20FA}">
      <formula1>"主,2"</formula1>
    </dataValidation>
  </dataValidations>
  <hyperlinks>
    <hyperlink ref="A1" location="はじめに!A1" display="＜はじめにへ" xr:uid="{7CD063A3-139F-46A3-A71A-8D573A70FEDB}"/>
    <hyperlink ref="A1:E1" location="入力シート!Print_Area" display="＜入力シートへ" xr:uid="{E50E067C-FF62-4F88-A9EE-E5D12498E235}"/>
    <hyperlink ref="AO1:AS1" location="おわりに!Print_Area" display="おわりに＞" xr:uid="{B261D41B-B4EA-43E3-8593-46340CFA95C2}"/>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978F5BD-8DB3-4B8F-A953-B6579AC20ED1}">
            <xm:f>はじめに!$AV$62&lt;&gt;"はい"</xm:f>
            <x14:dxf>
              <fill>
                <patternFill>
                  <bgColor theme="0" tint="-0.24994659260841701"/>
                </patternFill>
              </fill>
            </x14:dxf>
          </x14:cfRule>
          <xm:sqref>A2:AS20</xm:sqref>
        </x14:conditionalFormatting>
        <x14:conditionalFormatting xmlns:xm="http://schemas.microsoft.com/office/excel/2006/main">
          <x14:cfRule type="expression" priority="3" id="{16DAFE68-4667-4AE2-8B2F-BF1B9DAB0B4C}">
            <xm:f>はじめに!$AV$64&lt;&gt;"はい"</xm:f>
            <x14:dxf>
              <fill>
                <patternFill>
                  <bgColor theme="0" tint="-0.24994659260841701"/>
                </patternFill>
              </fill>
            </x14:dxf>
          </x14:cfRule>
          <xm:sqref>A21:AS58</xm:sqref>
        </x14:conditionalFormatting>
        <x14:conditionalFormatting xmlns:xm="http://schemas.microsoft.com/office/excel/2006/main">
          <x14:cfRule type="expression" priority="1" id="{4C120136-F46C-4A70-9967-819C47B1EC98}">
            <xm:f>AND(はじめに!$AV$62&lt;&gt;"はい",はじめに!$AV$64&lt;&gt;"はい")</xm:f>
            <x14:dxf>
              <fill>
                <patternFill patternType="solid">
                  <bgColor theme="0" tint="-0.24994659260841701"/>
                </patternFill>
              </fill>
            </x14:dxf>
          </x14:cfRule>
          <xm:sqref>A59:AS68</xm:sqref>
        </x14:conditionalFormatting>
        <x14:conditionalFormatting xmlns:xm="http://schemas.microsoft.com/office/excel/2006/main">
          <x14:cfRule type="expression" priority="14" id="{BC13C6D2-6E15-488E-B396-9E4569E62308}">
            <xm:f>入力シート!$E$54&lt;&gt;"有"</xm:f>
            <x14:dxf>
              <fill>
                <patternFill>
                  <bgColor theme="0" tint="-0.24994659260841701"/>
                </patternFill>
              </fill>
            </x14:dxf>
          </x14:cfRule>
          <xm:sqref>A1:XFD1048576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 style="432" customWidth="1"/>
    <col min="2" max="2" width="3.90625" style="432" customWidth="1"/>
    <col min="3" max="9" width="9" style="432"/>
    <col min="10" max="10" width="12" style="432" customWidth="1"/>
    <col min="11" max="11" width="6.453125" style="432" customWidth="1"/>
    <col min="12" max="19" width="9" style="432"/>
    <col min="20" max="27" width="2.6328125" style="432" customWidth="1"/>
    <col min="28" max="29" width="9" style="432"/>
    <col min="30" max="31" width="9" style="432" hidden="1" customWidth="1"/>
    <col min="32" max="32" width="8.1796875" style="432" hidden="1" customWidth="1"/>
    <col min="33" max="33" width="9" style="432" customWidth="1"/>
    <col min="34" max="16384" width="9" style="432"/>
  </cols>
  <sheetData>
    <row r="1" spans="1:32" ht="20.149999999999999" customHeight="1" thickBot="1" x14ac:dyDescent="0.25">
      <c r="A1" s="1508" t="s">
        <v>167</v>
      </c>
      <c r="B1" s="1508"/>
      <c r="C1" s="1012"/>
      <c r="D1" s="1012"/>
      <c r="E1" s="1012"/>
      <c r="F1" s="2"/>
      <c r="H1" s="2"/>
      <c r="I1" s="20"/>
      <c r="J1" s="575" t="s">
        <v>517</v>
      </c>
      <c r="K1" s="576">
        <f>SUM(AF13:AF17)</f>
        <v>5</v>
      </c>
      <c r="L1" s="2" t="s">
        <v>1</v>
      </c>
      <c r="S1" s="1495" t="s">
        <v>785</v>
      </c>
      <c r="T1" s="1495"/>
      <c r="U1" s="3"/>
      <c r="V1" s="3"/>
      <c r="W1" s="3"/>
      <c r="X1" s="3"/>
      <c r="Y1" s="3"/>
      <c r="Z1" s="3"/>
      <c r="AA1" s="3"/>
    </row>
    <row r="2" spans="1:32" ht="12" thickTop="1" x14ac:dyDescent="0.2">
      <c r="T2" s="401" t="s">
        <v>472</v>
      </c>
      <c r="U2" s="401"/>
      <c r="V2" s="401"/>
      <c r="W2" s="401"/>
      <c r="X2" s="401"/>
      <c r="Y2" s="401"/>
      <c r="Z2" s="401"/>
      <c r="AA2" s="401"/>
    </row>
    <row r="4" spans="1:32" ht="13" thickBot="1" x14ac:dyDescent="0.25">
      <c r="A4" s="577"/>
      <c r="B4" s="577"/>
      <c r="C4" s="577"/>
      <c r="D4" s="577"/>
      <c r="E4" s="577"/>
      <c r="F4" s="577"/>
      <c r="G4" s="577"/>
      <c r="H4" s="577"/>
      <c r="I4" s="577"/>
      <c r="J4" s="577"/>
      <c r="K4" s="577"/>
      <c r="L4" s="577"/>
      <c r="M4" s="579" t="s">
        <v>469</v>
      </c>
      <c r="N4" s="577"/>
      <c r="O4" s="577"/>
      <c r="P4" s="577"/>
      <c r="Q4" s="577"/>
      <c r="R4" s="577"/>
      <c r="S4" s="577"/>
    </row>
    <row r="5" spans="1:32" ht="18.75" customHeight="1" x14ac:dyDescent="0.2">
      <c r="A5" s="580"/>
      <c r="B5" s="581"/>
      <c r="C5" s="581"/>
      <c r="D5" s="581"/>
      <c r="E5" s="581"/>
      <c r="F5" s="581"/>
      <c r="G5" s="581"/>
      <c r="H5" s="581"/>
      <c r="I5" s="581"/>
      <c r="J5" s="581"/>
      <c r="K5" s="581"/>
      <c r="L5" s="581"/>
      <c r="M5" s="581"/>
      <c r="N5" s="596"/>
      <c r="O5" s="1060" t="str">
        <f>IF(入力シート!E12="","",入力シート!E12)</f>
        <v/>
      </c>
      <c r="P5" s="1060"/>
      <c r="Q5" s="1060"/>
      <c r="R5" s="1060"/>
      <c r="S5" s="1060"/>
      <c r="T5" s="597"/>
    </row>
    <row r="6" spans="1:32" ht="22.5" customHeight="1" x14ac:dyDescent="0.3">
      <c r="A6" s="583"/>
      <c r="B6" s="577"/>
      <c r="C6" s="577"/>
      <c r="D6" s="577"/>
      <c r="E6" s="577"/>
      <c r="F6" s="577"/>
      <c r="G6" s="577"/>
      <c r="H6" s="577"/>
      <c r="I6" s="593"/>
      <c r="J6" s="577"/>
      <c r="K6" s="577"/>
      <c r="L6" s="577"/>
      <c r="M6" s="577"/>
      <c r="N6" s="577"/>
      <c r="O6" s="584" t="s">
        <v>470</v>
      </c>
      <c r="P6" s="585"/>
      <c r="Q6" s="1496" t="str">
        <f>IF(入力シート!E20="","",入力シート!E20)</f>
        <v/>
      </c>
      <c r="R6" s="1496"/>
      <c r="S6" s="1496"/>
      <c r="T6" s="594"/>
    </row>
    <row r="7" spans="1:32" ht="13.5" x14ac:dyDescent="0.2">
      <c r="A7" s="1500" t="s">
        <v>473</v>
      </c>
      <c r="B7" s="1501"/>
      <c r="C7" s="1502"/>
      <c r="D7" s="1502"/>
      <c r="E7" s="1502"/>
      <c r="F7" s="1502"/>
      <c r="G7" s="1502"/>
      <c r="H7" s="1502"/>
      <c r="I7" s="1502"/>
      <c r="J7" s="1502"/>
      <c r="K7" s="1502"/>
      <c r="L7" s="1502"/>
      <c r="M7" s="1502"/>
      <c r="N7" s="1502"/>
      <c r="O7" s="1502"/>
      <c r="P7" s="1502"/>
      <c r="Q7" s="1502"/>
      <c r="R7" s="1502"/>
      <c r="S7" s="1502"/>
      <c r="T7" s="594"/>
    </row>
    <row r="8" spans="1:32" ht="13.5" x14ac:dyDescent="0.2">
      <c r="A8" s="587"/>
      <c r="B8" s="686"/>
      <c r="C8" s="683"/>
      <c r="D8" s="683"/>
      <c r="E8" s="683"/>
      <c r="F8" s="683"/>
      <c r="G8" s="683"/>
      <c r="H8" s="683"/>
      <c r="I8" s="683"/>
      <c r="J8" s="683"/>
      <c r="K8" s="683"/>
      <c r="L8" s="683"/>
      <c r="M8" s="683"/>
      <c r="N8" s="683"/>
      <c r="O8" s="683"/>
      <c r="P8" s="683"/>
      <c r="Q8" s="683"/>
      <c r="R8" s="683"/>
      <c r="S8" s="683"/>
      <c r="T8" s="594"/>
    </row>
    <row r="9" spans="1:32" ht="16" x14ac:dyDescent="0.2">
      <c r="A9" s="588"/>
      <c r="B9" s="598" t="s">
        <v>474</v>
      </c>
      <c r="C9" s="598"/>
      <c r="D9" s="589"/>
      <c r="E9" s="589"/>
      <c r="F9" s="598"/>
      <c r="G9" s="598"/>
      <c r="H9" s="589"/>
      <c r="I9" s="589"/>
      <c r="J9" s="589"/>
      <c r="K9" s="589"/>
      <c r="L9" s="589"/>
      <c r="M9" s="589"/>
      <c r="N9" s="589"/>
      <c r="O9" s="589"/>
      <c r="P9" s="589"/>
      <c r="Q9" s="589"/>
      <c r="R9" s="589"/>
      <c r="S9" s="687"/>
      <c r="T9" s="594"/>
      <c r="AD9" s="591" t="s">
        <v>199</v>
      </c>
      <c r="AE9" s="591" t="s">
        <v>471</v>
      </c>
      <c r="AF9" s="591" t="s">
        <v>250</v>
      </c>
    </row>
    <row r="10" spans="1:32" ht="16" x14ac:dyDescent="0.2">
      <c r="A10" s="588"/>
      <c r="B10" s="598" t="s">
        <v>606</v>
      </c>
      <c r="C10" s="598"/>
      <c r="D10" s="589"/>
      <c r="E10" s="589"/>
      <c r="F10" s="598"/>
      <c r="G10" s="598"/>
      <c r="H10" s="589"/>
      <c r="I10" s="589"/>
      <c r="J10" s="589"/>
      <c r="K10" s="589"/>
      <c r="L10" s="589"/>
      <c r="M10" s="589"/>
      <c r="N10" s="589"/>
      <c r="O10" s="589"/>
      <c r="P10" s="589"/>
      <c r="Q10" s="589"/>
      <c r="R10" s="589"/>
      <c r="S10" s="687"/>
      <c r="T10" s="594"/>
      <c r="AD10" s="591"/>
      <c r="AE10" s="591"/>
      <c r="AF10" s="591"/>
    </row>
    <row r="11" spans="1:32" ht="16" x14ac:dyDescent="0.2">
      <c r="A11" s="588"/>
      <c r="B11" s="598"/>
      <c r="C11" s="598"/>
      <c r="D11" s="589"/>
      <c r="E11" s="589"/>
      <c r="F11" s="598"/>
      <c r="G11" s="598"/>
      <c r="H11" s="589"/>
      <c r="I11" s="589"/>
      <c r="J11" s="589"/>
      <c r="K11" s="589"/>
      <c r="L11" s="589"/>
      <c r="M11" s="589"/>
      <c r="N11" s="589"/>
      <c r="O11" s="589"/>
      <c r="P11" s="589"/>
      <c r="Q11" s="589"/>
      <c r="R11" s="589"/>
      <c r="S11" s="687"/>
      <c r="T11" s="594"/>
      <c r="AD11" s="591"/>
      <c r="AE11" s="591"/>
      <c r="AF11" s="591"/>
    </row>
    <row r="12" spans="1:32" ht="20" thickBot="1" x14ac:dyDescent="0.25">
      <c r="A12" s="599"/>
      <c r="B12" s="598" t="s">
        <v>608</v>
      </c>
      <c r="C12" s="685"/>
      <c r="D12" s="685"/>
      <c r="E12" s="685"/>
      <c r="F12" s="685"/>
      <c r="G12" s="685"/>
      <c r="H12" s="685"/>
      <c r="I12" s="685"/>
      <c r="J12" s="685"/>
      <c r="K12" s="685"/>
      <c r="L12" s="685"/>
      <c r="M12" s="685"/>
      <c r="N12" s="593"/>
      <c r="O12" s="593"/>
      <c r="P12" s="593"/>
      <c r="Q12" s="593"/>
      <c r="R12" s="593"/>
      <c r="S12" s="688"/>
      <c r="T12" s="594"/>
      <c r="AD12" s="600"/>
    </row>
    <row r="13" spans="1:32" ht="15.65" customHeight="1" x14ac:dyDescent="0.2">
      <c r="A13" s="599"/>
      <c r="B13" s="601">
        <v>1</v>
      </c>
      <c r="C13" s="1503" t="s">
        <v>475</v>
      </c>
      <c r="D13" s="1504"/>
      <c r="E13" s="1504"/>
      <c r="F13" s="1504"/>
      <c r="G13" s="1504"/>
      <c r="H13" s="1504"/>
      <c r="I13" s="1504"/>
      <c r="J13" s="1504"/>
      <c r="K13" s="1504"/>
      <c r="L13" s="1504"/>
      <c r="M13" s="1504"/>
      <c r="N13" s="1505" t="s">
        <v>604</v>
      </c>
      <c r="O13" s="1506"/>
      <c r="P13" s="1506"/>
      <c r="Q13" s="1506"/>
      <c r="R13" s="1507"/>
      <c r="T13" s="594"/>
      <c r="AD13" s="432">
        <v>1</v>
      </c>
      <c r="AE13" s="432">
        <f>IF(OR(N13="",N13="確認して✓をご選択ください"),0,1)</f>
        <v>0</v>
      </c>
      <c r="AF13" s="432">
        <f>AD13-AE13</f>
        <v>1</v>
      </c>
    </row>
    <row r="14" spans="1:32" ht="15.65" customHeight="1" x14ac:dyDescent="0.2">
      <c r="A14" s="599"/>
      <c r="B14" s="602">
        <v>2</v>
      </c>
      <c r="C14" s="1493" t="s">
        <v>476</v>
      </c>
      <c r="D14" s="1494"/>
      <c r="E14" s="1494"/>
      <c r="F14" s="1494"/>
      <c r="G14" s="1494"/>
      <c r="H14" s="1494"/>
      <c r="I14" s="1494"/>
      <c r="J14" s="1494"/>
      <c r="K14" s="1494"/>
      <c r="L14" s="1494"/>
      <c r="M14" s="1494"/>
      <c r="N14" s="1497" t="s">
        <v>604</v>
      </c>
      <c r="O14" s="1498"/>
      <c r="P14" s="1498"/>
      <c r="Q14" s="1498"/>
      <c r="R14" s="1499"/>
      <c r="T14" s="594"/>
      <c r="AD14" s="432">
        <v>1</v>
      </c>
      <c r="AE14" s="432">
        <f>IF(OR(N14="",N14="確認して✓をご選択ください"),0,1)</f>
        <v>0</v>
      </c>
      <c r="AF14" s="432">
        <f>AD14-AE14</f>
        <v>1</v>
      </c>
    </row>
    <row r="15" spans="1:32" ht="15.65" customHeight="1" x14ac:dyDescent="0.2">
      <c r="A15" s="599"/>
      <c r="B15" s="602">
        <v>3</v>
      </c>
      <c r="C15" s="1493" t="s">
        <v>477</v>
      </c>
      <c r="D15" s="1494"/>
      <c r="E15" s="1494"/>
      <c r="F15" s="1494"/>
      <c r="G15" s="1494"/>
      <c r="H15" s="1494"/>
      <c r="I15" s="1494"/>
      <c r="J15" s="1494"/>
      <c r="K15" s="1494"/>
      <c r="L15" s="1494"/>
      <c r="M15" s="1494"/>
      <c r="N15" s="1497" t="s">
        <v>604</v>
      </c>
      <c r="O15" s="1498"/>
      <c r="P15" s="1498"/>
      <c r="Q15" s="1498"/>
      <c r="R15" s="1499"/>
      <c r="T15" s="594"/>
      <c r="AD15" s="432">
        <v>1</v>
      </c>
      <c r="AE15" s="432">
        <f>IF(OR(N15="",N15="確認して✓をご選択ください"),0,1)</f>
        <v>0</v>
      </c>
      <c r="AF15" s="432">
        <f>AD15-AE15</f>
        <v>1</v>
      </c>
    </row>
    <row r="16" spans="1:32" ht="15.65" customHeight="1" x14ac:dyDescent="0.2">
      <c r="A16" s="599"/>
      <c r="B16" s="602">
        <v>4</v>
      </c>
      <c r="C16" s="1493" t="s">
        <v>478</v>
      </c>
      <c r="D16" s="1494"/>
      <c r="E16" s="1494"/>
      <c r="F16" s="1494"/>
      <c r="G16" s="1494"/>
      <c r="H16" s="1494"/>
      <c r="I16" s="1494"/>
      <c r="J16" s="1494"/>
      <c r="K16" s="1494"/>
      <c r="L16" s="1494"/>
      <c r="M16" s="1494"/>
      <c r="N16" s="1497" t="s">
        <v>604</v>
      </c>
      <c r="O16" s="1498"/>
      <c r="P16" s="1498"/>
      <c r="Q16" s="1498"/>
      <c r="R16" s="1499"/>
      <c r="T16" s="594"/>
      <c r="AD16" s="432">
        <v>1</v>
      </c>
      <c r="AE16" s="432">
        <f>IF(OR(N16="",N16="確認して✓をご選択ください"),0,1)</f>
        <v>0</v>
      </c>
      <c r="AF16" s="432">
        <f>AD16-AE16</f>
        <v>1</v>
      </c>
    </row>
    <row r="17" spans="1:32" ht="15.65" customHeight="1" thickBot="1" x14ac:dyDescent="0.25">
      <c r="A17" s="599"/>
      <c r="B17" s="603">
        <v>5</v>
      </c>
      <c r="C17" s="1486" t="s">
        <v>571</v>
      </c>
      <c r="D17" s="1487"/>
      <c r="E17" s="1487"/>
      <c r="F17" s="1487"/>
      <c r="G17" s="1487"/>
      <c r="H17" s="1487"/>
      <c r="I17" s="1487"/>
      <c r="J17" s="1487"/>
      <c r="K17" s="1487"/>
      <c r="L17" s="1487"/>
      <c r="M17" s="1487"/>
      <c r="N17" s="1490" t="s">
        <v>604</v>
      </c>
      <c r="O17" s="1491"/>
      <c r="P17" s="1491"/>
      <c r="Q17" s="1491"/>
      <c r="R17" s="1492"/>
      <c r="T17" s="594"/>
      <c r="AD17" s="432">
        <v>1</v>
      </c>
      <c r="AE17" s="432">
        <f>IF(OR(N17="",N17="確認して✓をご選択ください"),0,1)</f>
        <v>0</v>
      </c>
      <c r="AF17" s="432">
        <f>AD17-AE17</f>
        <v>1</v>
      </c>
    </row>
    <row r="18" spans="1:32" ht="12.5" x14ac:dyDescent="0.2">
      <c r="A18" s="583"/>
      <c r="B18" s="577"/>
      <c r="C18" s="577"/>
      <c r="D18" s="577"/>
      <c r="E18" s="577"/>
      <c r="F18" s="577"/>
      <c r="G18" s="577"/>
      <c r="H18" s="577"/>
      <c r="I18" s="577"/>
      <c r="J18" s="577"/>
      <c r="K18" s="577"/>
      <c r="L18" s="577"/>
      <c r="M18" s="577"/>
      <c r="N18" s="577"/>
      <c r="O18" s="577"/>
      <c r="P18" s="577"/>
      <c r="Q18" s="577"/>
      <c r="R18" s="577"/>
      <c r="T18" s="594"/>
    </row>
    <row r="19" spans="1:32" ht="12.5" x14ac:dyDescent="0.2">
      <c r="A19" s="583"/>
      <c r="B19" s="577"/>
      <c r="C19" s="577" t="s">
        <v>479</v>
      </c>
      <c r="D19" s="577"/>
      <c r="E19" s="577"/>
      <c r="F19" s="577"/>
      <c r="G19" s="577"/>
      <c r="H19" s="577"/>
      <c r="I19" s="577"/>
      <c r="J19" s="577"/>
      <c r="K19" s="577"/>
      <c r="L19" s="577"/>
      <c r="M19" s="577"/>
      <c r="N19" s="577"/>
      <c r="O19" s="577"/>
      <c r="P19" s="577"/>
      <c r="Q19" s="577"/>
      <c r="R19" s="577"/>
      <c r="T19" s="594"/>
    </row>
    <row r="20" spans="1:32" x14ac:dyDescent="0.2">
      <c r="A20" s="509"/>
      <c r="C20" s="604"/>
      <c r="D20" s="605"/>
      <c r="E20" s="605"/>
      <c r="F20" s="605"/>
      <c r="G20" s="605"/>
      <c r="H20" s="605"/>
      <c r="I20" s="605"/>
      <c r="J20" s="605"/>
      <c r="K20" s="605"/>
      <c r="L20" s="605"/>
      <c r="M20" s="605"/>
      <c r="N20" s="605"/>
      <c r="O20" s="605"/>
      <c r="P20" s="605"/>
      <c r="Q20" s="605"/>
      <c r="R20" s="606"/>
      <c r="T20" s="594"/>
    </row>
    <row r="21" spans="1:32" x14ac:dyDescent="0.2">
      <c r="A21" s="509"/>
      <c r="C21" s="607"/>
      <c r="R21" s="608"/>
      <c r="T21" s="594"/>
    </row>
    <row r="22" spans="1:32" x14ac:dyDescent="0.2">
      <c r="A22" s="509"/>
      <c r="C22" s="607"/>
      <c r="R22" s="608"/>
      <c r="T22" s="594"/>
    </row>
    <row r="23" spans="1:32" x14ac:dyDescent="0.2">
      <c r="A23" s="509"/>
      <c r="C23" s="607"/>
      <c r="R23" s="608"/>
      <c r="T23" s="594"/>
    </row>
    <row r="24" spans="1:32" x14ac:dyDescent="0.2">
      <c r="A24" s="509"/>
      <c r="C24" s="607"/>
      <c r="R24" s="608"/>
      <c r="T24" s="594"/>
    </row>
    <row r="25" spans="1:32" x14ac:dyDescent="0.2">
      <c r="A25" s="509"/>
      <c r="C25" s="607"/>
      <c r="R25" s="608"/>
      <c r="T25" s="594"/>
    </row>
    <row r="26" spans="1:32" x14ac:dyDescent="0.2">
      <c r="A26" s="509"/>
      <c r="C26" s="607"/>
      <c r="R26" s="608"/>
      <c r="T26" s="594"/>
    </row>
    <row r="27" spans="1:32" x14ac:dyDescent="0.2">
      <c r="A27" s="509"/>
      <c r="C27" s="607"/>
      <c r="R27" s="608"/>
      <c r="T27" s="594"/>
    </row>
    <row r="28" spans="1:32" x14ac:dyDescent="0.2">
      <c r="A28" s="509"/>
      <c r="C28" s="607"/>
      <c r="R28" s="608"/>
      <c r="T28" s="594"/>
    </row>
    <row r="29" spans="1:32" x14ac:dyDescent="0.2">
      <c r="A29" s="509"/>
      <c r="C29" s="607"/>
      <c r="R29" s="608"/>
      <c r="T29" s="594"/>
    </row>
    <row r="30" spans="1:32" x14ac:dyDescent="0.2">
      <c r="A30" s="509"/>
      <c r="C30" s="607"/>
      <c r="R30" s="608"/>
      <c r="T30" s="594"/>
    </row>
    <row r="31" spans="1:32" x14ac:dyDescent="0.2">
      <c r="A31" s="509"/>
      <c r="C31" s="607"/>
      <c r="R31" s="608"/>
      <c r="T31" s="594"/>
    </row>
    <row r="32" spans="1:32" x14ac:dyDescent="0.2">
      <c r="A32" s="509"/>
      <c r="C32" s="607"/>
      <c r="R32" s="608"/>
      <c r="T32" s="594"/>
    </row>
    <row r="33" spans="1:31" x14ac:dyDescent="0.2">
      <c r="A33" s="509"/>
      <c r="C33" s="607"/>
      <c r="R33" s="608"/>
      <c r="T33" s="594"/>
    </row>
    <row r="34" spans="1:31" x14ac:dyDescent="0.2">
      <c r="A34" s="509"/>
      <c r="C34" s="607"/>
      <c r="R34" s="608"/>
      <c r="T34" s="594"/>
    </row>
    <row r="35" spans="1:31" x14ac:dyDescent="0.2">
      <c r="A35" s="509"/>
      <c r="C35" s="607"/>
      <c r="R35" s="608"/>
      <c r="T35" s="594"/>
    </row>
    <row r="36" spans="1:31" x14ac:dyDescent="0.2">
      <c r="A36" s="509"/>
      <c r="C36" s="607"/>
      <c r="R36" s="608"/>
      <c r="T36" s="594"/>
    </row>
    <row r="37" spans="1:31" x14ac:dyDescent="0.2">
      <c r="A37" s="509"/>
      <c r="C37" s="607"/>
      <c r="R37" s="608"/>
      <c r="T37" s="594"/>
    </row>
    <row r="38" spans="1:31" x14ac:dyDescent="0.2">
      <c r="A38" s="509"/>
      <c r="C38" s="607"/>
      <c r="R38" s="608"/>
      <c r="T38" s="594"/>
    </row>
    <row r="39" spans="1:31" x14ac:dyDescent="0.2">
      <c r="A39" s="509"/>
      <c r="C39" s="607"/>
      <c r="R39" s="608"/>
      <c r="T39" s="594"/>
    </row>
    <row r="40" spans="1:31" x14ac:dyDescent="0.2">
      <c r="A40" s="509"/>
      <c r="C40" s="607"/>
      <c r="R40" s="608"/>
      <c r="T40" s="594"/>
    </row>
    <row r="41" spans="1:31" x14ac:dyDescent="0.2">
      <c r="A41" s="509"/>
      <c r="C41" s="607"/>
      <c r="R41" s="608"/>
      <c r="T41" s="594"/>
    </row>
    <row r="42" spans="1:31" x14ac:dyDescent="0.2">
      <c r="A42" s="509"/>
      <c r="C42" s="607"/>
      <c r="R42" s="608"/>
      <c r="T42" s="594"/>
      <c r="AC42" s="591"/>
      <c r="AD42" s="591"/>
      <c r="AE42" s="591"/>
    </row>
    <row r="43" spans="1:31" ht="13" customHeight="1" x14ac:dyDescent="0.2">
      <c r="A43" s="509"/>
      <c r="C43" s="609"/>
      <c r="D43" s="600"/>
      <c r="E43" s="600"/>
      <c r="F43" s="600"/>
      <c r="G43" s="600"/>
      <c r="H43" s="600"/>
      <c r="I43" s="600"/>
      <c r="J43" s="600"/>
      <c r="K43" s="600"/>
      <c r="L43" s="600"/>
      <c r="M43" s="600"/>
      <c r="N43" s="1488"/>
      <c r="O43" s="1488"/>
      <c r="P43" s="1488"/>
      <c r="Q43" s="1488"/>
      <c r="R43" s="1489"/>
      <c r="T43" s="594"/>
    </row>
    <row r="44" spans="1:31" ht="13" customHeight="1" x14ac:dyDescent="0.2">
      <c r="A44" s="509"/>
      <c r="C44" s="607"/>
      <c r="N44" s="1488"/>
      <c r="O44" s="1488"/>
      <c r="P44" s="1488"/>
      <c r="Q44" s="1488"/>
      <c r="R44" s="1489"/>
      <c r="T44" s="594"/>
    </row>
    <row r="45" spans="1:31" ht="13" customHeight="1" x14ac:dyDescent="0.2">
      <c r="A45" s="509"/>
      <c r="C45" s="607"/>
      <c r="N45" s="1488"/>
      <c r="O45" s="1488"/>
      <c r="P45" s="1488"/>
      <c r="Q45" s="1488"/>
      <c r="R45" s="1489"/>
      <c r="T45" s="594"/>
    </row>
    <row r="46" spans="1:31" ht="13" customHeight="1" x14ac:dyDescent="0.2">
      <c r="A46" s="509"/>
      <c r="C46" s="609"/>
      <c r="D46" s="600"/>
      <c r="E46" s="600"/>
      <c r="F46" s="600"/>
      <c r="G46" s="600"/>
      <c r="H46" s="600"/>
      <c r="I46" s="600"/>
      <c r="J46" s="600"/>
      <c r="K46" s="600"/>
      <c r="L46" s="600"/>
      <c r="M46" s="600"/>
      <c r="N46" s="1488"/>
      <c r="O46" s="1488"/>
      <c r="P46" s="1488"/>
      <c r="Q46" s="1488"/>
      <c r="R46" s="1489"/>
      <c r="T46" s="594"/>
    </row>
    <row r="47" spans="1:31" ht="13" customHeight="1" x14ac:dyDescent="0.2">
      <c r="A47" s="509"/>
      <c r="C47" s="609"/>
      <c r="D47" s="600"/>
      <c r="E47" s="600"/>
      <c r="F47" s="600"/>
      <c r="G47" s="600"/>
      <c r="H47" s="600"/>
      <c r="I47" s="600"/>
      <c r="J47" s="600"/>
      <c r="K47" s="600"/>
      <c r="L47" s="600"/>
      <c r="M47" s="600"/>
      <c r="N47" s="1488"/>
      <c r="O47" s="1488"/>
      <c r="P47" s="1488"/>
      <c r="Q47" s="1488"/>
      <c r="R47" s="1489"/>
      <c r="T47" s="594"/>
    </row>
    <row r="48" spans="1:31" ht="13" customHeight="1" x14ac:dyDescent="0.2">
      <c r="A48" s="509"/>
      <c r="C48" s="609"/>
      <c r="D48" s="600"/>
      <c r="E48" s="600"/>
      <c r="F48" s="600"/>
      <c r="G48" s="600"/>
      <c r="H48" s="600"/>
      <c r="I48" s="600"/>
      <c r="J48" s="600"/>
      <c r="K48" s="600"/>
      <c r="L48" s="600"/>
      <c r="M48" s="600"/>
      <c r="N48" s="1488"/>
      <c r="O48" s="1488"/>
      <c r="P48" s="1488"/>
      <c r="Q48" s="1488"/>
      <c r="R48" s="1489"/>
      <c r="T48" s="594"/>
    </row>
    <row r="49" spans="1:20" ht="13" customHeight="1" x14ac:dyDescent="0.2">
      <c r="A49" s="509"/>
      <c r="C49" s="609"/>
      <c r="D49" s="600"/>
      <c r="E49" s="600"/>
      <c r="F49" s="600"/>
      <c r="G49" s="600"/>
      <c r="H49" s="600"/>
      <c r="I49" s="600"/>
      <c r="J49" s="600"/>
      <c r="K49" s="600"/>
      <c r="L49" s="600"/>
      <c r="M49" s="600"/>
      <c r="N49" s="1488"/>
      <c r="O49" s="1488"/>
      <c r="P49" s="1488"/>
      <c r="Q49" s="1488"/>
      <c r="R49" s="1489"/>
      <c r="T49" s="594"/>
    </row>
    <row r="50" spans="1:20" x14ac:dyDescent="0.2">
      <c r="A50" s="509"/>
      <c r="C50" s="607"/>
      <c r="R50" s="608"/>
      <c r="T50" s="594"/>
    </row>
    <row r="51" spans="1:20" x14ac:dyDescent="0.2">
      <c r="A51" s="509"/>
      <c r="C51" s="607"/>
      <c r="R51" s="608"/>
      <c r="T51" s="594"/>
    </row>
    <row r="52" spans="1:20" x14ac:dyDescent="0.2">
      <c r="A52" s="509"/>
      <c r="C52" s="607"/>
      <c r="R52" s="608"/>
      <c r="T52" s="594"/>
    </row>
    <row r="53" spans="1:20" x14ac:dyDescent="0.2">
      <c r="A53" s="509"/>
      <c r="C53" s="607"/>
      <c r="R53" s="608"/>
      <c r="T53" s="594"/>
    </row>
    <row r="54" spans="1:20" x14ac:dyDescent="0.2">
      <c r="A54" s="509"/>
      <c r="C54" s="607"/>
      <c r="R54" s="608"/>
      <c r="T54" s="594"/>
    </row>
    <row r="55" spans="1:20" x14ac:dyDescent="0.2">
      <c r="A55" s="509"/>
      <c r="C55" s="607"/>
      <c r="R55" s="608"/>
      <c r="T55" s="594"/>
    </row>
    <row r="56" spans="1:20" x14ac:dyDescent="0.2">
      <c r="A56" s="509"/>
      <c r="C56" s="607"/>
      <c r="R56" s="608"/>
      <c r="T56" s="594"/>
    </row>
    <row r="57" spans="1:20" x14ac:dyDescent="0.2">
      <c r="A57" s="509"/>
      <c r="C57" s="610"/>
      <c r="D57" s="611"/>
      <c r="E57" s="611"/>
      <c r="F57" s="611"/>
      <c r="G57" s="611"/>
      <c r="H57" s="611"/>
      <c r="I57" s="611"/>
      <c r="J57" s="611"/>
      <c r="K57" s="611"/>
      <c r="L57" s="611"/>
      <c r="M57" s="611"/>
      <c r="N57" s="611"/>
      <c r="O57" s="611"/>
      <c r="P57" s="611"/>
      <c r="Q57" s="611"/>
      <c r="R57" s="612"/>
      <c r="T57" s="594"/>
    </row>
    <row r="58" spans="1:20" ht="12" thickBot="1" x14ac:dyDescent="0.25">
      <c r="A58" s="613"/>
      <c r="B58" s="595"/>
      <c r="C58" s="614"/>
      <c r="D58" s="595"/>
      <c r="E58" s="595"/>
      <c r="F58" s="595"/>
      <c r="G58" s="595"/>
      <c r="H58" s="595"/>
      <c r="I58" s="595"/>
      <c r="J58" s="595"/>
      <c r="K58" s="595"/>
      <c r="L58" s="595"/>
      <c r="M58" s="595"/>
      <c r="N58" s="595"/>
      <c r="O58" s="595"/>
      <c r="P58" s="595"/>
      <c r="Q58" s="595"/>
      <c r="R58" s="595"/>
      <c r="S58" s="595"/>
      <c r="T58" s="615"/>
    </row>
    <row r="59" spans="1:20" x14ac:dyDescent="0.2">
      <c r="A59" s="689"/>
      <c r="B59" s="689"/>
      <c r="C59" s="689"/>
      <c r="D59" s="689"/>
      <c r="E59" s="689"/>
      <c r="F59" s="689"/>
      <c r="G59" s="689"/>
      <c r="H59" s="689"/>
      <c r="I59" s="689"/>
      <c r="J59" s="689"/>
      <c r="K59" s="689"/>
      <c r="L59" s="689"/>
      <c r="M59" s="689"/>
      <c r="N59" s="689"/>
      <c r="O59" s="689"/>
      <c r="P59" s="689"/>
      <c r="Q59" s="689"/>
      <c r="R59" s="689"/>
      <c r="S59" s="689"/>
      <c r="T59" s="689"/>
    </row>
  </sheetData>
  <sheetProtection algorithmName="SHA-512" hashValue="VKxUkmhfwKHOwI5z90k1zoMMBc3n8DG0dV8lNN9Y8alI+0MjdHW0PNgGV2z2ueYF9pPhcVn51HkzQmJt5biSqA==" saltValue="sJp6BytuogV5xaRz4F0ydg==" spinCount="100000" sheet="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44" priority="29" operator="equal">
      <formula>"確認して✓をご選択ください"</formula>
    </cfRule>
    <cfRule type="containsBlanks" dxfId="43" priority="31">
      <formula>LEN(TRIM(N13))=0</formula>
    </cfRule>
  </conditionalFormatting>
  <dataValidations count="1">
    <dataValidation type="list" allowBlank="1" showInputMessage="1" showErrorMessage="1" sqref="N13:R17" xr:uid="{BC7DE1C2-50FB-4DD0-B297-B390663BD936}">
      <formula1>"確認して✓をご選択ください,✓"</formula1>
    </dataValidation>
  </dataValidations>
  <hyperlinks>
    <hyperlink ref="A1" location="はじめに!A1" display="＜はじめにへ" xr:uid="{3BC59D33-04FE-42B6-A82E-ACBDEB8BE742}"/>
    <hyperlink ref="S1:T1" location="おわりに!Print_Area" display="おわりにへ" xr:uid="{CA980A35-D40F-4764-B61C-2439DCEF98BF}"/>
    <hyperlink ref="A1:B1" location="入力シート!Print_Area" display="＜入力シートへ" xr:uid="{B7873517-48F8-4668-A125-67E0D95FF4CB}"/>
  </hyperlinks>
  <pageMargins left="0.74803149606299213" right="0.27559055118110237" top="0.27559055118110237" bottom="0.31496062992125984" header="0.19685039370078741" footer="0.19685039370078741"/>
  <pageSetup paperSize="9" scale="78"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3070942D-9D9F-4ECF-968D-B77A2B5EFEEB}">
            <xm:f>入力シート!#REF!="いいえ"</xm:f>
            <x14:dxf>
              <fill>
                <patternFill>
                  <bgColor theme="0" tint="-0.34998626667073579"/>
                </patternFill>
              </fill>
            </x14:dxf>
          </x14:cfRule>
          <x14:cfRule type="expression" priority="3"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432" customWidth="1"/>
    <col min="2" max="2" width="9" style="432" customWidth="1"/>
    <col min="3" max="3" width="2.453125" style="432" customWidth="1"/>
    <col min="4" max="17" width="9" style="432"/>
    <col min="18" max="18" width="14.81640625" style="432" bestFit="1" customWidth="1"/>
    <col min="19" max="19" width="2.7265625" style="432" customWidth="1"/>
    <col min="20" max="20" width="2.90625" style="432" customWidth="1"/>
    <col min="21" max="25" width="9" style="432"/>
    <col min="26" max="29" width="9" style="432" hidden="1" customWidth="1"/>
    <col min="30" max="16384" width="9" style="432"/>
  </cols>
  <sheetData>
    <row r="1" spans="1:29" ht="20.149999999999999" customHeight="1" thickBot="1" x14ac:dyDescent="0.25">
      <c r="A1" s="1519" t="s">
        <v>167</v>
      </c>
      <c r="B1" s="1519"/>
      <c r="C1" s="1012"/>
      <c r="D1" s="1012"/>
      <c r="E1" s="1012"/>
      <c r="F1" s="2"/>
      <c r="G1" s="591"/>
      <c r="H1" s="2"/>
      <c r="I1" s="20"/>
      <c r="J1" s="575" t="s">
        <v>517</v>
      </c>
      <c r="K1" s="391">
        <f>SUM(AC15:AC15)</f>
        <v>1</v>
      </c>
      <c r="L1" s="2" t="s">
        <v>1</v>
      </c>
      <c r="R1" s="1495" t="s">
        <v>468</v>
      </c>
      <c r="S1" s="1495"/>
      <c r="T1" s="186"/>
    </row>
    <row r="2" spans="1:29" ht="13" thickTop="1" x14ac:dyDescent="0.2">
      <c r="A2" s="577"/>
      <c r="B2" s="577"/>
      <c r="C2" s="577"/>
      <c r="D2" s="577"/>
      <c r="E2" s="577"/>
      <c r="F2" s="577"/>
      <c r="G2" s="577"/>
      <c r="H2" s="577"/>
      <c r="I2" s="577"/>
      <c r="J2" s="577"/>
      <c r="K2" s="577"/>
      <c r="L2" s="577"/>
      <c r="M2" s="577"/>
      <c r="N2" s="577"/>
      <c r="O2" s="577"/>
      <c r="P2" s="577"/>
      <c r="Q2" s="577"/>
      <c r="R2" s="577"/>
      <c r="S2" s="577"/>
      <c r="T2" s="578" t="s">
        <v>480</v>
      </c>
    </row>
    <row r="3" spans="1:29" ht="12.5" x14ac:dyDescent="0.2">
      <c r="A3" s="577"/>
      <c r="B3" s="577"/>
      <c r="C3" s="577"/>
      <c r="D3" s="577"/>
      <c r="E3" s="577"/>
      <c r="F3" s="577"/>
      <c r="G3" s="577"/>
      <c r="H3" s="577"/>
      <c r="I3" s="577"/>
      <c r="J3" s="577"/>
      <c r="K3" s="577"/>
      <c r="L3" s="577"/>
      <c r="M3" s="577"/>
      <c r="N3" s="577"/>
      <c r="O3" s="577"/>
      <c r="P3" s="577"/>
      <c r="Q3" s="577"/>
      <c r="R3" s="577"/>
      <c r="S3" s="577"/>
      <c r="T3" s="577"/>
    </row>
    <row r="4" spans="1:29" ht="13" thickBot="1" x14ac:dyDescent="0.25">
      <c r="A4" s="577"/>
      <c r="B4" s="577"/>
      <c r="C4" s="577"/>
      <c r="D4" s="577"/>
      <c r="E4" s="577"/>
      <c r="F4" s="577"/>
      <c r="G4" s="577"/>
      <c r="H4" s="577"/>
      <c r="I4" s="577"/>
      <c r="J4" s="577"/>
      <c r="K4" s="577"/>
      <c r="L4" s="577"/>
      <c r="M4" s="579" t="s">
        <v>469</v>
      </c>
      <c r="N4" s="577"/>
      <c r="O4" s="577"/>
      <c r="P4" s="577"/>
      <c r="Q4" s="577"/>
      <c r="R4" s="577"/>
      <c r="S4" s="577"/>
      <c r="T4" s="577"/>
    </row>
    <row r="5" spans="1:29" ht="18.75" customHeight="1" x14ac:dyDescent="0.2">
      <c r="A5" s="580"/>
      <c r="B5" s="581"/>
      <c r="C5" s="581"/>
      <c r="D5" s="581"/>
      <c r="E5" s="581"/>
      <c r="F5" s="581"/>
      <c r="G5" s="581"/>
      <c r="H5" s="581"/>
      <c r="I5" s="581"/>
      <c r="J5" s="581"/>
      <c r="K5" s="581"/>
      <c r="L5" s="581"/>
      <c r="M5" s="581"/>
      <c r="N5" s="596"/>
      <c r="O5" s="1060" t="str">
        <f>IF(入力シート!E12="","",入力シート!E12)</f>
        <v/>
      </c>
      <c r="P5" s="1060"/>
      <c r="Q5" s="1060"/>
      <c r="R5" s="1060"/>
      <c r="S5" s="1060"/>
      <c r="T5" s="582"/>
    </row>
    <row r="6" spans="1:29" ht="22.5" customHeight="1" x14ac:dyDescent="0.3">
      <c r="A6" s="583"/>
      <c r="B6" s="577"/>
      <c r="C6" s="577"/>
      <c r="D6" s="577"/>
      <c r="E6" s="577"/>
      <c r="F6" s="577"/>
      <c r="G6" s="577"/>
      <c r="H6" s="577"/>
      <c r="I6" s="577"/>
      <c r="J6" s="577"/>
      <c r="K6" s="577"/>
      <c r="L6" s="577"/>
      <c r="M6" s="577"/>
      <c r="N6" s="616"/>
      <c r="O6" s="584" t="s">
        <v>470</v>
      </c>
      <c r="P6" s="585"/>
      <c r="Q6" s="1496" t="str">
        <f>IF(入力シート!E20="","",入力シート!E20)</f>
        <v/>
      </c>
      <c r="R6" s="1496"/>
      <c r="S6" s="1496"/>
      <c r="T6" s="586"/>
    </row>
    <row r="7" spans="1:29" ht="13.5" x14ac:dyDescent="0.2">
      <c r="A7" s="1500" t="s">
        <v>481</v>
      </c>
      <c r="B7" s="1502"/>
      <c r="C7" s="1502"/>
      <c r="D7" s="1502"/>
      <c r="E7" s="1502"/>
      <c r="F7" s="1502"/>
      <c r="G7" s="1502"/>
      <c r="H7" s="1502"/>
      <c r="I7" s="1502"/>
      <c r="J7" s="1502"/>
      <c r="K7" s="1502"/>
      <c r="L7" s="1502"/>
      <c r="M7" s="1502"/>
      <c r="N7" s="1502"/>
      <c r="O7" s="1502"/>
      <c r="P7" s="1502"/>
      <c r="Q7" s="1502"/>
      <c r="R7" s="1502"/>
      <c r="S7" s="1502"/>
      <c r="T7" s="586"/>
      <c r="Z7" s="591" t="s">
        <v>199</v>
      </c>
      <c r="AA7" s="591" t="s">
        <v>471</v>
      </c>
      <c r="AC7" s="591" t="s">
        <v>250</v>
      </c>
    </row>
    <row r="8" spans="1:29" ht="13.5" x14ac:dyDescent="0.2">
      <c r="A8" s="1509" t="s">
        <v>482</v>
      </c>
      <c r="B8" s="1510"/>
      <c r="C8" s="1510"/>
      <c r="D8" s="1510"/>
      <c r="E8" s="1510"/>
      <c r="F8" s="1510"/>
      <c r="G8" s="1510"/>
      <c r="H8" s="1510"/>
      <c r="I8" s="1510"/>
      <c r="J8" s="1510"/>
      <c r="K8" s="1510"/>
      <c r="L8" s="1510"/>
      <c r="M8" s="1510"/>
      <c r="N8" s="1510"/>
      <c r="O8" s="1510"/>
      <c r="P8" s="1510"/>
      <c r="Q8" s="1510"/>
      <c r="R8" s="1510"/>
      <c r="S8" s="1510"/>
      <c r="T8" s="586"/>
    </row>
    <row r="9" spans="1:29" ht="12.5" x14ac:dyDescent="0.2">
      <c r="A9" s="617"/>
      <c r="B9" s="593"/>
      <c r="C9" s="593"/>
      <c r="D9" s="593"/>
      <c r="E9" s="593"/>
      <c r="F9" s="593"/>
      <c r="G9" s="593"/>
      <c r="H9" s="593"/>
      <c r="I9" s="593"/>
      <c r="J9" s="593"/>
      <c r="K9" s="593"/>
      <c r="L9" s="593"/>
      <c r="M9" s="593"/>
      <c r="N9" s="593"/>
      <c r="O9" s="593"/>
      <c r="P9" s="593"/>
      <c r="Q9" s="593"/>
      <c r="R9" s="593"/>
      <c r="S9" s="593"/>
      <c r="T9" s="586"/>
    </row>
    <row r="10" spans="1:29" ht="16" x14ac:dyDescent="0.2">
      <c r="A10" s="617"/>
      <c r="B10" s="593"/>
      <c r="C10" s="590" t="s">
        <v>483</v>
      </c>
      <c r="D10" s="577"/>
      <c r="E10" s="593"/>
      <c r="F10" s="593"/>
      <c r="G10" s="593"/>
      <c r="H10" s="593"/>
      <c r="I10" s="593"/>
      <c r="J10" s="593"/>
      <c r="K10" s="593"/>
      <c r="L10" s="593"/>
      <c r="M10" s="593"/>
      <c r="N10" s="593"/>
      <c r="O10" s="593"/>
      <c r="P10" s="593"/>
      <c r="Q10" s="593"/>
      <c r="R10" s="593"/>
      <c r="S10" s="593"/>
      <c r="T10" s="586"/>
    </row>
    <row r="11" spans="1:29" ht="16" x14ac:dyDescent="0.2">
      <c r="A11" s="617"/>
      <c r="B11" s="593"/>
      <c r="C11" s="598" t="s">
        <v>606</v>
      </c>
      <c r="D11" s="577"/>
      <c r="E11" s="593"/>
      <c r="F11" s="593"/>
      <c r="G11" s="593"/>
      <c r="H11" s="593"/>
      <c r="I11" s="593"/>
      <c r="J11" s="593"/>
      <c r="K11" s="593"/>
      <c r="L11" s="593"/>
      <c r="M11" s="593"/>
      <c r="N11" s="593"/>
      <c r="O11" s="593"/>
      <c r="P11" s="593"/>
      <c r="Q11" s="593"/>
      <c r="R11" s="593"/>
      <c r="S11" s="593"/>
      <c r="T11" s="586"/>
    </row>
    <row r="12" spans="1:29" ht="16.5" customHeight="1" x14ac:dyDescent="0.2">
      <c r="A12" s="583"/>
      <c r="B12" s="577"/>
      <c r="C12" s="590" t="s">
        <v>592</v>
      </c>
      <c r="D12" s="590"/>
      <c r="E12" s="577"/>
      <c r="F12" s="577"/>
      <c r="G12" s="577"/>
      <c r="H12" s="577"/>
      <c r="I12" s="577"/>
      <c r="J12" s="577"/>
      <c r="K12" s="577"/>
      <c r="L12" s="577"/>
      <c r="M12" s="577"/>
      <c r="N12" s="577"/>
      <c r="O12" s="577"/>
      <c r="P12" s="577"/>
      <c r="Q12" s="577"/>
      <c r="R12" s="577"/>
      <c r="S12" s="577"/>
      <c r="T12" s="586"/>
    </row>
    <row r="13" spans="1:29" ht="12.5" x14ac:dyDescent="0.2">
      <c r="A13" s="617"/>
      <c r="B13" s="593"/>
      <c r="C13" s="577"/>
      <c r="D13" s="577"/>
      <c r="E13" s="593"/>
      <c r="F13" s="593"/>
      <c r="G13" s="593"/>
      <c r="H13" s="593"/>
      <c r="I13" s="593"/>
      <c r="J13" s="593"/>
      <c r="K13" s="593"/>
      <c r="L13" s="593"/>
      <c r="M13" s="593"/>
      <c r="N13" s="593"/>
      <c r="O13" s="593"/>
      <c r="P13" s="593"/>
      <c r="Q13" s="593"/>
      <c r="R13" s="593"/>
      <c r="S13" s="593"/>
      <c r="T13" s="586"/>
    </row>
    <row r="14" spans="1:29" ht="20" thickBot="1" x14ac:dyDescent="0.25">
      <c r="A14" s="583"/>
      <c r="B14" s="577"/>
      <c r="C14" s="590" t="s">
        <v>609</v>
      </c>
      <c r="D14" s="577"/>
      <c r="E14" s="577"/>
      <c r="F14" s="577"/>
      <c r="G14" s="577"/>
      <c r="H14" s="577"/>
      <c r="I14" s="577"/>
      <c r="J14" s="577"/>
      <c r="K14" s="577"/>
      <c r="L14" s="593"/>
      <c r="M14" s="593"/>
      <c r="N14" s="593"/>
      <c r="O14" s="593"/>
      <c r="P14" s="593"/>
      <c r="Q14" s="577"/>
      <c r="R14" s="577"/>
      <c r="S14" s="577"/>
      <c r="T14" s="586"/>
    </row>
    <row r="15" spans="1:29" ht="15.65" customHeight="1" thickBot="1" x14ac:dyDescent="0.25">
      <c r="A15" s="583"/>
      <c r="B15" s="577"/>
      <c r="C15" s="618">
        <v>1</v>
      </c>
      <c r="D15" s="1515" t="s">
        <v>484</v>
      </c>
      <c r="E15" s="1516"/>
      <c r="F15" s="1516"/>
      <c r="G15" s="1516"/>
      <c r="H15" s="1516"/>
      <c r="I15" s="1516"/>
      <c r="J15" s="1516"/>
      <c r="K15" s="1516"/>
      <c r="L15" s="1513" t="s">
        <v>604</v>
      </c>
      <c r="M15" s="1513"/>
      <c r="N15" s="1513"/>
      <c r="O15" s="1513"/>
      <c r="P15" s="1514"/>
      <c r="Q15" s="577"/>
      <c r="R15" s="577"/>
      <c r="S15" s="577"/>
      <c r="T15" s="586"/>
      <c r="Z15" s="432">
        <v>1</v>
      </c>
      <c r="AA15" s="432">
        <f>IF(OR(L15="",L15="確認して✓をご選択ください"),0,1)</f>
        <v>0</v>
      </c>
      <c r="AC15" s="432">
        <f>Z15-AA15</f>
        <v>1</v>
      </c>
    </row>
    <row r="16" spans="1:29" ht="12.5" x14ac:dyDescent="0.2">
      <c r="A16" s="583"/>
      <c r="B16" s="577"/>
      <c r="C16" s="577"/>
      <c r="D16" s="577"/>
      <c r="E16" s="577"/>
      <c r="F16" s="577"/>
      <c r="G16" s="577"/>
      <c r="H16" s="577"/>
      <c r="I16" s="577"/>
      <c r="J16" s="577"/>
      <c r="K16" s="577"/>
      <c r="L16" s="577"/>
      <c r="M16" s="577"/>
      <c r="N16" s="577"/>
      <c r="O16" s="577"/>
      <c r="P16" s="577"/>
      <c r="Q16" s="577"/>
      <c r="R16" s="577"/>
      <c r="S16" s="577"/>
      <c r="T16" s="586"/>
    </row>
    <row r="17" spans="1:20" ht="12.5" x14ac:dyDescent="0.2">
      <c r="A17" s="583"/>
      <c r="B17" s="577" t="s">
        <v>485</v>
      </c>
      <c r="C17" s="577"/>
      <c r="D17" s="577"/>
      <c r="E17" s="577"/>
      <c r="F17" s="577"/>
      <c r="G17" s="577"/>
      <c r="H17" s="577"/>
      <c r="I17" s="577"/>
      <c r="J17" s="577"/>
      <c r="K17" s="577"/>
      <c r="L17" s="577"/>
      <c r="M17" s="577"/>
      <c r="N17" s="577"/>
      <c r="O17" s="577"/>
      <c r="P17" s="577"/>
      <c r="Q17" s="577"/>
      <c r="R17" s="577"/>
      <c r="S17" s="577"/>
      <c r="T17" s="586"/>
    </row>
    <row r="18" spans="1:20" ht="12.5" x14ac:dyDescent="0.2">
      <c r="A18" s="583"/>
      <c r="B18" s="619"/>
      <c r="C18" s="620"/>
      <c r="D18" s="620"/>
      <c r="E18" s="620"/>
      <c r="F18" s="620"/>
      <c r="G18" s="620"/>
      <c r="H18" s="620"/>
      <c r="I18" s="620"/>
      <c r="J18" s="620"/>
      <c r="K18" s="620"/>
      <c r="L18" s="620"/>
      <c r="M18" s="620"/>
      <c r="N18" s="620"/>
      <c r="O18" s="620"/>
      <c r="P18" s="620"/>
      <c r="Q18" s="620"/>
      <c r="R18" s="621"/>
      <c r="S18" s="577"/>
      <c r="T18" s="586"/>
    </row>
    <row r="19" spans="1:20" ht="12.5" x14ac:dyDescent="0.2">
      <c r="A19" s="583"/>
      <c r="B19" s="622"/>
      <c r="C19" s="577"/>
      <c r="D19" s="577"/>
      <c r="E19" s="577"/>
      <c r="F19" s="577"/>
      <c r="G19" s="577"/>
      <c r="H19" s="577"/>
      <c r="I19" s="577"/>
      <c r="J19" s="577"/>
      <c r="K19" s="577"/>
      <c r="L19" s="577"/>
      <c r="M19" s="577"/>
      <c r="N19" s="577"/>
      <c r="O19" s="577"/>
      <c r="P19" s="577"/>
      <c r="Q19" s="577"/>
      <c r="R19" s="623"/>
      <c r="S19" s="577"/>
      <c r="T19" s="586"/>
    </row>
    <row r="20" spans="1:20" ht="12.5" x14ac:dyDescent="0.2">
      <c r="A20" s="583"/>
      <c r="B20" s="622"/>
      <c r="C20" s="577"/>
      <c r="D20" s="577"/>
      <c r="E20" s="577"/>
      <c r="F20" s="577"/>
      <c r="G20" s="577"/>
      <c r="H20" s="577"/>
      <c r="I20" s="577"/>
      <c r="J20" s="577"/>
      <c r="K20" s="577"/>
      <c r="L20" s="577"/>
      <c r="M20" s="577"/>
      <c r="N20" s="577"/>
      <c r="O20" s="577"/>
      <c r="P20" s="577"/>
      <c r="Q20" s="577"/>
      <c r="R20" s="623"/>
      <c r="S20" s="577"/>
      <c r="T20" s="586"/>
    </row>
    <row r="21" spans="1:20" ht="12.5" x14ac:dyDescent="0.2">
      <c r="A21" s="583"/>
      <c r="B21" s="622"/>
      <c r="C21" s="577"/>
      <c r="D21" s="577"/>
      <c r="E21" s="577"/>
      <c r="F21" s="577"/>
      <c r="G21" s="577"/>
      <c r="H21" s="577"/>
      <c r="I21" s="577"/>
      <c r="J21" s="577"/>
      <c r="K21" s="577"/>
      <c r="L21" s="577"/>
      <c r="M21" s="577"/>
      <c r="N21" s="577"/>
      <c r="O21" s="577"/>
      <c r="P21" s="577"/>
      <c r="Q21" s="577"/>
      <c r="R21" s="623"/>
      <c r="S21" s="577"/>
      <c r="T21" s="586"/>
    </row>
    <row r="22" spans="1:20" ht="12.5" x14ac:dyDescent="0.2">
      <c r="A22" s="583"/>
      <c r="B22" s="622"/>
      <c r="C22" s="577"/>
      <c r="D22" s="577"/>
      <c r="E22" s="577"/>
      <c r="F22" s="577"/>
      <c r="G22" s="577"/>
      <c r="H22" s="577"/>
      <c r="I22" s="577"/>
      <c r="J22" s="577"/>
      <c r="K22" s="577"/>
      <c r="L22" s="577"/>
      <c r="M22" s="577"/>
      <c r="N22" s="577"/>
      <c r="O22" s="577"/>
      <c r="P22" s="577"/>
      <c r="Q22" s="577"/>
      <c r="R22" s="623"/>
      <c r="S22" s="577"/>
      <c r="T22" s="586"/>
    </row>
    <row r="23" spans="1:20" ht="12.5" x14ac:dyDescent="0.2">
      <c r="A23" s="583"/>
      <c r="B23" s="622"/>
      <c r="C23" s="577"/>
      <c r="D23" s="577"/>
      <c r="E23" s="577"/>
      <c r="F23" s="577"/>
      <c r="G23" s="577"/>
      <c r="H23" s="577"/>
      <c r="I23" s="577"/>
      <c r="J23" s="577"/>
      <c r="K23" s="577"/>
      <c r="L23" s="577"/>
      <c r="M23" s="577"/>
      <c r="N23" s="577"/>
      <c r="O23" s="577"/>
      <c r="P23" s="577"/>
      <c r="Q23" s="577"/>
      <c r="R23" s="623"/>
      <c r="S23" s="577"/>
      <c r="T23" s="586"/>
    </row>
    <row r="24" spans="1:20" ht="12.5" x14ac:dyDescent="0.2">
      <c r="A24" s="583"/>
      <c r="B24" s="622"/>
      <c r="C24" s="577"/>
      <c r="D24" s="577"/>
      <c r="E24" s="577"/>
      <c r="F24" s="577"/>
      <c r="G24" s="577"/>
      <c r="H24" s="577"/>
      <c r="I24" s="577"/>
      <c r="J24" s="577"/>
      <c r="K24" s="577"/>
      <c r="L24" s="577"/>
      <c r="M24" s="577"/>
      <c r="N24" s="577"/>
      <c r="O24" s="577"/>
      <c r="P24" s="577"/>
      <c r="Q24" s="577"/>
      <c r="R24" s="623"/>
      <c r="S24" s="577"/>
      <c r="T24" s="586"/>
    </row>
    <row r="25" spans="1:20" ht="12.5" x14ac:dyDescent="0.2">
      <c r="A25" s="583"/>
      <c r="B25" s="622"/>
      <c r="C25" s="577"/>
      <c r="D25" s="577"/>
      <c r="E25" s="577"/>
      <c r="F25" s="577"/>
      <c r="G25" s="577"/>
      <c r="H25" s="577"/>
      <c r="I25" s="577"/>
      <c r="J25" s="577"/>
      <c r="K25" s="577"/>
      <c r="L25" s="577"/>
      <c r="M25" s="577"/>
      <c r="N25" s="577"/>
      <c r="O25" s="577"/>
      <c r="P25" s="577"/>
      <c r="Q25" s="577"/>
      <c r="R25" s="623"/>
      <c r="S25" s="577"/>
      <c r="T25" s="586"/>
    </row>
    <row r="26" spans="1:20" ht="12.5" x14ac:dyDescent="0.2">
      <c r="A26" s="583"/>
      <c r="B26" s="622"/>
      <c r="C26" s="577"/>
      <c r="D26" s="577"/>
      <c r="E26" s="577"/>
      <c r="F26" s="577"/>
      <c r="G26" s="577"/>
      <c r="H26" s="577"/>
      <c r="I26" s="577"/>
      <c r="J26" s="577"/>
      <c r="K26" s="577"/>
      <c r="L26" s="577"/>
      <c r="M26" s="577"/>
      <c r="N26" s="577"/>
      <c r="O26" s="577"/>
      <c r="P26" s="577"/>
      <c r="Q26" s="577"/>
      <c r="R26" s="623"/>
      <c r="S26" s="577"/>
      <c r="T26" s="586"/>
    </row>
    <row r="27" spans="1:20" ht="12.5" x14ac:dyDescent="0.2">
      <c r="A27" s="583"/>
      <c r="B27" s="622"/>
      <c r="C27" s="577"/>
      <c r="D27" s="577"/>
      <c r="E27" s="577"/>
      <c r="F27" s="577"/>
      <c r="G27" s="577"/>
      <c r="H27" s="577"/>
      <c r="I27" s="577"/>
      <c r="J27" s="577"/>
      <c r="K27" s="577"/>
      <c r="L27" s="577"/>
      <c r="M27" s="577"/>
      <c r="N27" s="577"/>
      <c r="O27" s="577"/>
      <c r="P27" s="577"/>
      <c r="Q27" s="577"/>
      <c r="R27" s="623"/>
      <c r="S27" s="577"/>
      <c r="T27" s="586"/>
    </row>
    <row r="28" spans="1:20" ht="12.5" x14ac:dyDescent="0.2">
      <c r="A28" s="583"/>
      <c r="B28" s="622"/>
      <c r="C28" s="577"/>
      <c r="D28" s="577"/>
      <c r="E28" s="577"/>
      <c r="F28" s="577"/>
      <c r="G28" s="577"/>
      <c r="H28" s="577"/>
      <c r="I28" s="577"/>
      <c r="J28" s="577"/>
      <c r="K28" s="577"/>
      <c r="L28" s="577"/>
      <c r="M28" s="577"/>
      <c r="N28" s="577"/>
      <c r="O28" s="577"/>
      <c r="P28" s="577"/>
      <c r="Q28" s="577"/>
      <c r="R28" s="623"/>
      <c r="S28" s="577"/>
      <c r="T28" s="586"/>
    </row>
    <row r="29" spans="1:20" ht="12.5" x14ac:dyDescent="0.2">
      <c r="A29" s="583"/>
      <c r="B29" s="622"/>
      <c r="C29" s="577"/>
      <c r="D29" s="577"/>
      <c r="E29" s="577"/>
      <c r="F29" s="577"/>
      <c r="G29" s="577"/>
      <c r="H29" s="577"/>
      <c r="I29" s="577"/>
      <c r="J29" s="577"/>
      <c r="K29" s="577"/>
      <c r="L29" s="577"/>
      <c r="M29" s="577"/>
      <c r="N29" s="577"/>
      <c r="O29" s="577"/>
      <c r="P29" s="577"/>
      <c r="Q29" s="577"/>
      <c r="R29" s="623"/>
      <c r="S29" s="577"/>
      <c r="T29" s="586"/>
    </row>
    <row r="30" spans="1:20" ht="12.5" x14ac:dyDescent="0.2">
      <c r="A30" s="583"/>
      <c r="B30" s="622"/>
      <c r="C30" s="577"/>
      <c r="D30" s="577"/>
      <c r="E30" s="577"/>
      <c r="F30" s="577"/>
      <c r="G30" s="577"/>
      <c r="H30" s="577"/>
      <c r="I30" s="577"/>
      <c r="J30" s="577"/>
      <c r="K30" s="577"/>
      <c r="L30" s="577"/>
      <c r="M30" s="577"/>
      <c r="N30" s="577"/>
      <c r="O30" s="577"/>
      <c r="P30" s="577"/>
      <c r="Q30" s="577"/>
      <c r="R30" s="623"/>
      <c r="S30" s="577"/>
      <c r="T30" s="586"/>
    </row>
    <row r="31" spans="1:20" ht="12.5" x14ac:dyDescent="0.2">
      <c r="A31" s="583"/>
      <c r="B31" s="622"/>
      <c r="C31" s="577"/>
      <c r="D31" s="577"/>
      <c r="E31" s="577"/>
      <c r="F31" s="577"/>
      <c r="G31" s="577"/>
      <c r="H31" s="577"/>
      <c r="I31" s="577"/>
      <c r="J31" s="577"/>
      <c r="K31" s="577"/>
      <c r="L31" s="577"/>
      <c r="M31" s="577"/>
      <c r="N31" s="577"/>
      <c r="O31" s="577"/>
      <c r="P31" s="577"/>
      <c r="Q31" s="577"/>
      <c r="R31" s="623"/>
      <c r="S31" s="577"/>
      <c r="T31" s="586"/>
    </row>
    <row r="32" spans="1:20" ht="12.5" x14ac:dyDescent="0.2">
      <c r="A32" s="583"/>
      <c r="B32" s="622"/>
      <c r="C32" s="577"/>
      <c r="D32" s="577"/>
      <c r="E32" s="577"/>
      <c r="F32" s="577"/>
      <c r="G32" s="577"/>
      <c r="H32" s="577"/>
      <c r="I32" s="577"/>
      <c r="J32" s="577"/>
      <c r="K32" s="577"/>
      <c r="L32" s="577"/>
      <c r="M32" s="577"/>
      <c r="N32" s="577"/>
      <c r="O32" s="577"/>
      <c r="P32" s="577"/>
      <c r="Q32" s="577"/>
      <c r="R32" s="623"/>
      <c r="S32" s="577"/>
      <c r="T32" s="586"/>
    </row>
    <row r="33" spans="1:20" ht="12.5" x14ac:dyDescent="0.2">
      <c r="A33" s="583"/>
      <c r="B33" s="622"/>
      <c r="C33" s="577"/>
      <c r="D33" s="577"/>
      <c r="E33" s="577"/>
      <c r="F33" s="577"/>
      <c r="G33" s="577"/>
      <c r="H33" s="577"/>
      <c r="I33" s="577"/>
      <c r="J33" s="577"/>
      <c r="K33" s="577"/>
      <c r="L33" s="577"/>
      <c r="M33" s="577"/>
      <c r="N33" s="577"/>
      <c r="O33" s="577"/>
      <c r="P33" s="577"/>
      <c r="Q33" s="577"/>
      <c r="R33" s="623"/>
      <c r="S33" s="577"/>
      <c r="T33" s="586"/>
    </row>
    <row r="34" spans="1:20" ht="12.5" x14ac:dyDescent="0.2">
      <c r="A34" s="583"/>
      <c r="B34" s="622"/>
      <c r="C34" s="577"/>
      <c r="D34" s="577"/>
      <c r="E34" s="577"/>
      <c r="F34" s="577"/>
      <c r="G34" s="577"/>
      <c r="H34" s="577"/>
      <c r="I34" s="577"/>
      <c r="J34" s="577"/>
      <c r="K34" s="577"/>
      <c r="L34" s="577"/>
      <c r="M34" s="577"/>
      <c r="N34" s="577"/>
      <c r="O34" s="577"/>
      <c r="P34" s="577"/>
      <c r="Q34" s="577"/>
      <c r="R34" s="623"/>
      <c r="S34" s="577"/>
      <c r="T34" s="586"/>
    </row>
    <row r="35" spans="1:20" ht="12.5" x14ac:dyDescent="0.2">
      <c r="A35" s="583"/>
      <c r="B35" s="622"/>
      <c r="C35" s="577"/>
      <c r="D35" s="577"/>
      <c r="E35" s="577"/>
      <c r="F35" s="577"/>
      <c r="G35" s="577"/>
      <c r="H35" s="577"/>
      <c r="I35" s="577"/>
      <c r="J35" s="577"/>
      <c r="K35" s="577"/>
      <c r="L35" s="577"/>
      <c r="M35" s="577"/>
      <c r="N35" s="577"/>
      <c r="O35" s="577"/>
      <c r="P35" s="577"/>
      <c r="Q35" s="577"/>
      <c r="R35" s="623"/>
      <c r="S35" s="577"/>
      <c r="T35" s="586"/>
    </row>
    <row r="36" spans="1:20" ht="12.5" x14ac:dyDescent="0.2">
      <c r="A36" s="583"/>
      <c r="B36" s="622"/>
      <c r="C36" s="577"/>
      <c r="D36" s="577"/>
      <c r="E36" s="577"/>
      <c r="F36" s="577"/>
      <c r="G36" s="577"/>
      <c r="H36" s="577"/>
      <c r="I36" s="577"/>
      <c r="J36" s="577"/>
      <c r="K36" s="577"/>
      <c r="L36" s="577"/>
      <c r="M36" s="577"/>
      <c r="N36" s="577"/>
      <c r="O36" s="577"/>
      <c r="P36" s="577"/>
      <c r="Q36" s="577"/>
      <c r="R36" s="623"/>
      <c r="S36" s="577"/>
      <c r="T36" s="586"/>
    </row>
    <row r="37" spans="1:20" ht="12.5" x14ac:dyDescent="0.2">
      <c r="A37" s="583"/>
      <c r="B37" s="622"/>
      <c r="C37" s="577"/>
      <c r="D37" s="577"/>
      <c r="E37" s="577"/>
      <c r="F37" s="577"/>
      <c r="G37" s="577"/>
      <c r="H37" s="577"/>
      <c r="I37" s="577"/>
      <c r="J37" s="577"/>
      <c r="K37" s="577"/>
      <c r="L37" s="577"/>
      <c r="M37" s="577"/>
      <c r="N37" s="577"/>
      <c r="O37" s="577"/>
      <c r="P37" s="577"/>
      <c r="Q37" s="577"/>
      <c r="R37" s="623"/>
      <c r="S37" s="577"/>
      <c r="T37" s="586"/>
    </row>
    <row r="38" spans="1:20" ht="12.5" x14ac:dyDescent="0.2">
      <c r="A38" s="583"/>
      <c r="B38" s="622"/>
      <c r="C38" s="577"/>
      <c r="D38" s="577"/>
      <c r="E38" s="577"/>
      <c r="F38" s="577"/>
      <c r="G38" s="577"/>
      <c r="H38" s="577"/>
      <c r="I38" s="577"/>
      <c r="J38" s="577"/>
      <c r="K38" s="577"/>
      <c r="L38" s="577"/>
      <c r="M38" s="577"/>
      <c r="N38" s="577"/>
      <c r="O38" s="577"/>
      <c r="P38" s="577"/>
      <c r="Q38" s="577"/>
      <c r="R38" s="623"/>
      <c r="S38" s="577"/>
      <c r="T38" s="586"/>
    </row>
    <row r="39" spans="1:20" ht="12.5" x14ac:dyDescent="0.2">
      <c r="A39" s="583"/>
      <c r="B39" s="622"/>
      <c r="C39" s="577"/>
      <c r="D39" s="577"/>
      <c r="E39" s="577"/>
      <c r="F39" s="577"/>
      <c r="G39" s="577"/>
      <c r="H39" s="577"/>
      <c r="I39" s="577"/>
      <c r="J39" s="577"/>
      <c r="K39" s="577"/>
      <c r="L39" s="577"/>
      <c r="M39" s="577"/>
      <c r="N39" s="577"/>
      <c r="O39" s="577"/>
      <c r="P39" s="577"/>
      <c r="Q39" s="577"/>
      <c r="R39" s="623"/>
      <c r="S39" s="577"/>
      <c r="T39" s="586"/>
    </row>
    <row r="40" spans="1:20" ht="12.5" x14ac:dyDescent="0.2">
      <c r="A40" s="583"/>
      <c r="B40" s="622"/>
      <c r="C40" s="577"/>
      <c r="D40" s="577"/>
      <c r="E40" s="577"/>
      <c r="F40" s="577"/>
      <c r="G40" s="577"/>
      <c r="H40" s="577"/>
      <c r="I40" s="577"/>
      <c r="J40" s="577"/>
      <c r="K40" s="577"/>
      <c r="L40" s="577"/>
      <c r="M40" s="577"/>
      <c r="N40" s="577"/>
      <c r="O40" s="577"/>
      <c r="P40" s="577"/>
      <c r="Q40" s="577"/>
      <c r="R40" s="623"/>
      <c r="S40" s="577"/>
      <c r="T40" s="586"/>
    </row>
    <row r="41" spans="1:20" ht="12.5" x14ac:dyDescent="0.2">
      <c r="A41" s="583"/>
      <c r="B41" s="622"/>
      <c r="C41" s="577"/>
      <c r="D41" s="577"/>
      <c r="E41" s="577"/>
      <c r="F41" s="577"/>
      <c r="G41" s="577"/>
      <c r="H41" s="577"/>
      <c r="I41" s="577"/>
      <c r="J41" s="577"/>
      <c r="K41" s="577"/>
      <c r="L41" s="577"/>
      <c r="M41" s="577"/>
      <c r="N41" s="577"/>
      <c r="O41" s="577"/>
      <c r="P41" s="577"/>
      <c r="Q41" s="577"/>
      <c r="R41" s="623"/>
      <c r="S41" s="577"/>
      <c r="T41" s="586"/>
    </row>
    <row r="42" spans="1:20" ht="12.5" x14ac:dyDescent="0.2">
      <c r="A42" s="583"/>
      <c r="B42" s="622"/>
      <c r="C42" s="577"/>
      <c r="D42" s="577"/>
      <c r="E42" s="577"/>
      <c r="F42" s="577"/>
      <c r="G42" s="577"/>
      <c r="H42" s="577"/>
      <c r="I42" s="577"/>
      <c r="J42" s="577"/>
      <c r="K42" s="577"/>
      <c r="L42" s="577"/>
      <c r="M42" s="577"/>
      <c r="N42" s="577"/>
      <c r="O42" s="577"/>
      <c r="P42" s="577"/>
      <c r="Q42" s="577"/>
      <c r="R42" s="623"/>
      <c r="S42" s="577"/>
      <c r="T42" s="586"/>
    </row>
    <row r="43" spans="1:20" ht="12.5" x14ac:dyDescent="0.2">
      <c r="A43" s="583"/>
      <c r="B43" s="622"/>
      <c r="C43" s="577"/>
      <c r="D43" s="577"/>
      <c r="E43" s="577"/>
      <c r="F43" s="577"/>
      <c r="G43" s="577"/>
      <c r="H43" s="577"/>
      <c r="I43" s="577"/>
      <c r="J43" s="577"/>
      <c r="K43" s="577"/>
      <c r="L43" s="577"/>
      <c r="M43" s="577"/>
      <c r="N43" s="577"/>
      <c r="O43" s="577"/>
      <c r="P43" s="577"/>
      <c r="Q43" s="577"/>
      <c r="R43" s="623"/>
      <c r="S43" s="577"/>
      <c r="T43" s="586"/>
    </row>
    <row r="44" spans="1:20" ht="12.5" x14ac:dyDescent="0.2">
      <c r="A44" s="583"/>
      <c r="B44" s="622"/>
      <c r="C44" s="577"/>
      <c r="D44" s="577"/>
      <c r="E44" s="577"/>
      <c r="F44" s="577"/>
      <c r="G44" s="577"/>
      <c r="H44" s="577"/>
      <c r="I44" s="577"/>
      <c r="J44" s="577"/>
      <c r="K44" s="577"/>
      <c r="L44" s="577"/>
      <c r="M44" s="577"/>
      <c r="N44" s="577"/>
      <c r="O44" s="577"/>
      <c r="P44" s="577"/>
      <c r="Q44" s="577"/>
      <c r="R44" s="623"/>
      <c r="S44" s="577"/>
      <c r="T44" s="586"/>
    </row>
    <row r="45" spans="1:20" ht="12.5" x14ac:dyDescent="0.2">
      <c r="A45" s="583"/>
      <c r="B45" s="622"/>
      <c r="C45" s="577"/>
      <c r="D45" s="577"/>
      <c r="E45" s="577"/>
      <c r="F45" s="577"/>
      <c r="G45" s="577"/>
      <c r="H45" s="577"/>
      <c r="I45" s="577"/>
      <c r="J45" s="577"/>
      <c r="K45" s="577"/>
      <c r="L45" s="577"/>
      <c r="M45" s="577"/>
      <c r="N45" s="577"/>
      <c r="O45" s="577"/>
      <c r="P45" s="577"/>
      <c r="Q45" s="577"/>
      <c r="R45" s="623"/>
      <c r="S45" s="577"/>
      <c r="T45" s="586"/>
    </row>
    <row r="46" spans="1:20" ht="12.5" x14ac:dyDescent="0.2">
      <c r="A46" s="583"/>
      <c r="B46" s="622"/>
      <c r="C46" s="577"/>
      <c r="D46" s="577"/>
      <c r="E46" s="577"/>
      <c r="F46" s="577"/>
      <c r="G46" s="577"/>
      <c r="H46" s="577"/>
      <c r="I46" s="577"/>
      <c r="J46" s="577"/>
      <c r="K46" s="577"/>
      <c r="L46" s="577"/>
      <c r="M46" s="577"/>
      <c r="N46" s="577"/>
      <c r="O46" s="577"/>
      <c r="P46" s="577"/>
      <c r="Q46" s="577"/>
      <c r="R46" s="623"/>
      <c r="S46" s="577"/>
      <c r="T46" s="586"/>
    </row>
    <row r="47" spans="1:20" ht="12.5" x14ac:dyDescent="0.2">
      <c r="A47" s="583"/>
      <c r="B47" s="624"/>
      <c r="C47" s="584"/>
      <c r="D47" s="584"/>
      <c r="E47" s="584"/>
      <c r="F47" s="584"/>
      <c r="G47" s="584"/>
      <c r="H47" s="584"/>
      <c r="I47" s="584"/>
      <c r="J47" s="584"/>
      <c r="K47" s="584"/>
      <c r="L47" s="584"/>
      <c r="M47" s="584"/>
      <c r="N47" s="584"/>
      <c r="O47" s="584"/>
      <c r="P47" s="584"/>
      <c r="Q47" s="584"/>
      <c r="R47" s="625"/>
      <c r="S47" s="577"/>
      <c r="T47" s="586"/>
    </row>
    <row r="48" spans="1:20" ht="13" thickBot="1" x14ac:dyDescent="0.25">
      <c r="A48" s="583"/>
      <c r="B48" s="577"/>
      <c r="C48" s="577"/>
      <c r="D48" s="577"/>
      <c r="E48" s="577"/>
      <c r="F48" s="577"/>
      <c r="G48" s="577"/>
      <c r="H48" s="577"/>
      <c r="I48" s="577"/>
      <c r="J48" s="577"/>
      <c r="K48" s="577"/>
      <c r="L48" s="577"/>
      <c r="M48" s="577"/>
      <c r="N48" s="577"/>
      <c r="O48" s="577"/>
      <c r="P48" s="577"/>
      <c r="Q48" s="577"/>
      <c r="R48" s="577"/>
      <c r="S48" s="577"/>
      <c r="T48" s="586"/>
    </row>
    <row r="49" spans="1:20" ht="12.5" x14ac:dyDescent="0.2">
      <c r="A49" s="583"/>
      <c r="B49" s="577"/>
      <c r="C49" s="577"/>
      <c r="D49" s="577"/>
      <c r="E49" s="577"/>
      <c r="F49" s="577"/>
      <c r="G49" s="577"/>
      <c r="H49" s="577"/>
      <c r="I49" s="577"/>
      <c r="J49" s="577"/>
      <c r="K49" s="577"/>
      <c r="L49" s="626"/>
      <c r="M49" s="627"/>
      <c r="N49" s="628"/>
      <c r="O49" s="626"/>
      <c r="P49" s="627"/>
      <c r="Q49" s="627"/>
      <c r="R49" s="627"/>
      <c r="S49" s="627"/>
      <c r="T49" s="628"/>
    </row>
    <row r="50" spans="1:20" ht="12.5" x14ac:dyDescent="0.2">
      <c r="A50" s="583"/>
      <c r="B50" s="577"/>
      <c r="C50" s="577"/>
      <c r="D50" s="577"/>
      <c r="E50" s="577"/>
      <c r="F50" s="577"/>
      <c r="G50" s="577"/>
      <c r="H50" s="577"/>
      <c r="I50" s="577"/>
      <c r="J50" s="577"/>
      <c r="K50" s="577"/>
      <c r="L50" s="629"/>
      <c r="M50" s="630"/>
      <c r="N50" s="631"/>
      <c r="O50" s="629"/>
      <c r="P50" s="1511">
        <v>1</v>
      </c>
      <c r="Q50" s="1512" t="s">
        <v>486</v>
      </c>
      <c r="R50" s="1517"/>
      <c r="S50" s="630"/>
      <c r="T50" s="631"/>
    </row>
    <row r="51" spans="1:20" ht="12.5" x14ac:dyDescent="0.2">
      <c r="A51" s="583"/>
      <c r="B51" s="577"/>
      <c r="C51" s="577"/>
      <c r="D51" s="577"/>
      <c r="E51" s="577"/>
      <c r="F51" s="577"/>
      <c r="G51" s="577"/>
      <c r="H51" s="577"/>
      <c r="I51" s="577"/>
      <c r="J51" s="577"/>
      <c r="K51" s="577"/>
      <c r="L51" s="629"/>
      <c r="M51" s="630"/>
      <c r="N51" s="631"/>
      <c r="O51" s="629"/>
      <c r="P51" s="1511"/>
      <c r="Q51" s="1512"/>
      <c r="R51" s="1518"/>
      <c r="S51" s="630"/>
      <c r="T51" s="631"/>
    </row>
    <row r="52" spans="1:20" ht="12.5" x14ac:dyDescent="0.2">
      <c r="A52" s="583" t="s">
        <v>487</v>
      </c>
      <c r="B52" s="577"/>
      <c r="C52" s="577"/>
      <c r="D52" s="577"/>
      <c r="E52" s="577"/>
      <c r="F52" s="577"/>
      <c r="G52" s="577"/>
      <c r="H52" s="577"/>
      <c r="I52" s="577"/>
      <c r="J52" s="577"/>
      <c r="K52" s="577"/>
      <c r="L52" s="629"/>
      <c r="M52" s="593" t="s">
        <v>488</v>
      </c>
      <c r="N52" s="631"/>
      <c r="O52" s="629"/>
      <c r="P52" s="630"/>
      <c r="Q52" s="630"/>
      <c r="R52" s="630"/>
      <c r="S52" s="630"/>
      <c r="T52" s="631"/>
    </row>
    <row r="53" spans="1:20" ht="12.5" x14ac:dyDescent="0.2">
      <c r="A53" s="583" t="s">
        <v>489</v>
      </c>
      <c r="B53" s="577"/>
      <c r="C53" s="577"/>
      <c r="D53" s="577"/>
      <c r="E53" s="577"/>
      <c r="F53" s="577"/>
      <c r="G53" s="577"/>
      <c r="H53" s="577"/>
      <c r="I53" s="577"/>
      <c r="J53" s="577"/>
      <c r="K53" s="577"/>
      <c r="L53" s="629"/>
      <c r="M53" s="630"/>
      <c r="N53" s="631"/>
      <c r="O53" s="629"/>
      <c r="P53" s="630"/>
      <c r="Q53" s="593"/>
      <c r="R53" s="630"/>
      <c r="S53" s="630"/>
      <c r="T53" s="631"/>
    </row>
    <row r="54" spans="1:20" ht="12.5" x14ac:dyDescent="0.2">
      <c r="A54" s="583" t="s">
        <v>490</v>
      </c>
      <c r="B54" s="577"/>
      <c r="C54" s="577"/>
      <c r="D54" s="577"/>
      <c r="E54" s="577"/>
      <c r="F54" s="577"/>
      <c r="G54" s="577"/>
      <c r="H54" s="577"/>
      <c r="I54" s="577"/>
      <c r="J54" s="577"/>
      <c r="K54" s="577"/>
      <c r="L54" s="629"/>
      <c r="M54" s="630"/>
      <c r="N54" s="631"/>
      <c r="O54" s="629"/>
      <c r="P54" s="630"/>
      <c r="Q54" s="593" t="s">
        <v>491</v>
      </c>
      <c r="R54" s="577"/>
      <c r="S54" s="630"/>
      <c r="T54" s="631"/>
    </row>
    <row r="55" spans="1:20" ht="13" thickBot="1" x14ac:dyDescent="0.25">
      <c r="A55" s="632"/>
      <c r="B55" s="633"/>
      <c r="C55" s="633"/>
      <c r="D55" s="633"/>
      <c r="E55" s="633"/>
      <c r="F55" s="633"/>
      <c r="G55" s="633"/>
      <c r="H55" s="633"/>
      <c r="I55" s="633"/>
      <c r="J55" s="633"/>
      <c r="K55" s="633"/>
      <c r="L55" s="634"/>
      <c r="M55" s="635"/>
      <c r="N55" s="636"/>
      <c r="O55" s="634"/>
      <c r="P55" s="635"/>
      <c r="Q55" s="635"/>
      <c r="R55" s="635"/>
      <c r="S55" s="635"/>
      <c r="T55" s="636"/>
    </row>
  </sheetData>
  <sheetProtection algorithmName="SHA-512" hashValue="nuIGuyFtdZrgywJe5fWwfXoOm0jYLxLqNfwq26XkUtufxTEXZFd8JGb3RGAqThXOo7Ok2g3zdTNWXmnyGo8Isw==" saltValue="UoUKu7pB0n4JaN3389TxBA==" spinCount="100000" sheet="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39" priority="13" operator="equal">
      <formula>"確認して✓をご選択ください"</formula>
    </cfRule>
    <cfRule type="containsBlanks" dxfId="38" priority="14">
      <formula>LEN(TRIM(L15))=0</formula>
    </cfRule>
  </conditionalFormatting>
  <conditionalFormatting sqref="R50:R51">
    <cfRule type="containsBlanks" dxfId="33" priority="15">
      <formula>LEN(TRIM(R50))=0</formula>
    </cfRule>
  </conditionalFormatting>
  <dataValidations count="1">
    <dataValidation type="list" allowBlank="1" showInputMessage="1" showErrorMessage="1" sqref="L15:P15" xr:uid="{76C19EB1-9972-44C2-ACC5-3D1FE88F89E5}">
      <formula1>"確認して✓をご選択ください,✓"</formula1>
    </dataValidation>
  </dataValidations>
  <hyperlinks>
    <hyperlink ref="A1" location="はじめに!A1" display="＜はじめにへ" xr:uid="{46F7E34A-A633-46F3-9760-7CC6DFE4CA63}"/>
    <hyperlink ref="R1:S1" location="おわりに!Print_Area" display="おわりにへ＞" xr:uid="{C8914C23-C3CE-4C72-84A1-A051C6552911}"/>
    <hyperlink ref="A1:B1" location="入力シート!Print_Area" display="＜入力シートへ" xr:uid="{BE177099-7DC3-4880-AA59-C1E3DB470706}"/>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513EA076-2DE4-4D0A-94A3-2DFD55DBFC27}">
            <xm:f>はじめに!$AV$58&lt;&gt;"はい"</xm:f>
            <x14:dxf>
              <fill>
                <patternFill>
                  <bgColor theme="0" tint="-0.24994659260841701"/>
                </patternFill>
              </fill>
            </x14:dxf>
          </x14:cfRule>
          <xm:sqref>A2:T55</xm:sqref>
        </x14:conditionalFormatting>
        <x14:conditionalFormatting xmlns:xm="http://schemas.microsoft.com/office/excel/2006/main">
          <x14:cfRule type="expression" priority="3" id="{07D77C74-C339-469A-BBB8-3ABDECA03714}">
            <xm:f>入力シート!#REF!="いいえ"</xm:f>
            <x14:dxf>
              <fill>
                <patternFill>
                  <bgColor theme="0" tint="-0.34998626667073579"/>
                </patternFill>
              </fill>
            </x14:dxf>
          </x14:cfRule>
          <x14:cfRule type="expression" priority="4"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5" id="{BB8BAF80-4FB1-497A-A98F-68B03EE24BCE}">
            <xm:f>入力シート!#REF!="いいえ"</xm:f>
            <x14:dxf>
              <fill>
                <patternFill>
                  <bgColor theme="0" tint="-0.34998626667073579"/>
                </patternFill>
              </fill>
            </x14:dxf>
          </x14:cfRule>
          <x14:cfRule type="expression" priority="6"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432" customWidth="1"/>
    <col min="44" max="44" width="4.08984375" style="432" customWidth="1"/>
    <col min="45" max="73" width="2.6328125" style="432" customWidth="1"/>
    <col min="74" max="76" width="9" style="432"/>
    <col min="77" max="77" width="9" style="432" customWidth="1"/>
    <col min="78" max="79" width="9" style="432"/>
    <col min="80" max="82" width="9" style="432" hidden="1" customWidth="1"/>
    <col min="83" max="83" width="0" style="432" hidden="1" customWidth="1"/>
    <col min="84" max="16384" width="9" style="432"/>
  </cols>
  <sheetData>
    <row r="1" spans="1:82" ht="20.149999999999999" customHeight="1" x14ac:dyDescent="0.2">
      <c r="A1" s="1555" t="s">
        <v>492</v>
      </c>
      <c r="B1" s="1555"/>
      <c r="C1" s="1555"/>
      <c r="D1" s="1555"/>
      <c r="E1" s="1555"/>
      <c r="F1" s="1012"/>
      <c r="G1" s="1012"/>
      <c r="H1" s="1012"/>
      <c r="I1" s="1012"/>
      <c r="J1" s="1012"/>
      <c r="K1" s="1012"/>
      <c r="L1" s="1012"/>
      <c r="Z1" s="637"/>
      <c r="AA1" s="637"/>
      <c r="AB1" s="16"/>
      <c r="AC1" s="16"/>
      <c r="AD1" s="2" t="s">
        <v>516</v>
      </c>
      <c r="AE1" s="16"/>
      <c r="AK1" s="16"/>
      <c r="AL1" s="1554">
        <f>SUM(CD15:CD22)</f>
        <v>7</v>
      </c>
      <c r="AM1" s="1554"/>
      <c r="AN1" s="2" t="s">
        <v>1</v>
      </c>
      <c r="AO1" s="374"/>
      <c r="AP1" s="637"/>
      <c r="AS1" s="637"/>
      <c r="BH1" s="2"/>
      <c r="BI1" s="6"/>
      <c r="BJ1" s="638"/>
      <c r="BK1" s="7"/>
      <c r="BR1" s="1495" t="s">
        <v>785</v>
      </c>
      <c r="BS1" s="1495"/>
      <c r="BT1" s="1495"/>
      <c r="BU1" s="1495"/>
    </row>
    <row r="2" spans="1:82" ht="12.5" x14ac:dyDescent="0.2">
      <c r="A2" s="577"/>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8" t="s">
        <v>493</v>
      </c>
    </row>
    <row r="3" spans="1:82" ht="12.5" x14ac:dyDescent="0.2">
      <c r="A3" s="577"/>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c r="BJ3" s="577"/>
      <c r="BK3" s="577"/>
      <c r="BL3" s="577"/>
      <c r="BM3" s="577"/>
      <c r="BN3" s="577"/>
      <c r="BO3" s="577"/>
      <c r="BP3" s="577"/>
      <c r="BQ3" s="577"/>
      <c r="BR3" s="577"/>
      <c r="BS3" s="577"/>
      <c r="BT3" s="577"/>
      <c r="BU3" s="577"/>
    </row>
    <row r="4" spans="1:82" ht="13" thickBot="1" x14ac:dyDescent="0.25">
      <c r="A4" s="577"/>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9" t="s">
        <v>469</v>
      </c>
      <c r="BB4" s="577"/>
      <c r="BC4" s="577"/>
      <c r="BD4" s="577"/>
      <c r="BE4" s="577"/>
      <c r="BF4" s="577"/>
      <c r="BG4" s="577"/>
      <c r="BH4" s="577"/>
      <c r="BI4" s="577"/>
      <c r="BJ4" s="577"/>
      <c r="BK4" s="633"/>
      <c r="BL4" s="577"/>
      <c r="BM4" s="577"/>
      <c r="BN4" s="579"/>
      <c r="BO4" s="577"/>
      <c r="BP4" s="577"/>
      <c r="BQ4" s="577"/>
      <c r="BR4" s="577"/>
      <c r="BS4" s="577"/>
      <c r="BT4" s="577"/>
      <c r="BU4" s="577"/>
    </row>
    <row r="5" spans="1:82" ht="18.75" customHeight="1" x14ac:dyDescent="0.2">
      <c r="A5" s="580"/>
      <c r="B5" s="581"/>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1060" t="str">
        <f>IF(入力シート!E12="","",入力シート!E12)</f>
        <v/>
      </c>
      <c r="BJ5" s="1060"/>
      <c r="BK5" s="1060"/>
      <c r="BL5" s="1060"/>
      <c r="BM5" s="1060"/>
      <c r="BN5" s="1060"/>
      <c r="BO5" s="1060"/>
      <c r="BP5" s="1060"/>
      <c r="BQ5" s="1060"/>
      <c r="BR5" s="1060"/>
      <c r="BS5" s="1060"/>
      <c r="BT5" s="1060"/>
      <c r="BU5" s="582"/>
    </row>
    <row r="6" spans="1:82" ht="22.5" customHeight="1" x14ac:dyDescent="0.2">
      <c r="A6" s="583"/>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c r="BA6" s="577"/>
      <c r="BB6" s="577"/>
      <c r="BC6" s="577"/>
      <c r="BD6" s="577"/>
      <c r="BE6" s="577"/>
      <c r="BF6" s="577"/>
      <c r="BG6" s="577"/>
      <c r="BH6" s="577"/>
      <c r="BI6" s="1553" t="s">
        <v>470</v>
      </c>
      <c r="BJ6" s="1553"/>
      <c r="BK6" s="1553"/>
      <c r="BL6" s="1553"/>
      <c r="BM6" s="1553"/>
      <c r="BN6" s="1553"/>
      <c r="BO6" s="1552" t="str">
        <f>IF(入力シート!E20="","",入力シート!E20)</f>
        <v/>
      </c>
      <c r="BP6" s="1552"/>
      <c r="BQ6" s="1552"/>
      <c r="BR6" s="1552"/>
      <c r="BS6" s="1552"/>
      <c r="BT6" s="1552"/>
      <c r="BU6" s="586"/>
    </row>
    <row r="7" spans="1:82" ht="13.5" x14ac:dyDescent="0.2">
      <c r="A7" s="1500" t="s">
        <v>481</v>
      </c>
      <c r="B7" s="1502"/>
      <c r="C7" s="1502"/>
      <c r="D7" s="1502"/>
      <c r="E7" s="1502"/>
      <c r="F7" s="1502"/>
      <c r="G7" s="1502"/>
      <c r="H7" s="1502"/>
      <c r="I7" s="1502"/>
      <c r="J7" s="1502"/>
      <c r="K7" s="1502"/>
      <c r="L7" s="1502"/>
      <c r="M7" s="1502"/>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502"/>
      <c r="AS7" s="1502"/>
      <c r="AT7" s="1502"/>
      <c r="AU7" s="1502"/>
      <c r="AV7" s="1502"/>
      <c r="AW7" s="1502"/>
      <c r="AX7" s="1502"/>
      <c r="AY7" s="1502"/>
      <c r="AZ7" s="1502"/>
      <c r="BA7" s="1502"/>
      <c r="BB7" s="1502"/>
      <c r="BC7" s="1502"/>
      <c r="BD7" s="1502"/>
      <c r="BE7" s="1502"/>
      <c r="BF7" s="1502"/>
      <c r="BG7" s="1502"/>
      <c r="BH7" s="1502"/>
      <c r="BI7" s="1502"/>
      <c r="BJ7" s="1502"/>
      <c r="BK7" s="1502"/>
      <c r="BL7" s="1502"/>
      <c r="BM7" s="1502"/>
      <c r="BN7" s="1502"/>
      <c r="BO7" s="1502"/>
      <c r="BP7" s="1502"/>
      <c r="BQ7" s="1502"/>
      <c r="BR7" s="1502"/>
      <c r="BS7" s="1502"/>
      <c r="BT7" s="1502"/>
      <c r="BU7" s="586"/>
    </row>
    <row r="8" spans="1:82" ht="13.5" x14ac:dyDescent="0.2">
      <c r="A8" s="1509" t="s">
        <v>494</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c r="BP8" s="1510"/>
      <c r="BQ8" s="1510"/>
      <c r="BR8" s="1510"/>
      <c r="BS8" s="1510"/>
      <c r="BT8" s="1510"/>
      <c r="BU8" s="586"/>
      <c r="CB8" s="591" t="s">
        <v>199</v>
      </c>
      <c r="CC8" s="591" t="s">
        <v>471</v>
      </c>
      <c r="CD8" s="591" t="s">
        <v>250</v>
      </c>
    </row>
    <row r="9" spans="1:82" ht="12.5" x14ac:dyDescent="0.2">
      <c r="A9" s="1545"/>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586"/>
    </row>
    <row r="10" spans="1:82" ht="16" x14ac:dyDescent="0.2">
      <c r="A10" s="617"/>
      <c r="B10" s="593"/>
      <c r="C10" s="593"/>
      <c r="D10" s="593"/>
      <c r="E10" s="593"/>
      <c r="F10" s="593"/>
      <c r="G10" s="593"/>
      <c r="H10" s="593"/>
      <c r="I10" s="593"/>
      <c r="J10" s="590" t="s">
        <v>495</v>
      </c>
      <c r="K10" s="593"/>
      <c r="L10" s="590"/>
      <c r="M10" s="593"/>
      <c r="N10" s="590"/>
      <c r="O10" s="577"/>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86"/>
    </row>
    <row r="11" spans="1:82" ht="16" x14ac:dyDescent="0.2">
      <c r="A11" s="617"/>
      <c r="B11" s="593"/>
      <c r="C11" s="593"/>
      <c r="D11" s="593"/>
      <c r="E11" s="593"/>
      <c r="F11" s="593"/>
      <c r="G11" s="593"/>
      <c r="H11" s="593"/>
      <c r="I11" s="593"/>
      <c r="J11" s="598" t="s">
        <v>515</v>
      </c>
      <c r="K11" s="593"/>
      <c r="L11" s="598"/>
      <c r="M11" s="593"/>
      <c r="N11" s="598"/>
      <c r="O11" s="577"/>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86"/>
    </row>
    <row r="12" spans="1:82" ht="16" x14ac:dyDescent="0.2">
      <c r="A12" s="617"/>
      <c r="B12" s="593"/>
      <c r="C12" s="593"/>
      <c r="D12" s="593"/>
      <c r="E12" s="593"/>
      <c r="F12" s="593"/>
      <c r="G12" s="593"/>
      <c r="H12" s="593"/>
      <c r="I12" s="593"/>
      <c r="J12" s="590" t="s">
        <v>514</v>
      </c>
      <c r="K12" s="593"/>
      <c r="L12" s="593"/>
      <c r="M12" s="593"/>
      <c r="N12" s="590"/>
      <c r="O12" s="577"/>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86"/>
    </row>
    <row r="13" spans="1:82" ht="16" x14ac:dyDescent="0.2">
      <c r="A13" s="617"/>
      <c r="B13" s="593"/>
      <c r="C13" s="593"/>
      <c r="D13" s="593"/>
      <c r="E13" s="593"/>
      <c r="F13" s="593"/>
      <c r="G13" s="593"/>
      <c r="H13" s="593"/>
      <c r="I13" s="593"/>
      <c r="J13" s="690"/>
      <c r="K13" s="593"/>
      <c r="L13" s="593"/>
      <c r="M13" s="593"/>
      <c r="N13" s="590"/>
      <c r="O13" s="577"/>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86"/>
    </row>
    <row r="14" spans="1:82" ht="20" thickBot="1" x14ac:dyDescent="0.25">
      <c r="A14" s="583"/>
      <c r="B14" s="577"/>
      <c r="C14" s="577"/>
      <c r="D14" s="577"/>
      <c r="E14" s="577"/>
      <c r="F14" s="577"/>
      <c r="G14" s="577"/>
      <c r="H14" s="577"/>
      <c r="I14" s="577"/>
      <c r="J14" s="590" t="s">
        <v>609</v>
      </c>
      <c r="K14" s="577"/>
      <c r="L14" s="590"/>
      <c r="M14" s="577"/>
      <c r="N14" s="590"/>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93"/>
      <c r="AT14" s="593"/>
      <c r="AU14" s="593"/>
      <c r="AV14" s="593"/>
      <c r="AW14" s="593"/>
      <c r="AX14" s="593"/>
      <c r="AY14" s="593"/>
      <c r="AZ14" s="593"/>
      <c r="BA14" s="593"/>
      <c r="BB14" s="593"/>
      <c r="BC14" s="593"/>
      <c r="BD14" s="593"/>
      <c r="BE14" s="577"/>
      <c r="BF14" s="577"/>
      <c r="BG14" s="577"/>
      <c r="BH14" s="577"/>
      <c r="BI14" s="577"/>
      <c r="BJ14" s="577"/>
      <c r="BK14" s="577"/>
      <c r="BL14" s="577"/>
      <c r="BM14" s="577"/>
      <c r="BN14" s="577"/>
      <c r="BO14" s="577"/>
      <c r="BP14" s="577"/>
      <c r="BQ14" s="577"/>
      <c r="BR14" s="577"/>
      <c r="BS14" s="577"/>
      <c r="BT14" s="577"/>
      <c r="BU14" s="586"/>
    </row>
    <row r="15" spans="1:82" ht="15.65" customHeight="1" x14ac:dyDescent="0.2">
      <c r="A15" s="583"/>
      <c r="B15" s="577"/>
      <c r="C15" s="577"/>
      <c r="D15" s="577"/>
      <c r="E15" s="577"/>
      <c r="F15" s="577"/>
      <c r="G15" s="577"/>
      <c r="H15" s="577"/>
      <c r="I15" s="577"/>
      <c r="J15" s="639">
        <v>1</v>
      </c>
      <c r="K15" s="1527" t="s">
        <v>572</v>
      </c>
      <c r="L15" s="1528"/>
      <c r="M15" s="1528"/>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c r="AL15" s="1528"/>
      <c r="AM15" s="1528"/>
      <c r="AN15" s="1528"/>
      <c r="AO15" s="1528"/>
      <c r="AP15" s="1528"/>
      <c r="AQ15" s="1528"/>
      <c r="AR15" s="1528"/>
      <c r="AS15" s="1522" t="s">
        <v>604</v>
      </c>
      <c r="AT15" s="1522"/>
      <c r="AU15" s="1522"/>
      <c r="AV15" s="1522"/>
      <c r="AW15" s="1522"/>
      <c r="AX15" s="1522"/>
      <c r="AY15" s="1522"/>
      <c r="AZ15" s="1522"/>
      <c r="BA15" s="1522"/>
      <c r="BB15" s="1522"/>
      <c r="BC15" s="1522"/>
      <c r="BD15" s="1522"/>
      <c r="BE15" s="1522"/>
      <c r="BF15" s="1522"/>
      <c r="BG15" s="1522"/>
      <c r="BH15" s="1523"/>
      <c r="BI15" s="577"/>
      <c r="BJ15" s="577"/>
      <c r="BK15" s="577"/>
      <c r="BL15" s="577"/>
      <c r="BM15" s="577"/>
      <c r="BN15" s="577"/>
      <c r="BO15" s="577"/>
      <c r="BP15" s="577"/>
      <c r="BQ15" s="577"/>
      <c r="BR15" s="577"/>
      <c r="BS15" s="577"/>
      <c r="BT15" s="577"/>
      <c r="BU15" s="586"/>
      <c r="CB15" s="432">
        <v>1</v>
      </c>
      <c r="CC15" s="432">
        <f>IF(OR(AS15="",AS15="確認して✓をご選択ください"),0,1)</f>
        <v>0</v>
      </c>
      <c r="CD15" s="432">
        <f>CB15-CC15</f>
        <v>1</v>
      </c>
    </row>
    <row r="16" spans="1:82" ht="15.65" customHeight="1" x14ac:dyDescent="0.2">
      <c r="A16" s="583"/>
      <c r="B16" s="577"/>
      <c r="C16" s="577"/>
      <c r="D16" s="577"/>
      <c r="E16" s="577"/>
      <c r="F16" s="577"/>
      <c r="G16" s="577"/>
      <c r="H16" s="577"/>
      <c r="I16" s="577"/>
      <c r="J16" s="602">
        <v>2</v>
      </c>
      <c r="K16" s="1531" t="s">
        <v>573</v>
      </c>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25" t="s">
        <v>604</v>
      </c>
      <c r="AT16" s="1525"/>
      <c r="AU16" s="1525"/>
      <c r="AV16" s="1525"/>
      <c r="AW16" s="1525"/>
      <c r="AX16" s="1525"/>
      <c r="AY16" s="1525"/>
      <c r="AZ16" s="1525"/>
      <c r="BA16" s="1525"/>
      <c r="BB16" s="1525"/>
      <c r="BC16" s="1525"/>
      <c r="BD16" s="1525"/>
      <c r="BE16" s="1525"/>
      <c r="BF16" s="1525"/>
      <c r="BG16" s="1525"/>
      <c r="BH16" s="1526"/>
      <c r="BI16" s="577"/>
      <c r="BJ16" s="577"/>
      <c r="BK16" s="577"/>
      <c r="BL16" s="577"/>
      <c r="BM16" s="577"/>
      <c r="BN16" s="577"/>
      <c r="BO16" s="577"/>
      <c r="BP16" s="577"/>
      <c r="BQ16" s="577"/>
      <c r="BR16" s="577"/>
      <c r="BS16" s="577"/>
      <c r="BT16" s="577"/>
      <c r="BU16" s="586"/>
      <c r="CB16" s="432">
        <v>1</v>
      </c>
      <c r="CC16" s="432">
        <f>IF(OR(AS16="",AS16="確認して✓をご選択ください"),0,1)</f>
        <v>0</v>
      </c>
      <c r="CD16" s="432">
        <f>CB16-CC16</f>
        <v>1</v>
      </c>
    </row>
    <row r="17" spans="1:82" ht="15.65" customHeight="1" x14ac:dyDescent="0.2">
      <c r="A17" s="583"/>
      <c r="B17" s="577"/>
      <c r="C17" s="577"/>
      <c r="D17" s="577"/>
      <c r="E17" s="577"/>
      <c r="F17" s="577"/>
      <c r="G17" s="577"/>
      <c r="H17" s="577"/>
      <c r="I17" s="577"/>
      <c r="J17" s="640">
        <v>3</v>
      </c>
      <c r="K17" s="1531" t="s">
        <v>496</v>
      </c>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25" t="s">
        <v>604</v>
      </c>
      <c r="AT17" s="1525"/>
      <c r="AU17" s="1525"/>
      <c r="AV17" s="1525"/>
      <c r="AW17" s="1525"/>
      <c r="AX17" s="1525"/>
      <c r="AY17" s="1525"/>
      <c r="AZ17" s="1525"/>
      <c r="BA17" s="1525"/>
      <c r="BB17" s="1525"/>
      <c r="BC17" s="1525"/>
      <c r="BD17" s="1525"/>
      <c r="BE17" s="1525"/>
      <c r="BF17" s="1525"/>
      <c r="BG17" s="1525"/>
      <c r="BH17" s="1526"/>
      <c r="BI17" s="577"/>
      <c r="BJ17" s="577"/>
      <c r="BK17" s="577"/>
      <c r="BL17" s="577"/>
      <c r="BM17" s="577"/>
      <c r="BN17" s="577"/>
      <c r="BO17" s="577"/>
      <c r="BP17" s="577"/>
      <c r="BQ17" s="577"/>
      <c r="BR17" s="577"/>
      <c r="BS17" s="577"/>
      <c r="BT17" s="577"/>
      <c r="BU17" s="586"/>
      <c r="CB17" s="432">
        <v>1</v>
      </c>
      <c r="CC17" s="432">
        <f>IF(OR(AS17="",AS17="確認して✓をご選択ください"),0,1)</f>
        <v>0</v>
      </c>
      <c r="CD17" s="432">
        <f>CB17-CC17</f>
        <v>1</v>
      </c>
    </row>
    <row r="18" spans="1:82" ht="15.65" customHeight="1" x14ac:dyDescent="0.2">
      <c r="A18" s="583"/>
      <c r="B18" s="577"/>
      <c r="C18" s="577"/>
      <c r="D18" s="577"/>
      <c r="E18" s="577"/>
      <c r="F18" s="577"/>
      <c r="G18" s="577"/>
      <c r="H18" s="577"/>
      <c r="I18" s="577"/>
      <c r="J18" s="1520">
        <v>4</v>
      </c>
      <c r="K18" s="1529" t="s">
        <v>497</v>
      </c>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530"/>
      <c r="AM18" s="1530"/>
      <c r="AN18" s="1530"/>
      <c r="AO18" s="1530"/>
      <c r="AP18" s="1530"/>
      <c r="AQ18" s="1530"/>
      <c r="AR18" s="1530"/>
      <c r="AS18" s="1524" t="s">
        <v>604</v>
      </c>
      <c r="AT18" s="1525"/>
      <c r="AU18" s="1525"/>
      <c r="AV18" s="1525"/>
      <c r="AW18" s="1525"/>
      <c r="AX18" s="1525"/>
      <c r="AY18" s="1525"/>
      <c r="AZ18" s="1525"/>
      <c r="BA18" s="1525"/>
      <c r="BB18" s="1525"/>
      <c r="BC18" s="1525"/>
      <c r="BD18" s="1525"/>
      <c r="BE18" s="1525"/>
      <c r="BF18" s="1525"/>
      <c r="BG18" s="1525"/>
      <c r="BH18" s="1526"/>
      <c r="BI18" s="577"/>
      <c r="BJ18" s="577"/>
      <c r="BK18" s="577"/>
      <c r="BL18" s="577"/>
      <c r="BM18" s="577"/>
      <c r="BN18" s="577"/>
      <c r="BO18" s="577"/>
      <c r="BP18" s="577"/>
      <c r="BQ18" s="577"/>
      <c r="BR18" s="577"/>
      <c r="BS18" s="577"/>
      <c r="BT18" s="577"/>
      <c r="BU18" s="586"/>
      <c r="CB18" s="432">
        <v>1</v>
      </c>
      <c r="CC18" s="432">
        <f t="shared" ref="CC18:CC22" si="0">IF(OR(AS18="",AS18="確認して✓をご選択ください"),0,1)</f>
        <v>0</v>
      </c>
      <c r="CD18" s="432">
        <f>CB18-CC18</f>
        <v>1</v>
      </c>
    </row>
    <row r="19" spans="1:82" ht="12.5" x14ac:dyDescent="0.2">
      <c r="A19" s="583"/>
      <c r="B19" s="577"/>
      <c r="C19" s="577"/>
      <c r="D19" s="577"/>
      <c r="E19" s="577"/>
      <c r="F19" s="577"/>
      <c r="G19" s="577"/>
      <c r="H19" s="577"/>
      <c r="I19" s="577"/>
      <c r="J19" s="1521"/>
      <c r="K19" s="1533" t="s">
        <v>520</v>
      </c>
      <c r="L19" s="1534"/>
      <c r="M19" s="1534"/>
      <c r="N19" s="1534"/>
      <c r="O19" s="1534"/>
      <c r="P19" s="1534"/>
      <c r="Q19" s="1534"/>
      <c r="R19" s="1534"/>
      <c r="S19" s="1534"/>
      <c r="T19" s="1534"/>
      <c r="U19" s="1535"/>
      <c r="V19" s="1536" t="str">
        <f>IF(入力シート!E48=0,"",入力シート!E48)</f>
        <v/>
      </c>
      <c r="W19" s="1537"/>
      <c r="X19" s="1537"/>
      <c r="Y19" s="1537"/>
      <c r="Z19" s="1537"/>
      <c r="AA19" s="1537"/>
      <c r="AB19" s="1538"/>
      <c r="AC19" s="642" t="s">
        <v>590</v>
      </c>
      <c r="AE19" s="643"/>
      <c r="AF19" s="643"/>
      <c r="AG19" s="643"/>
      <c r="AH19" s="643"/>
      <c r="AI19" s="643"/>
      <c r="AJ19" s="643"/>
      <c r="AK19" s="643"/>
      <c r="AL19" s="643"/>
      <c r="AM19" s="643"/>
      <c r="AN19" s="643"/>
      <c r="AO19" s="643"/>
      <c r="AP19" s="644"/>
      <c r="AQ19" s="641"/>
      <c r="AR19" s="642"/>
      <c r="AS19" s="1525"/>
      <c r="AT19" s="1525"/>
      <c r="AU19" s="1525"/>
      <c r="AV19" s="1525"/>
      <c r="AW19" s="1525"/>
      <c r="AX19" s="1525"/>
      <c r="AY19" s="1525"/>
      <c r="AZ19" s="1525"/>
      <c r="BA19" s="1525"/>
      <c r="BB19" s="1525"/>
      <c r="BC19" s="1525"/>
      <c r="BD19" s="1525"/>
      <c r="BE19" s="1525"/>
      <c r="BF19" s="1525"/>
      <c r="BG19" s="1525"/>
      <c r="BH19" s="1526"/>
      <c r="BI19" s="577"/>
      <c r="BJ19" s="577"/>
      <c r="BK19" s="577"/>
      <c r="BL19" s="577"/>
      <c r="BM19" s="577"/>
      <c r="BN19" s="577"/>
      <c r="BO19" s="577"/>
      <c r="BP19" s="577"/>
      <c r="BQ19" s="577"/>
      <c r="BR19" s="577"/>
      <c r="BS19" s="577"/>
      <c r="BT19" s="577"/>
      <c r="BU19" s="586"/>
    </row>
    <row r="20" spans="1:82" ht="15.65" customHeight="1" x14ac:dyDescent="0.2">
      <c r="A20" s="583"/>
      <c r="B20" s="577"/>
      <c r="C20" s="577"/>
      <c r="D20" s="577"/>
      <c r="E20" s="577"/>
      <c r="F20" s="577"/>
      <c r="G20" s="577"/>
      <c r="H20" s="577"/>
      <c r="I20" s="577"/>
      <c r="J20" s="602">
        <v>5</v>
      </c>
      <c r="K20" s="1493" t="s">
        <v>498</v>
      </c>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525" t="s">
        <v>604</v>
      </c>
      <c r="AT20" s="1525"/>
      <c r="AU20" s="1525"/>
      <c r="AV20" s="1525"/>
      <c r="AW20" s="1525"/>
      <c r="AX20" s="1525"/>
      <c r="AY20" s="1525"/>
      <c r="AZ20" s="1525"/>
      <c r="BA20" s="1525"/>
      <c r="BB20" s="1525"/>
      <c r="BC20" s="1525"/>
      <c r="BD20" s="1525"/>
      <c r="BE20" s="1525"/>
      <c r="BF20" s="1525"/>
      <c r="BG20" s="1525"/>
      <c r="BH20" s="1526"/>
      <c r="BI20" s="577"/>
      <c r="BJ20" s="577"/>
      <c r="BK20" s="577"/>
      <c r="BL20" s="577"/>
      <c r="BM20" s="577"/>
      <c r="BN20" s="577"/>
      <c r="BO20" s="577"/>
      <c r="BP20" s="577"/>
      <c r="BQ20" s="577"/>
      <c r="BR20" s="577"/>
      <c r="BS20" s="577"/>
      <c r="BT20" s="577"/>
      <c r="BU20" s="586"/>
      <c r="CB20" s="432">
        <v>1</v>
      </c>
      <c r="CC20" s="432">
        <f t="shared" si="0"/>
        <v>0</v>
      </c>
      <c r="CD20" s="432">
        <f>CB20-CC20</f>
        <v>1</v>
      </c>
    </row>
    <row r="21" spans="1:82" ht="15.65" customHeight="1" x14ac:dyDescent="0.2">
      <c r="A21" s="583"/>
      <c r="B21" s="577"/>
      <c r="C21" s="577"/>
      <c r="D21" s="577"/>
      <c r="E21" s="577"/>
      <c r="F21" s="577"/>
      <c r="G21" s="577"/>
      <c r="H21" s="577"/>
      <c r="I21" s="577"/>
      <c r="J21" s="602">
        <v>6</v>
      </c>
      <c r="K21" s="1493" t="s">
        <v>499</v>
      </c>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525" t="s">
        <v>604</v>
      </c>
      <c r="AT21" s="1525"/>
      <c r="AU21" s="1525"/>
      <c r="AV21" s="1525"/>
      <c r="AW21" s="1525"/>
      <c r="AX21" s="1525"/>
      <c r="AY21" s="1525"/>
      <c r="AZ21" s="1525"/>
      <c r="BA21" s="1525"/>
      <c r="BB21" s="1525"/>
      <c r="BC21" s="1525"/>
      <c r="BD21" s="1525"/>
      <c r="BE21" s="1525"/>
      <c r="BF21" s="1525"/>
      <c r="BG21" s="1525"/>
      <c r="BH21" s="1526"/>
      <c r="BI21" s="577"/>
      <c r="BJ21" s="577"/>
      <c r="BK21" s="577"/>
      <c r="BL21" s="577"/>
      <c r="BM21" s="577"/>
      <c r="BN21" s="577"/>
      <c r="BO21" s="577"/>
      <c r="BP21" s="577"/>
      <c r="BQ21" s="577"/>
      <c r="BR21" s="577"/>
      <c r="BS21" s="577"/>
      <c r="BT21" s="577"/>
      <c r="BU21" s="586"/>
      <c r="BV21" s="600"/>
      <c r="BW21" s="600"/>
      <c r="CB21" s="432">
        <v>1</v>
      </c>
      <c r="CC21" s="432">
        <f t="shared" si="0"/>
        <v>0</v>
      </c>
      <c r="CD21" s="432">
        <f>CB21-CC21</f>
        <v>1</v>
      </c>
    </row>
    <row r="22" spans="1:82" ht="15.65" customHeight="1" thickBot="1" x14ac:dyDescent="0.25">
      <c r="A22" s="583"/>
      <c r="B22" s="577"/>
      <c r="C22" s="577"/>
      <c r="D22" s="577"/>
      <c r="E22" s="577"/>
      <c r="F22" s="577"/>
      <c r="G22" s="577"/>
      <c r="H22" s="577"/>
      <c r="I22" s="577"/>
      <c r="J22" s="603">
        <v>7</v>
      </c>
      <c r="K22" s="1486" t="s">
        <v>500</v>
      </c>
      <c r="L22" s="1487"/>
      <c r="M22" s="1487"/>
      <c r="N22" s="1487"/>
      <c r="O22" s="1487"/>
      <c r="P22" s="1487"/>
      <c r="Q22" s="1487"/>
      <c r="R22" s="1487"/>
      <c r="S22" s="1487"/>
      <c r="T22" s="1487"/>
      <c r="U22" s="1487"/>
      <c r="V22" s="1487"/>
      <c r="W22" s="1487"/>
      <c r="X22" s="1487"/>
      <c r="Y22" s="1487"/>
      <c r="Z22" s="1487"/>
      <c r="AA22" s="1487"/>
      <c r="AB22" s="1487"/>
      <c r="AC22" s="1487"/>
      <c r="AD22" s="1487"/>
      <c r="AE22" s="1487"/>
      <c r="AF22" s="1487"/>
      <c r="AG22" s="1487"/>
      <c r="AH22" s="1487"/>
      <c r="AI22" s="1487"/>
      <c r="AJ22" s="1487"/>
      <c r="AK22" s="1487"/>
      <c r="AL22" s="1487"/>
      <c r="AM22" s="1487"/>
      <c r="AN22" s="1487"/>
      <c r="AO22" s="1487"/>
      <c r="AP22" s="1487"/>
      <c r="AQ22" s="1487"/>
      <c r="AR22" s="1487"/>
      <c r="AS22" s="1539" t="s">
        <v>604</v>
      </c>
      <c r="AT22" s="1539"/>
      <c r="AU22" s="1539"/>
      <c r="AV22" s="1539"/>
      <c r="AW22" s="1539"/>
      <c r="AX22" s="1539"/>
      <c r="AY22" s="1539"/>
      <c r="AZ22" s="1539"/>
      <c r="BA22" s="1539"/>
      <c r="BB22" s="1539"/>
      <c r="BC22" s="1539"/>
      <c r="BD22" s="1539"/>
      <c r="BE22" s="1539"/>
      <c r="BF22" s="1539"/>
      <c r="BG22" s="1539"/>
      <c r="BH22" s="1540"/>
      <c r="BI22" s="577"/>
      <c r="BJ22" s="577"/>
      <c r="BK22" s="577"/>
      <c r="BL22" s="577"/>
      <c r="BM22" s="577"/>
      <c r="BN22" s="577"/>
      <c r="BO22" s="577"/>
      <c r="BP22" s="577"/>
      <c r="BQ22" s="577"/>
      <c r="BR22" s="577"/>
      <c r="BS22" s="577"/>
      <c r="BT22" s="577"/>
      <c r="BU22" s="586"/>
      <c r="BV22" s="600"/>
      <c r="BW22" s="600"/>
      <c r="CB22" s="432">
        <v>1</v>
      </c>
      <c r="CC22" s="432">
        <f t="shared" si="0"/>
        <v>0</v>
      </c>
      <c r="CD22" s="432">
        <f>CB22-CC22</f>
        <v>1</v>
      </c>
    </row>
    <row r="23" spans="1:82" ht="12.5" x14ac:dyDescent="0.2">
      <c r="A23" s="583"/>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86"/>
    </row>
    <row r="24" spans="1:82" ht="12.5" x14ac:dyDescent="0.2">
      <c r="A24" s="583"/>
      <c r="B24" s="577"/>
      <c r="C24" s="577" t="s">
        <v>501</v>
      </c>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86"/>
    </row>
    <row r="25" spans="1:82" ht="12.5" x14ac:dyDescent="0.2">
      <c r="A25" s="583"/>
      <c r="B25" s="577"/>
      <c r="C25" s="619"/>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c r="BA25" s="620"/>
      <c r="BB25" s="620"/>
      <c r="BC25" s="620"/>
      <c r="BD25" s="620"/>
      <c r="BE25" s="620"/>
      <c r="BF25" s="620"/>
      <c r="BG25" s="620"/>
      <c r="BH25" s="620"/>
      <c r="BI25" s="620"/>
      <c r="BJ25" s="620"/>
      <c r="BK25" s="620"/>
      <c r="BL25" s="620"/>
      <c r="BM25" s="620"/>
      <c r="BN25" s="620"/>
      <c r="BO25" s="620"/>
      <c r="BP25" s="620"/>
      <c r="BQ25" s="620"/>
      <c r="BR25" s="620"/>
      <c r="BS25" s="621"/>
      <c r="BT25" s="577"/>
      <c r="BU25" s="586"/>
    </row>
    <row r="26" spans="1:82" ht="12.5" x14ac:dyDescent="0.2">
      <c r="A26" s="583"/>
      <c r="B26" s="577"/>
      <c r="C26" s="622"/>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623"/>
      <c r="BT26" s="577"/>
      <c r="BU26" s="586"/>
    </row>
    <row r="27" spans="1:82" ht="12.5" x14ac:dyDescent="0.2">
      <c r="A27" s="583"/>
      <c r="B27" s="577"/>
      <c r="C27" s="622"/>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623"/>
      <c r="BT27" s="577"/>
      <c r="BU27" s="586"/>
    </row>
    <row r="28" spans="1:82" ht="12.5" x14ac:dyDescent="0.2">
      <c r="A28" s="583"/>
      <c r="B28" s="577"/>
      <c r="C28" s="622"/>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623"/>
      <c r="BT28" s="577"/>
      <c r="BU28" s="586"/>
    </row>
    <row r="29" spans="1:82" ht="12.5" x14ac:dyDescent="0.2">
      <c r="A29" s="583"/>
      <c r="B29" s="577"/>
      <c r="C29" s="622"/>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623"/>
      <c r="BT29" s="577"/>
      <c r="BU29" s="586"/>
    </row>
    <row r="30" spans="1:82" ht="12.5" x14ac:dyDescent="0.2">
      <c r="A30" s="583"/>
      <c r="B30" s="577"/>
      <c r="C30" s="622"/>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623"/>
      <c r="BT30" s="577"/>
      <c r="BU30" s="586"/>
    </row>
    <row r="31" spans="1:82" ht="12.5" x14ac:dyDescent="0.2">
      <c r="A31" s="583"/>
      <c r="B31" s="577"/>
      <c r="C31" s="622"/>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623"/>
      <c r="BT31" s="577"/>
      <c r="BU31" s="586"/>
    </row>
    <row r="32" spans="1:82" ht="12.5" x14ac:dyDescent="0.2">
      <c r="A32" s="583"/>
      <c r="B32" s="577"/>
      <c r="C32" s="622"/>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623"/>
      <c r="BT32" s="577"/>
      <c r="BU32" s="586"/>
    </row>
    <row r="33" spans="1:73" ht="12.5" x14ac:dyDescent="0.2">
      <c r="A33" s="583"/>
      <c r="B33" s="577"/>
      <c r="C33" s="622"/>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623"/>
      <c r="BT33" s="577"/>
      <c r="BU33" s="586"/>
    </row>
    <row r="34" spans="1:73" ht="12.5" x14ac:dyDescent="0.2">
      <c r="A34" s="583"/>
      <c r="B34" s="577"/>
      <c r="C34" s="622"/>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c r="BA34" s="577"/>
      <c r="BB34" s="577"/>
      <c r="BC34" s="577"/>
      <c r="BD34" s="577"/>
      <c r="BE34" s="577"/>
      <c r="BF34" s="577"/>
      <c r="BG34" s="577"/>
      <c r="BH34" s="577"/>
      <c r="BI34" s="577"/>
      <c r="BJ34" s="577"/>
      <c r="BK34" s="577"/>
      <c r="BL34" s="577"/>
      <c r="BM34" s="577"/>
      <c r="BN34" s="577"/>
      <c r="BO34" s="577"/>
      <c r="BP34" s="577"/>
      <c r="BQ34" s="577"/>
      <c r="BR34" s="577"/>
      <c r="BS34" s="623"/>
      <c r="BT34" s="577"/>
      <c r="BU34" s="586"/>
    </row>
    <row r="35" spans="1:73" ht="12.5" x14ac:dyDescent="0.2">
      <c r="A35" s="583"/>
      <c r="B35" s="577"/>
      <c r="C35" s="622"/>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c r="BA35" s="577"/>
      <c r="BB35" s="577"/>
      <c r="BC35" s="577"/>
      <c r="BD35" s="577"/>
      <c r="BE35" s="577"/>
      <c r="BF35" s="577"/>
      <c r="BG35" s="577"/>
      <c r="BH35" s="577"/>
      <c r="BI35" s="577"/>
      <c r="BJ35" s="577"/>
      <c r="BK35" s="577"/>
      <c r="BL35" s="577"/>
      <c r="BM35" s="577"/>
      <c r="BN35" s="577"/>
      <c r="BO35" s="577"/>
      <c r="BP35" s="577"/>
      <c r="BQ35" s="577"/>
      <c r="BR35" s="577"/>
      <c r="BS35" s="623"/>
      <c r="BT35" s="577"/>
      <c r="BU35" s="586"/>
    </row>
    <row r="36" spans="1:73" ht="12.5" x14ac:dyDescent="0.2">
      <c r="A36" s="583"/>
      <c r="B36" s="577"/>
      <c r="C36" s="622"/>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c r="BA36" s="577"/>
      <c r="BB36" s="577"/>
      <c r="BC36" s="577"/>
      <c r="BD36" s="577"/>
      <c r="BE36" s="577"/>
      <c r="BF36" s="577"/>
      <c r="BG36" s="577"/>
      <c r="BH36" s="577"/>
      <c r="BI36" s="577"/>
      <c r="BJ36" s="577"/>
      <c r="BK36" s="577"/>
      <c r="BL36" s="577"/>
      <c r="BM36" s="577"/>
      <c r="BN36" s="577"/>
      <c r="BO36" s="577"/>
      <c r="BP36" s="577"/>
      <c r="BQ36" s="577"/>
      <c r="BR36" s="577"/>
      <c r="BS36" s="623"/>
      <c r="BT36" s="577"/>
      <c r="BU36" s="586"/>
    </row>
    <row r="37" spans="1:73" ht="12.5" x14ac:dyDescent="0.2">
      <c r="A37" s="583"/>
      <c r="B37" s="577"/>
      <c r="C37" s="622"/>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c r="BA37" s="577"/>
      <c r="BB37" s="577"/>
      <c r="BC37" s="577"/>
      <c r="BD37" s="577"/>
      <c r="BE37" s="577"/>
      <c r="BF37" s="577"/>
      <c r="BG37" s="577"/>
      <c r="BH37" s="577"/>
      <c r="BI37" s="577"/>
      <c r="BJ37" s="577"/>
      <c r="BK37" s="577"/>
      <c r="BL37" s="577"/>
      <c r="BM37" s="577"/>
      <c r="BN37" s="577"/>
      <c r="BO37" s="577"/>
      <c r="BP37" s="577"/>
      <c r="BQ37" s="577"/>
      <c r="BR37" s="577"/>
      <c r="BS37" s="623"/>
      <c r="BT37" s="577"/>
      <c r="BU37" s="586"/>
    </row>
    <row r="38" spans="1:73" ht="12.5" x14ac:dyDescent="0.2">
      <c r="A38" s="583"/>
      <c r="B38" s="577"/>
      <c r="C38" s="622"/>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G38" s="577"/>
      <c r="BH38" s="577"/>
      <c r="BI38" s="577"/>
      <c r="BJ38" s="577"/>
      <c r="BK38" s="577"/>
      <c r="BL38" s="577"/>
      <c r="BM38" s="577"/>
      <c r="BN38" s="577"/>
      <c r="BO38" s="577"/>
      <c r="BP38" s="577"/>
      <c r="BQ38" s="577"/>
      <c r="BR38" s="577"/>
      <c r="BS38" s="623"/>
      <c r="BT38" s="577"/>
      <c r="BU38" s="586"/>
    </row>
    <row r="39" spans="1:73" ht="12.5" x14ac:dyDescent="0.2">
      <c r="A39" s="583"/>
      <c r="B39" s="577"/>
      <c r="C39" s="622"/>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c r="BA39" s="577"/>
      <c r="BB39" s="577"/>
      <c r="BC39" s="577"/>
      <c r="BD39" s="577"/>
      <c r="BE39" s="577"/>
      <c r="BF39" s="577"/>
      <c r="BG39" s="577"/>
      <c r="BH39" s="577"/>
      <c r="BI39" s="577"/>
      <c r="BJ39" s="577"/>
      <c r="BK39" s="577"/>
      <c r="BL39" s="577"/>
      <c r="BM39" s="577"/>
      <c r="BN39" s="577"/>
      <c r="BO39" s="577"/>
      <c r="BP39" s="577"/>
      <c r="BQ39" s="577"/>
      <c r="BR39" s="577"/>
      <c r="BS39" s="623"/>
      <c r="BT39" s="577"/>
      <c r="BU39" s="586"/>
    </row>
    <row r="40" spans="1:73" ht="15" x14ac:dyDescent="0.2">
      <c r="A40" s="583"/>
      <c r="B40" s="577"/>
      <c r="C40" s="622"/>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c r="BA40" s="577"/>
      <c r="BB40" s="577"/>
      <c r="BC40" s="577"/>
      <c r="BD40" s="577"/>
      <c r="BE40" s="577"/>
      <c r="BF40" s="577"/>
      <c r="BG40" s="577"/>
      <c r="BH40" s="577"/>
      <c r="BI40" s="1"/>
      <c r="BJ40" s="577"/>
      <c r="BK40" s="577"/>
      <c r="BL40" s="577"/>
      <c r="BM40" s="577"/>
      <c r="BN40" s="577"/>
      <c r="BO40" s="577"/>
      <c r="BP40" s="577"/>
      <c r="BQ40" s="577"/>
      <c r="BR40" s="577"/>
      <c r="BS40" s="623"/>
      <c r="BT40" s="577"/>
      <c r="BU40" s="586"/>
    </row>
    <row r="41" spans="1:73" ht="12.5" x14ac:dyDescent="0.2">
      <c r="A41" s="583"/>
      <c r="B41" s="577"/>
      <c r="C41" s="622"/>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c r="BA41" s="577"/>
      <c r="BB41" s="577"/>
      <c r="BC41" s="577"/>
      <c r="BD41" s="577"/>
      <c r="BE41" s="577"/>
      <c r="BF41" s="577"/>
      <c r="BG41" s="577"/>
      <c r="BH41" s="577"/>
      <c r="BI41" s="577"/>
      <c r="BJ41" s="577"/>
      <c r="BK41" s="577"/>
      <c r="BL41" s="577"/>
      <c r="BM41" s="577"/>
      <c r="BN41" s="577"/>
      <c r="BO41" s="577"/>
      <c r="BP41" s="577"/>
      <c r="BQ41" s="577"/>
      <c r="BR41" s="577"/>
      <c r="BS41" s="623"/>
      <c r="BT41" s="577"/>
      <c r="BU41" s="586"/>
    </row>
    <row r="42" spans="1:73" ht="12.5" x14ac:dyDescent="0.2">
      <c r="A42" s="583"/>
      <c r="B42" s="577"/>
      <c r="C42" s="622"/>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c r="BA42" s="577"/>
      <c r="BB42" s="577"/>
      <c r="BC42" s="577"/>
      <c r="BD42" s="577"/>
      <c r="BE42" s="577"/>
      <c r="BF42" s="577"/>
      <c r="BG42" s="577"/>
      <c r="BH42" s="577"/>
      <c r="BI42" s="577"/>
      <c r="BJ42" s="577"/>
      <c r="BK42" s="577"/>
      <c r="BL42" s="577"/>
      <c r="BM42" s="577"/>
      <c r="BN42" s="577"/>
      <c r="BO42" s="577"/>
      <c r="BP42" s="577"/>
      <c r="BQ42" s="577"/>
      <c r="BR42" s="577"/>
      <c r="BS42" s="623"/>
      <c r="BT42" s="577"/>
      <c r="BU42" s="586"/>
    </row>
    <row r="43" spans="1:73" ht="12.5" x14ac:dyDescent="0.2">
      <c r="A43" s="583"/>
      <c r="B43" s="577"/>
      <c r="C43" s="622"/>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c r="BA43" s="577"/>
      <c r="BB43" s="577"/>
      <c r="BC43" s="577"/>
      <c r="BD43" s="577"/>
      <c r="BE43" s="577"/>
      <c r="BF43" s="577"/>
      <c r="BG43" s="577"/>
      <c r="BH43" s="577"/>
      <c r="BI43" s="577"/>
      <c r="BJ43" s="577"/>
      <c r="BK43" s="577"/>
      <c r="BL43" s="577"/>
      <c r="BM43" s="577"/>
      <c r="BN43" s="577"/>
      <c r="BO43" s="577"/>
      <c r="BP43" s="577"/>
      <c r="BQ43" s="577"/>
      <c r="BR43" s="577"/>
      <c r="BS43" s="623"/>
      <c r="BT43" s="577"/>
      <c r="BU43" s="586"/>
    </row>
    <row r="44" spans="1:73" ht="12.5" x14ac:dyDescent="0.2">
      <c r="A44" s="583"/>
      <c r="B44" s="577"/>
      <c r="C44" s="622"/>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c r="BA44" s="577"/>
      <c r="BB44" s="577"/>
      <c r="BC44" s="577"/>
      <c r="BD44" s="577"/>
      <c r="BE44" s="577"/>
      <c r="BF44" s="577"/>
      <c r="BG44" s="577"/>
      <c r="BH44" s="577"/>
      <c r="BI44" s="577"/>
      <c r="BJ44" s="577"/>
      <c r="BK44" s="577"/>
      <c r="BL44" s="577"/>
      <c r="BM44" s="577"/>
      <c r="BN44" s="577"/>
      <c r="BO44" s="577"/>
      <c r="BP44" s="577"/>
      <c r="BQ44" s="577"/>
      <c r="BR44" s="577"/>
      <c r="BS44" s="623"/>
      <c r="BT44" s="577"/>
      <c r="BU44" s="586"/>
    </row>
    <row r="45" spans="1:73" ht="12.5" x14ac:dyDescent="0.2">
      <c r="A45" s="583"/>
      <c r="B45" s="577"/>
      <c r="C45" s="622"/>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c r="BA45" s="577"/>
      <c r="BB45" s="577"/>
      <c r="BC45" s="577"/>
      <c r="BD45" s="577"/>
      <c r="BE45" s="577"/>
      <c r="BF45" s="577"/>
      <c r="BG45" s="577"/>
      <c r="BH45" s="577"/>
      <c r="BI45" s="577"/>
      <c r="BJ45" s="577"/>
      <c r="BK45" s="577"/>
      <c r="BL45" s="577"/>
      <c r="BM45" s="577"/>
      <c r="BN45" s="577"/>
      <c r="BO45" s="577"/>
      <c r="BP45" s="577"/>
      <c r="BQ45" s="577"/>
      <c r="BR45" s="577"/>
      <c r="BS45" s="623"/>
      <c r="BT45" s="577"/>
      <c r="BU45" s="586"/>
    </row>
    <row r="46" spans="1:73" ht="12.5" x14ac:dyDescent="0.2">
      <c r="A46" s="583"/>
      <c r="B46" s="577"/>
      <c r="C46" s="622"/>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623"/>
      <c r="BT46" s="577"/>
      <c r="BU46" s="586"/>
    </row>
    <row r="47" spans="1:73" ht="12.5" x14ac:dyDescent="0.2">
      <c r="A47" s="583"/>
      <c r="B47" s="577"/>
      <c r="C47" s="622"/>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577"/>
      <c r="BH47" s="577"/>
      <c r="BI47" s="1541"/>
      <c r="BJ47" s="1541"/>
      <c r="BK47" s="1541"/>
      <c r="BL47" s="577"/>
      <c r="BM47" s="577"/>
      <c r="BN47" s="577"/>
      <c r="BO47" s="577"/>
      <c r="BP47" s="577"/>
      <c r="BQ47" s="577"/>
      <c r="BR47" s="577"/>
      <c r="BS47" s="623"/>
      <c r="BT47" s="577"/>
      <c r="BU47" s="586"/>
    </row>
    <row r="48" spans="1:73" ht="12.5" x14ac:dyDescent="0.2">
      <c r="A48" s="583"/>
      <c r="B48" s="577"/>
      <c r="C48" s="622"/>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577"/>
      <c r="BH48" s="577"/>
      <c r="BI48" s="1541"/>
      <c r="BJ48" s="1541"/>
      <c r="BK48" s="1541"/>
      <c r="BL48" s="577"/>
      <c r="BM48" s="577"/>
      <c r="BN48" s="577"/>
      <c r="BO48" s="577"/>
      <c r="BP48" s="577"/>
      <c r="BQ48" s="577"/>
      <c r="BR48" s="577"/>
      <c r="BS48" s="623"/>
      <c r="BT48" s="577"/>
      <c r="BU48" s="586"/>
    </row>
    <row r="49" spans="1:73" ht="12.5" x14ac:dyDescent="0.2">
      <c r="A49" s="583"/>
      <c r="B49" s="577"/>
      <c r="C49" s="622"/>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c r="BA49" s="577"/>
      <c r="BB49" s="577"/>
      <c r="BC49" s="577"/>
      <c r="BD49" s="577"/>
      <c r="BE49" s="577"/>
      <c r="BF49" s="577"/>
      <c r="BG49" s="577"/>
      <c r="BH49" s="577"/>
      <c r="BI49" s="1541"/>
      <c r="BJ49" s="1541"/>
      <c r="BK49" s="1541"/>
      <c r="BL49" s="577"/>
      <c r="BM49" s="577"/>
      <c r="BN49" s="577"/>
      <c r="BO49" s="577"/>
      <c r="BP49" s="577"/>
      <c r="BQ49" s="577"/>
      <c r="BR49" s="577"/>
      <c r="BS49" s="623"/>
      <c r="BT49" s="577"/>
      <c r="BU49" s="586"/>
    </row>
    <row r="50" spans="1:73" ht="12.5" x14ac:dyDescent="0.2">
      <c r="A50" s="583"/>
      <c r="B50" s="577"/>
      <c r="C50" s="622"/>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c r="BA50" s="577"/>
      <c r="BB50" s="577"/>
      <c r="BC50" s="577"/>
      <c r="BD50" s="577"/>
      <c r="BE50" s="577"/>
      <c r="BF50" s="577"/>
      <c r="BG50" s="577"/>
      <c r="BH50" s="577"/>
      <c r="BI50" s="1541"/>
      <c r="BJ50" s="1541"/>
      <c r="BK50" s="1541"/>
      <c r="BL50" s="577"/>
      <c r="BM50" s="577"/>
      <c r="BN50" s="577"/>
      <c r="BO50" s="577"/>
      <c r="BP50" s="577"/>
      <c r="BQ50" s="577"/>
      <c r="BR50" s="577"/>
      <c r="BS50" s="623"/>
      <c r="BT50" s="577"/>
      <c r="BU50" s="586"/>
    </row>
    <row r="51" spans="1:73" x14ac:dyDescent="0.2">
      <c r="A51" s="509"/>
      <c r="C51" s="607"/>
      <c r="BS51" s="608"/>
      <c r="BU51" s="594"/>
    </row>
    <row r="52" spans="1:73" x14ac:dyDescent="0.2">
      <c r="A52" s="509"/>
      <c r="C52" s="607"/>
      <c r="BS52" s="608"/>
      <c r="BU52" s="594"/>
    </row>
    <row r="53" spans="1:73" x14ac:dyDescent="0.2">
      <c r="A53" s="509"/>
      <c r="C53" s="607"/>
      <c r="BS53" s="608"/>
      <c r="BU53" s="594"/>
    </row>
    <row r="54" spans="1:73" x14ac:dyDescent="0.2">
      <c r="A54" s="509"/>
      <c r="C54" s="607"/>
      <c r="BS54" s="608"/>
      <c r="BU54" s="594"/>
    </row>
    <row r="55" spans="1:73" x14ac:dyDescent="0.2">
      <c r="A55" s="509"/>
      <c r="C55" s="607"/>
      <c r="BS55" s="608"/>
      <c r="BU55" s="594"/>
    </row>
    <row r="56" spans="1:73" x14ac:dyDescent="0.2">
      <c r="A56" s="509"/>
      <c r="C56" s="607"/>
      <c r="BS56" s="608"/>
      <c r="BU56" s="594"/>
    </row>
    <row r="57" spans="1:73" x14ac:dyDescent="0.2">
      <c r="A57" s="509"/>
      <c r="C57" s="607"/>
      <c r="BS57" s="608"/>
      <c r="BU57" s="594"/>
    </row>
    <row r="58" spans="1:73" x14ac:dyDescent="0.2">
      <c r="A58" s="509"/>
      <c r="C58" s="607"/>
      <c r="BS58" s="608"/>
      <c r="BU58" s="594"/>
    </row>
    <row r="59" spans="1:73" x14ac:dyDescent="0.2">
      <c r="A59" s="509"/>
      <c r="C59" s="607"/>
      <c r="BS59" s="608"/>
      <c r="BU59" s="594"/>
    </row>
    <row r="60" spans="1:73" x14ac:dyDescent="0.2">
      <c r="A60" s="509"/>
      <c r="C60" s="607"/>
      <c r="BS60" s="608"/>
      <c r="BU60" s="594"/>
    </row>
    <row r="61" spans="1:73" x14ac:dyDescent="0.2">
      <c r="A61" s="509"/>
      <c r="C61" s="607"/>
      <c r="BS61" s="608"/>
      <c r="BU61" s="594"/>
    </row>
    <row r="62" spans="1:73" x14ac:dyDescent="0.2">
      <c r="A62" s="509"/>
      <c r="C62" s="607"/>
      <c r="BS62" s="608"/>
      <c r="BU62" s="594"/>
    </row>
    <row r="63" spans="1:73" x14ac:dyDescent="0.2">
      <c r="A63" s="509"/>
      <c r="C63" s="607"/>
      <c r="BS63" s="608"/>
      <c r="BU63" s="594"/>
    </row>
    <row r="64" spans="1:73" x14ac:dyDescent="0.2">
      <c r="A64" s="509"/>
      <c r="C64" s="607"/>
      <c r="BS64" s="608"/>
      <c r="BU64" s="594"/>
    </row>
    <row r="65" spans="1:73" x14ac:dyDescent="0.2">
      <c r="A65" s="509"/>
      <c r="C65" s="610"/>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2"/>
      <c r="BU65" s="594"/>
    </row>
    <row r="66" spans="1:73" ht="12" thickBot="1" x14ac:dyDescent="0.25">
      <c r="A66" s="509"/>
      <c r="BU66" s="594"/>
    </row>
    <row r="67" spans="1:73" ht="13" customHeight="1" x14ac:dyDescent="0.2">
      <c r="A67" s="583"/>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1542" t="s">
        <v>502</v>
      </c>
      <c r="AU67" s="1543"/>
      <c r="AV67" s="1543"/>
      <c r="AW67" s="1543"/>
      <c r="AX67" s="1543"/>
      <c r="AY67" s="1543"/>
      <c r="AZ67" s="1543"/>
      <c r="BA67" s="1543"/>
      <c r="BB67" s="1543"/>
      <c r="BC67" s="1544"/>
      <c r="BD67" s="1543"/>
      <c r="BE67" s="1543"/>
      <c r="BF67" s="1543"/>
      <c r="BG67" s="1543"/>
      <c r="BH67" s="1543"/>
      <c r="BI67" s="1543"/>
      <c r="BJ67" s="1543"/>
      <c r="BK67" s="1543"/>
      <c r="BL67" s="1543"/>
      <c r="BM67" s="1543"/>
      <c r="BN67" s="1543"/>
      <c r="BO67" s="1543"/>
      <c r="BP67" s="1543"/>
      <c r="BQ67" s="1543"/>
      <c r="BR67" s="1543"/>
      <c r="BS67" s="1543"/>
      <c r="BT67" s="1543"/>
      <c r="BU67" s="1544"/>
    </row>
    <row r="68" spans="1:73" ht="11.5" customHeight="1" x14ac:dyDescent="0.2">
      <c r="A68" s="583"/>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1545"/>
      <c r="AU68" s="979"/>
      <c r="AV68" s="979"/>
      <c r="AW68" s="979"/>
      <c r="AX68" s="979"/>
      <c r="AY68" s="979"/>
      <c r="AZ68" s="979"/>
      <c r="BA68" s="979"/>
      <c r="BB68" s="979"/>
      <c r="BC68" s="1546"/>
      <c r="BD68" s="593"/>
      <c r="BE68" s="593"/>
      <c r="BF68" s="593"/>
      <c r="BG68" s="684"/>
      <c r="BH68" s="1511">
        <v>1</v>
      </c>
      <c r="BI68" s="1511"/>
      <c r="BJ68" s="1511"/>
      <c r="BK68" s="1512" t="s">
        <v>268</v>
      </c>
      <c r="BL68" s="1512"/>
      <c r="BM68" s="1512"/>
      <c r="BN68" s="1550"/>
      <c r="BO68" s="1551"/>
      <c r="BP68" s="1551"/>
      <c r="BQ68" s="1551"/>
      <c r="BR68" s="1551"/>
      <c r="BS68" s="684"/>
      <c r="BT68" s="684"/>
      <c r="BU68" s="645"/>
    </row>
    <row r="69" spans="1:73" ht="11.5" customHeight="1" x14ac:dyDescent="0.2">
      <c r="A69" s="583"/>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1545"/>
      <c r="AU69" s="979"/>
      <c r="AV69" s="979"/>
      <c r="AW69" s="979"/>
      <c r="AX69" s="979"/>
      <c r="AY69" s="979"/>
      <c r="AZ69" s="979"/>
      <c r="BA69" s="979"/>
      <c r="BB69" s="979"/>
      <c r="BC69" s="1546"/>
      <c r="BD69" s="593"/>
      <c r="BE69" s="593"/>
      <c r="BF69" s="593"/>
      <c r="BG69" s="684"/>
      <c r="BH69" s="1511"/>
      <c r="BI69" s="1511"/>
      <c r="BJ69" s="1511"/>
      <c r="BK69" s="1512"/>
      <c r="BL69" s="1512"/>
      <c r="BM69" s="1512"/>
      <c r="BN69" s="1551"/>
      <c r="BO69" s="1551"/>
      <c r="BP69" s="1551"/>
      <c r="BQ69" s="1551"/>
      <c r="BR69" s="1551"/>
      <c r="BS69" s="684"/>
      <c r="BT69" s="684"/>
      <c r="BU69" s="645"/>
    </row>
    <row r="70" spans="1:73" ht="11.5" customHeight="1" x14ac:dyDescent="0.2">
      <c r="A70" s="583"/>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1545"/>
      <c r="AU70" s="979"/>
      <c r="AV70" s="979"/>
      <c r="AW70" s="979"/>
      <c r="AX70" s="979"/>
      <c r="AY70" s="979"/>
      <c r="AZ70" s="979"/>
      <c r="BA70" s="979"/>
      <c r="BB70" s="979"/>
      <c r="BC70" s="1546"/>
      <c r="BD70" s="593"/>
      <c r="BE70" s="593"/>
      <c r="BF70" s="593"/>
      <c r="BG70" s="684"/>
      <c r="BH70" s="684"/>
      <c r="BI70" s="684"/>
      <c r="BJ70" s="684"/>
      <c r="BK70" s="684"/>
      <c r="BL70" s="684"/>
      <c r="BM70" s="684"/>
      <c r="BN70" s="684"/>
      <c r="BO70" s="684"/>
      <c r="BP70" s="684"/>
      <c r="BQ70" s="684"/>
      <c r="BR70" s="684"/>
      <c r="BS70" s="684"/>
      <c r="BT70" s="684"/>
      <c r="BU70" s="645"/>
    </row>
    <row r="71" spans="1:73" ht="13" customHeight="1" x14ac:dyDescent="0.2">
      <c r="A71" s="583"/>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1545"/>
      <c r="AU71" s="979"/>
      <c r="AV71" s="979"/>
      <c r="AW71" s="979"/>
      <c r="AX71" s="979"/>
      <c r="AY71" s="979"/>
      <c r="AZ71" s="979"/>
      <c r="BA71" s="979"/>
      <c r="BB71" s="979"/>
      <c r="BC71" s="1546"/>
      <c r="BD71" s="593"/>
      <c r="BE71" s="593"/>
      <c r="BF71" s="593"/>
      <c r="BG71" s="684"/>
      <c r="BH71" s="684"/>
      <c r="BI71" s="684"/>
      <c r="BJ71" s="684"/>
      <c r="BK71" s="684"/>
      <c r="BL71" s="684"/>
      <c r="BM71" s="684"/>
      <c r="BN71" s="684"/>
      <c r="BO71" s="684"/>
      <c r="BP71" s="684"/>
      <c r="BQ71" s="684"/>
      <c r="BR71" s="684"/>
      <c r="BS71" s="684"/>
      <c r="BT71" s="684"/>
      <c r="BU71" s="645"/>
    </row>
    <row r="72" spans="1:73" ht="13" customHeight="1" x14ac:dyDescent="0.2">
      <c r="A72" s="583"/>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1545"/>
      <c r="AU72" s="979"/>
      <c r="AV72" s="979"/>
      <c r="AW72" s="979"/>
      <c r="AX72" s="979"/>
      <c r="AY72" s="979"/>
      <c r="AZ72" s="979"/>
      <c r="BA72" s="979"/>
      <c r="BB72" s="979"/>
      <c r="BC72" s="1546"/>
      <c r="BD72" s="593"/>
      <c r="BE72" s="593"/>
      <c r="BF72" s="593"/>
      <c r="BG72" s="684"/>
      <c r="BH72" s="979"/>
      <c r="BI72" s="979"/>
      <c r="BJ72" s="979"/>
      <c r="BK72" s="979"/>
      <c r="BL72" s="979"/>
      <c r="BM72" s="979"/>
      <c r="BN72" s="979"/>
      <c r="BO72" s="979"/>
      <c r="BP72" s="979"/>
      <c r="BQ72" s="979"/>
      <c r="BR72" s="979"/>
      <c r="BS72" s="684"/>
      <c r="BT72" s="684"/>
      <c r="BU72" s="645"/>
    </row>
    <row r="73" spans="1:73" ht="13" customHeight="1" x14ac:dyDescent="0.2">
      <c r="A73" s="583" t="s">
        <v>503</v>
      </c>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1545"/>
      <c r="AU73" s="979"/>
      <c r="AV73" s="979"/>
      <c r="AW73" s="979"/>
      <c r="AX73" s="979"/>
      <c r="AY73" s="979"/>
      <c r="AZ73" s="979"/>
      <c r="BA73" s="979"/>
      <c r="BB73" s="979"/>
      <c r="BC73" s="1546"/>
      <c r="BD73" s="593"/>
      <c r="BE73" s="593"/>
      <c r="BF73" s="979" t="s">
        <v>504</v>
      </c>
      <c r="BG73" s="979"/>
      <c r="BH73" s="979"/>
      <c r="BI73" s="979"/>
      <c r="BJ73" s="979"/>
      <c r="BK73" s="979"/>
      <c r="BL73" s="979"/>
      <c r="BM73" s="979"/>
      <c r="BN73" s="979"/>
      <c r="BO73" s="979"/>
      <c r="BP73" s="979"/>
      <c r="BQ73" s="979"/>
      <c r="BR73" s="979"/>
      <c r="BS73" s="979"/>
      <c r="BT73" s="979"/>
      <c r="BU73" s="1546"/>
    </row>
    <row r="74" spans="1:73" ht="13.5" customHeight="1" thickBot="1" x14ac:dyDescent="0.25">
      <c r="A74" s="632" t="s">
        <v>505</v>
      </c>
      <c r="B74" s="633"/>
      <c r="C74" s="633"/>
      <c r="D74" s="633"/>
      <c r="E74" s="633"/>
      <c r="F74" s="633"/>
      <c r="G74" s="633"/>
      <c r="H74" s="633"/>
      <c r="I74" s="633"/>
      <c r="J74" s="633"/>
      <c r="K74" s="633"/>
      <c r="L74" s="633"/>
      <c r="M74" s="633"/>
      <c r="N74" s="633"/>
      <c r="O74" s="633"/>
      <c r="P74" s="633"/>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1547"/>
      <c r="AU74" s="1548"/>
      <c r="AV74" s="1548"/>
      <c r="AW74" s="1548"/>
      <c r="AX74" s="1548"/>
      <c r="AY74" s="1548"/>
      <c r="AZ74" s="1548"/>
      <c r="BA74" s="1548"/>
      <c r="BB74" s="1548"/>
      <c r="BC74" s="1549"/>
      <c r="BD74" s="646"/>
      <c r="BE74" s="646"/>
      <c r="BF74" s="646"/>
      <c r="BG74" s="647"/>
      <c r="BH74" s="647"/>
      <c r="BI74" s="647"/>
      <c r="BJ74" s="647"/>
      <c r="BK74" s="647"/>
      <c r="BL74" s="647"/>
      <c r="BM74" s="647"/>
      <c r="BN74" s="647"/>
      <c r="BO74" s="647"/>
      <c r="BP74" s="647"/>
      <c r="BQ74" s="647"/>
      <c r="BR74" s="647"/>
      <c r="BS74" s="647"/>
      <c r="BT74" s="647"/>
      <c r="BU74" s="648"/>
    </row>
  </sheetData>
  <sheetProtection algorithmName="SHA-512" hashValue="6UcKqx97pnVFDYnhsDZzZU0fXgUmF19In5yJK8EkPITouv+CnvaKLWalRTAedBuigTPs7Cwye1wOJIyYiJiWag==" saltValue="o2B7j3qn+oJD5+bPgPtOpw==" spinCount="100000" sheet="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7:BC74"/>
    <mergeCell ref="BD67:BU67"/>
    <mergeCell ref="BH68:BJ69"/>
    <mergeCell ref="BK68:BM69"/>
    <mergeCell ref="BN68:BR69"/>
    <mergeCell ref="BH72:BR72"/>
    <mergeCell ref="BF73:BU73"/>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s>
  <phoneticPr fontId="2"/>
  <conditionalFormatting sqref="AS18">
    <cfRule type="cellIs" dxfId="31" priority="21" operator="equal">
      <formula>"確認して✓をご選択ください"</formula>
    </cfRule>
    <cfRule type="containsBlanks" dxfId="30" priority="22">
      <formula>LEN(TRIM(AS18))=0</formula>
    </cfRule>
  </conditionalFormatting>
  <conditionalFormatting sqref="AS15:BD17">
    <cfRule type="cellIs" dxfId="29" priority="31" operator="equal">
      <formula>"確認して✓をご選択ください"</formula>
    </cfRule>
    <cfRule type="containsBlanks" dxfId="28" priority="1854">
      <formula>LEN(TRIM(AS15))=0</formula>
    </cfRule>
  </conditionalFormatting>
  <conditionalFormatting sqref="AS20:BH22">
    <cfRule type="cellIs" dxfId="27" priority="3" operator="equal">
      <formula>"確認して✓をご選択ください"</formula>
    </cfRule>
    <cfRule type="containsBlanks" dxfId="26" priority="4">
      <formula>LEN(TRIM(AS20))=0</formula>
    </cfRule>
  </conditionalFormatting>
  <conditionalFormatting sqref="BN68:BR69">
    <cfRule type="containsBlanks" dxfId="25" priority="2">
      <formula>LEN(TRIM(BN68))=0</formula>
    </cfRule>
  </conditionalFormatting>
  <dataValidations count="2">
    <dataValidation type="list" allowBlank="1" showInputMessage="1" showErrorMessage="1" sqref="AV20:BD22 AX15:BD17" xr:uid="{CB4AD9BD-1588-4A9F-AAD8-DB9801F943E4}">
      <formula1>#REF!</formula1>
    </dataValidation>
    <dataValidation type="list" allowBlank="1" showInputMessage="1" showErrorMessage="1" sqref="AS20:AU22 AS18:BH19 AS15:AW17" xr:uid="{2B6A5716-5339-4569-B1E9-760F21582BE4}">
      <formula1>"確認して✓をご選択ください,✓"</formula1>
    </dataValidation>
  </dataValidations>
  <hyperlinks>
    <hyperlink ref="BR1:BU1" location="おわりに!Print_Area" display="おわりに＞" xr:uid="{48E87136-8640-40DC-B244-644308D61286}"/>
    <hyperlink ref="A1:B1" location="入力シート!Print_Area" display="＜入力シートへ" xr:uid="{92011E00-A5F1-4432-BA79-0E4216C190B4}"/>
    <hyperlink ref="A1" location="はじめに!A1" display="＜はじめにへ" xr:uid="{D316BD71-9BDA-4CBD-B6D1-7F1713B761A3}"/>
    <hyperlink ref="A1:C1" location="入力シート!A1" display="＜入力シートへ" xr:uid="{A27E3F47-C4DB-4E52-A895-12C113FC1202}"/>
  </hyperlinks>
  <pageMargins left="0.74803149606299213" right="0.27559055118110237" top="0.27559055118110237" bottom="0.31496062992125984" header="0.19685039370078741" footer="0.19685039370078741"/>
  <pageSetup paperSize="9" scale="5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D7D1705A-7CBD-4FB0-9C7A-0E10E538863E}">
            <xm:f>はじめに!$AV$58&lt;&gt;"はい"</xm:f>
            <x14:dxf>
              <fill>
                <patternFill>
                  <bgColor theme="0" tint="-0.24994659260841701"/>
                </patternFill>
              </fill>
            </x14:dxf>
          </x14:cfRule>
          <xm:sqref>A2:BU76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AB58"/>
  <sheetViews>
    <sheetView showGridLines="0" view="pageBreakPreview" zoomScale="70" zoomScaleNormal="70" zoomScaleSheetLayoutView="70" zoomScalePageLayoutView="55" workbookViewId="0">
      <pane ySplit="1" topLeftCell="A2" activePane="bottomLeft" state="frozen"/>
      <selection pane="bottomLeft" sqref="A1:C1"/>
    </sheetView>
  </sheetViews>
  <sheetFormatPr defaultColWidth="9" defaultRowHeight="11.5" x14ac:dyDescent="0.2"/>
  <cols>
    <col min="1" max="1" width="7.08984375" style="432" customWidth="1"/>
    <col min="2" max="2" width="13.1796875" style="432" customWidth="1"/>
    <col min="3" max="4" width="2.453125" style="432" customWidth="1"/>
    <col min="5" max="11" width="10.90625" style="432" customWidth="1"/>
    <col min="12" max="17" width="9" style="432"/>
    <col min="18" max="18" width="10.453125" style="432" bestFit="1" customWidth="1"/>
    <col min="19" max="19" width="6.90625" style="432" customWidth="1"/>
    <col min="20" max="20" width="2.6328125" style="432" customWidth="1"/>
    <col min="21" max="25" width="9" style="432"/>
    <col min="26" max="27" width="9" style="432" hidden="1" customWidth="1"/>
    <col min="28" max="28" width="10" style="432" hidden="1" customWidth="1"/>
    <col min="29" max="16384" width="9" style="432"/>
  </cols>
  <sheetData>
    <row r="1" spans="1:28" ht="20.149999999999999" customHeight="1" x14ac:dyDescent="0.2">
      <c r="A1" s="1555" t="s">
        <v>492</v>
      </c>
      <c r="B1" s="1555"/>
      <c r="C1" s="1555"/>
      <c r="D1" s="427"/>
      <c r="E1" s="427"/>
      <c r="G1" s="2" t="s">
        <v>513</v>
      </c>
      <c r="H1" s="637"/>
      <c r="I1" s="2"/>
      <c r="J1" s="576">
        <f>SUM(AB14:AB16)</f>
        <v>3</v>
      </c>
      <c r="K1" s="2" t="s">
        <v>1</v>
      </c>
      <c r="L1" s="392"/>
      <c r="M1" s="392"/>
      <c r="R1" s="1495" t="s">
        <v>785</v>
      </c>
      <c r="S1" s="1495"/>
      <c r="T1" s="1495"/>
    </row>
    <row r="2" spans="1:28" ht="12.5" x14ac:dyDescent="0.2">
      <c r="A2" s="577"/>
      <c r="B2" s="577"/>
      <c r="C2" s="577"/>
      <c r="D2" s="577"/>
      <c r="E2" s="577"/>
      <c r="F2" s="577"/>
      <c r="G2" s="577"/>
      <c r="H2" s="577"/>
      <c r="I2" s="577"/>
      <c r="J2" s="577"/>
      <c r="K2" s="577"/>
      <c r="L2" s="577"/>
      <c r="M2" s="577"/>
      <c r="N2" s="577"/>
      <c r="O2" s="577"/>
      <c r="P2" s="577"/>
      <c r="Q2" s="577"/>
      <c r="R2" s="577"/>
      <c r="S2" s="577"/>
      <c r="T2" s="578" t="s">
        <v>506</v>
      </c>
    </row>
    <row r="3" spans="1:28" ht="12.5" x14ac:dyDescent="0.2">
      <c r="A3" s="577"/>
      <c r="B3" s="577"/>
      <c r="C3" s="577"/>
      <c r="D3" s="577"/>
      <c r="E3" s="577"/>
      <c r="F3" s="577"/>
      <c r="G3" s="577"/>
      <c r="H3" s="577"/>
      <c r="I3" s="577"/>
      <c r="J3" s="577"/>
      <c r="K3" s="577"/>
      <c r="L3" s="577"/>
      <c r="M3" s="577"/>
      <c r="N3" s="577"/>
      <c r="O3" s="577"/>
      <c r="P3" s="577"/>
      <c r="Q3" s="577"/>
      <c r="R3" s="577"/>
      <c r="S3" s="577"/>
      <c r="T3" s="577"/>
    </row>
    <row r="4" spans="1:28" ht="13" thickBot="1" x14ac:dyDescent="0.25">
      <c r="A4" s="577"/>
      <c r="B4" s="577"/>
      <c r="C4" s="577"/>
      <c r="D4" s="577"/>
      <c r="E4" s="577"/>
      <c r="F4" s="577"/>
      <c r="G4" s="577"/>
      <c r="H4" s="577"/>
      <c r="I4" s="577"/>
      <c r="J4" s="577"/>
      <c r="K4" s="577"/>
      <c r="L4" s="577"/>
      <c r="M4" s="579" t="s">
        <v>469</v>
      </c>
      <c r="N4" s="577"/>
      <c r="O4" s="577"/>
      <c r="P4" s="577"/>
      <c r="Q4" s="577"/>
      <c r="R4" s="577"/>
      <c r="S4" s="577"/>
      <c r="T4" s="577"/>
    </row>
    <row r="5" spans="1:28" ht="18.75" customHeight="1" x14ac:dyDescent="0.2">
      <c r="A5" s="580"/>
      <c r="B5" s="581"/>
      <c r="C5" s="581"/>
      <c r="D5" s="581"/>
      <c r="E5" s="581"/>
      <c r="F5" s="581"/>
      <c r="G5" s="581"/>
      <c r="H5" s="581"/>
      <c r="I5" s="581"/>
      <c r="J5" s="581"/>
      <c r="K5" s="581"/>
      <c r="L5" s="581"/>
      <c r="M5" s="581"/>
      <c r="N5" s="596"/>
      <c r="O5" s="1060" t="str">
        <f>IF(入力シート!E12="","",入力シート!E12)</f>
        <v/>
      </c>
      <c r="P5" s="1060"/>
      <c r="Q5" s="1060"/>
      <c r="R5" s="1060"/>
      <c r="S5" s="1060"/>
      <c r="T5" s="582"/>
    </row>
    <row r="6" spans="1:28" ht="22.5" customHeight="1" x14ac:dyDescent="0.3">
      <c r="A6" s="583"/>
      <c r="B6" s="577"/>
      <c r="C6" s="577"/>
      <c r="D6" s="577"/>
      <c r="E6" s="577"/>
      <c r="F6" s="577"/>
      <c r="G6" s="577"/>
      <c r="H6" s="577"/>
      <c r="I6" s="577"/>
      <c r="J6" s="577"/>
      <c r="K6" s="577"/>
      <c r="L6" s="577"/>
      <c r="M6" s="577"/>
      <c r="N6" s="577"/>
      <c r="O6" s="584" t="s">
        <v>470</v>
      </c>
      <c r="P6" s="585"/>
      <c r="Q6" s="1496" t="str">
        <f>IF(入力シート!E20="","",入力シート!E20)</f>
        <v/>
      </c>
      <c r="R6" s="1496"/>
      <c r="S6" s="1496"/>
      <c r="T6" s="586"/>
    </row>
    <row r="7" spans="1:28" ht="13.5" x14ac:dyDescent="0.2">
      <c r="A7" s="1500" t="s">
        <v>507</v>
      </c>
      <c r="B7" s="1502"/>
      <c r="C7" s="1502"/>
      <c r="D7" s="1502"/>
      <c r="E7" s="1502"/>
      <c r="F7" s="1502"/>
      <c r="G7" s="1502"/>
      <c r="H7" s="1502"/>
      <c r="I7" s="1502"/>
      <c r="J7" s="1502"/>
      <c r="K7" s="1502"/>
      <c r="L7" s="1502"/>
      <c r="M7" s="1502"/>
      <c r="N7" s="1502"/>
      <c r="O7" s="1502"/>
      <c r="P7" s="1502"/>
      <c r="Q7" s="1502"/>
      <c r="R7" s="1502"/>
      <c r="S7" s="1502"/>
      <c r="T7" s="586"/>
    </row>
    <row r="8" spans="1:28" ht="13.5" x14ac:dyDescent="0.2">
      <c r="A8" s="588"/>
      <c r="B8" s="589"/>
      <c r="C8" s="589"/>
      <c r="D8" s="589"/>
      <c r="E8" s="589"/>
      <c r="F8" s="589"/>
      <c r="G8" s="589"/>
      <c r="H8" s="589"/>
      <c r="I8" s="589"/>
      <c r="J8" s="589"/>
      <c r="K8" s="589"/>
      <c r="L8" s="589"/>
      <c r="M8" s="589"/>
      <c r="N8" s="589"/>
      <c r="O8" s="589"/>
      <c r="P8" s="589"/>
      <c r="Q8" s="589"/>
      <c r="R8" s="589"/>
      <c r="S8" s="589"/>
      <c r="T8" s="586"/>
    </row>
    <row r="9" spans="1:28" ht="16" x14ac:dyDescent="0.2">
      <c r="A9" s="617"/>
      <c r="D9" s="592" t="s">
        <v>508</v>
      </c>
      <c r="E9" s="593"/>
      <c r="G9" s="577"/>
      <c r="H9" s="593"/>
      <c r="I9" s="593"/>
      <c r="J9" s="593"/>
      <c r="K9" s="593"/>
      <c r="L9" s="593"/>
      <c r="M9" s="593"/>
      <c r="N9" s="593"/>
      <c r="O9" s="593"/>
      <c r="P9" s="593"/>
      <c r="Q9" s="593"/>
      <c r="R9" s="593"/>
      <c r="S9" s="593"/>
      <c r="T9" s="586"/>
      <c r="Z9" s="591" t="s">
        <v>199</v>
      </c>
      <c r="AA9" s="591" t="s">
        <v>509</v>
      </c>
      <c r="AB9" s="591" t="s">
        <v>250</v>
      </c>
    </row>
    <row r="10" spans="1:28" ht="16" x14ac:dyDescent="0.2">
      <c r="A10" s="617"/>
      <c r="D10" s="598" t="s">
        <v>606</v>
      </c>
      <c r="E10" s="593"/>
      <c r="G10" s="577"/>
      <c r="H10" s="593"/>
      <c r="I10" s="593"/>
      <c r="J10" s="593"/>
      <c r="K10" s="593"/>
      <c r="L10" s="593"/>
      <c r="M10" s="593"/>
      <c r="N10" s="593"/>
      <c r="O10" s="593"/>
      <c r="P10" s="593"/>
      <c r="Q10" s="593"/>
      <c r="R10" s="593"/>
      <c r="S10" s="593"/>
      <c r="T10" s="586"/>
      <c r="Z10" s="591"/>
      <c r="AA10" s="591"/>
      <c r="AB10" s="591"/>
    </row>
    <row r="11" spans="1:28" ht="16" x14ac:dyDescent="0.2">
      <c r="A11" s="617"/>
      <c r="D11" s="590" t="s">
        <v>514</v>
      </c>
      <c r="E11" s="593"/>
      <c r="G11" s="577"/>
      <c r="H11" s="593"/>
      <c r="I11" s="593"/>
      <c r="J11" s="593"/>
      <c r="K11" s="593"/>
      <c r="L11" s="593"/>
      <c r="M11" s="593"/>
      <c r="N11" s="593"/>
      <c r="O11" s="593"/>
      <c r="P11" s="593"/>
      <c r="Q11" s="593"/>
      <c r="R11" s="593"/>
      <c r="S11" s="593"/>
      <c r="T11" s="586"/>
      <c r="Z11" s="591"/>
      <c r="AA11" s="591"/>
      <c r="AB11" s="591"/>
    </row>
    <row r="12" spans="1:28" ht="16" x14ac:dyDescent="0.2">
      <c r="A12" s="617"/>
      <c r="D12" s="592"/>
      <c r="E12" s="593"/>
      <c r="G12" s="577"/>
      <c r="H12" s="593"/>
      <c r="I12" s="593"/>
      <c r="J12" s="593"/>
      <c r="K12" s="593"/>
      <c r="L12" s="593"/>
      <c r="M12" s="593"/>
      <c r="N12" s="593"/>
      <c r="O12" s="593"/>
      <c r="P12" s="593"/>
      <c r="Q12" s="593"/>
      <c r="R12" s="593"/>
      <c r="S12" s="593"/>
      <c r="T12" s="586"/>
      <c r="Z12" s="591"/>
      <c r="AA12" s="591"/>
      <c r="AB12" s="591"/>
    </row>
    <row r="13" spans="1:28" ht="20" thickBot="1" x14ac:dyDescent="0.25">
      <c r="A13" s="583"/>
      <c r="D13" s="592" t="s">
        <v>609</v>
      </c>
      <c r="E13" s="577"/>
      <c r="G13" s="577"/>
      <c r="H13" s="577"/>
      <c r="I13" s="577"/>
      <c r="J13" s="577"/>
      <c r="K13" s="577"/>
      <c r="L13" s="577"/>
      <c r="M13" s="577"/>
      <c r="N13" s="593"/>
      <c r="O13" s="593"/>
      <c r="P13" s="593"/>
      <c r="Q13" s="593"/>
      <c r="R13" s="577"/>
      <c r="S13" s="577"/>
      <c r="T13" s="586"/>
    </row>
    <row r="14" spans="1:28" ht="15.65" customHeight="1" x14ac:dyDescent="0.2">
      <c r="A14" s="583"/>
      <c r="D14" s="601">
        <v>1</v>
      </c>
      <c r="E14" s="674" t="s">
        <v>591</v>
      </c>
      <c r="F14" s="675"/>
      <c r="G14" s="675"/>
      <c r="H14" s="675"/>
      <c r="I14" s="675"/>
      <c r="J14" s="675"/>
      <c r="K14" s="675"/>
      <c r="L14" s="675"/>
      <c r="M14" s="672"/>
      <c r="N14" s="1505" t="s">
        <v>604</v>
      </c>
      <c r="O14" s="1506"/>
      <c r="P14" s="1506"/>
      <c r="Q14" s="1507"/>
      <c r="R14" s="577"/>
      <c r="S14" s="577"/>
      <c r="T14" s="586"/>
      <c r="Z14" s="432">
        <v>1</v>
      </c>
      <c r="AA14" s="432">
        <f>IF(OR(N14="",N14="確認して✓をご選択ください"),0,1)</f>
        <v>0</v>
      </c>
      <c r="AB14" s="432">
        <f>Z14-AA14</f>
        <v>1</v>
      </c>
    </row>
    <row r="15" spans="1:28" ht="15.65" customHeight="1" x14ac:dyDescent="0.2">
      <c r="A15" s="583"/>
      <c r="D15" s="602">
        <v>2</v>
      </c>
      <c r="E15" s="676" t="s">
        <v>510</v>
      </c>
      <c r="F15" s="677"/>
      <c r="G15" s="677"/>
      <c r="H15" s="677"/>
      <c r="I15" s="677"/>
      <c r="J15" s="677"/>
      <c r="K15" s="677"/>
      <c r="L15" s="677"/>
      <c r="M15" s="671"/>
      <c r="N15" s="1497" t="s">
        <v>604</v>
      </c>
      <c r="O15" s="1498"/>
      <c r="P15" s="1498"/>
      <c r="Q15" s="1499"/>
      <c r="R15" s="577"/>
      <c r="S15" s="577"/>
      <c r="T15" s="586"/>
      <c r="Z15" s="432">
        <v>1</v>
      </c>
      <c r="AA15" s="432">
        <f>IF(OR(N15="",N15="確認して✓をご選択ください"),0,1)</f>
        <v>0</v>
      </c>
      <c r="AB15" s="432">
        <f>Z15-AA15</f>
        <v>1</v>
      </c>
    </row>
    <row r="16" spans="1:28" ht="15.65" customHeight="1" thickBot="1" x14ac:dyDescent="0.25">
      <c r="A16" s="583"/>
      <c r="D16" s="603">
        <v>3</v>
      </c>
      <c r="E16" s="678" t="s">
        <v>574</v>
      </c>
      <c r="F16" s="679"/>
      <c r="G16" s="679"/>
      <c r="H16" s="679"/>
      <c r="I16" s="679"/>
      <c r="J16" s="679"/>
      <c r="K16" s="679"/>
      <c r="L16" s="679"/>
      <c r="M16" s="673"/>
      <c r="N16" s="1490" t="s">
        <v>604</v>
      </c>
      <c r="O16" s="1491"/>
      <c r="P16" s="1491"/>
      <c r="Q16" s="1492"/>
      <c r="R16" s="577"/>
      <c r="S16" s="577"/>
      <c r="T16" s="586"/>
      <c r="Z16" s="432">
        <v>1</v>
      </c>
      <c r="AA16" s="432">
        <f>IF(OR(N16="",N16="確認して✓をご選択ください"),0,1)</f>
        <v>0</v>
      </c>
      <c r="AB16" s="432">
        <f>Z16-AA16</f>
        <v>1</v>
      </c>
    </row>
    <row r="17" spans="1:20" ht="12.5" x14ac:dyDescent="0.2">
      <c r="A17" s="583"/>
      <c r="B17" s="577"/>
      <c r="C17" s="577"/>
      <c r="D17" s="577"/>
      <c r="E17" s="577"/>
      <c r="F17" s="577"/>
      <c r="G17" s="577"/>
      <c r="H17" s="577"/>
      <c r="I17" s="577"/>
      <c r="J17" s="577"/>
      <c r="K17" s="577"/>
      <c r="L17" s="577"/>
      <c r="M17" s="577"/>
      <c r="N17" s="577"/>
      <c r="O17" s="577"/>
      <c r="P17" s="577"/>
      <c r="Q17" s="577"/>
      <c r="R17" s="577"/>
      <c r="S17" s="577"/>
      <c r="T17" s="586"/>
    </row>
    <row r="18" spans="1:20" ht="12.5" x14ac:dyDescent="0.2">
      <c r="A18" s="583"/>
      <c r="B18" s="577" t="s">
        <v>501</v>
      </c>
      <c r="C18" s="577"/>
      <c r="D18" s="577"/>
      <c r="E18" s="577"/>
      <c r="F18" s="577"/>
      <c r="G18" s="577"/>
      <c r="H18" s="577"/>
      <c r="I18" s="577"/>
      <c r="J18" s="577"/>
      <c r="K18" s="577"/>
      <c r="L18" s="577"/>
      <c r="M18" s="577"/>
      <c r="N18" s="577"/>
      <c r="O18" s="577"/>
      <c r="P18" s="577"/>
      <c r="Q18" s="577"/>
      <c r="R18" s="577"/>
      <c r="S18" s="577"/>
      <c r="T18" s="586"/>
    </row>
    <row r="19" spans="1:20" ht="12.5" x14ac:dyDescent="0.2">
      <c r="A19" s="583"/>
      <c r="B19" s="619"/>
      <c r="C19" s="620"/>
      <c r="D19" s="620"/>
      <c r="E19" s="620"/>
      <c r="F19" s="620"/>
      <c r="G19" s="620"/>
      <c r="H19" s="620"/>
      <c r="I19" s="620"/>
      <c r="J19" s="620"/>
      <c r="K19" s="620"/>
      <c r="L19" s="620"/>
      <c r="M19" s="620"/>
      <c r="N19" s="620"/>
      <c r="O19" s="620"/>
      <c r="P19" s="620"/>
      <c r="Q19" s="620"/>
      <c r="R19" s="621"/>
      <c r="S19" s="577"/>
      <c r="T19" s="586"/>
    </row>
    <row r="20" spans="1:20" ht="12.5" x14ac:dyDescent="0.2">
      <c r="A20" s="583"/>
      <c r="B20" s="622"/>
      <c r="C20" s="577"/>
      <c r="D20" s="577"/>
      <c r="E20" s="577"/>
      <c r="F20" s="577"/>
      <c r="G20" s="577"/>
      <c r="H20" s="577"/>
      <c r="I20" s="577"/>
      <c r="J20" s="577"/>
      <c r="K20" s="577"/>
      <c r="L20" s="577"/>
      <c r="M20" s="577"/>
      <c r="N20" s="577"/>
      <c r="O20" s="577"/>
      <c r="P20" s="577"/>
      <c r="Q20" s="577"/>
      <c r="R20" s="623"/>
      <c r="S20" s="577"/>
      <c r="T20" s="586"/>
    </row>
    <row r="21" spans="1:20" ht="12.5" x14ac:dyDescent="0.2">
      <c r="A21" s="583"/>
      <c r="B21" s="622"/>
      <c r="C21" s="577"/>
      <c r="D21" s="577"/>
      <c r="E21" s="577"/>
      <c r="F21" s="577"/>
      <c r="G21" s="577"/>
      <c r="H21" s="577"/>
      <c r="I21" s="577"/>
      <c r="J21" s="577"/>
      <c r="K21" s="577"/>
      <c r="L21" s="577"/>
      <c r="M21" s="577"/>
      <c r="N21" s="577"/>
      <c r="O21" s="577"/>
      <c r="P21" s="577"/>
      <c r="Q21" s="577"/>
      <c r="R21" s="623"/>
      <c r="S21" s="577"/>
      <c r="T21" s="586"/>
    </row>
    <row r="22" spans="1:20" ht="12.5" x14ac:dyDescent="0.2">
      <c r="A22" s="583"/>
      <c r="B22" s="622"/>
      <c r="C22" s="577"/>
      <c r="D22" s="577"/>
      <c r="E22" s="577"/>
      <c r="F22" s="577"/>
      <c r="G22" s="577"/>
      <c r="H22" s="577"/>
      <c r="I22" s="577"/>
      <c r="J22" s="577"/>
      <c r="K22" s="577"/>
      <c r="L22" s="577"/>
      <c r="M22" s="577"/>
      <c r="N22" s="577"/>
      <c r="O22" s="577"/>
      <c r="P22" s="577"/>
      <c r="Q22" s="577"/>
      <c r="R22" s="623"/>
      <c r="S22" s="577"/>
      <c r="T22" s="586"/>
    </row>
    <row r="23" spans="1:20" ht="12.5" x14ac:dyDescent="0.2">
      <c r="A23" s="583"/>
      <c r="B23" s="622"/>
      <c r="C23" s="577"/>
      <c r="D23" s="577"/>
      <c r="E23" s="577"/>
      <c r="F23" s="577"/>
      <c r="G23" s="577"/>
      <c r="H23" s="577"/>
      <c r="I23" s="577"/>
      <c r="J23" s="577"/>
      <c r="K23" s="577"/>
      <c r="L23" s="577"/>
      <c r="M23" s="577"/>
      <c r="N23" s="577"/>
      <c r="O23" s="577"/>
      <c r="P23" s="577"/>
      <c r="Q23" s="577"/>
      <c r="R23" s="623"/>
      <c r="S23" s="577"/>
      <c r="T23" s="586"/>
    </row>
    <row r="24" spans="1:20" ht="12.5" x14ac:dyDescent="0.2">
      <c r="A24" s="583"/>
      <c r="B24" s="622"/>
      <c r="C24" s="577"/>
      <c r="D24" s="577"/>
      <c r="E24" s="577"/>
      <c r="F24" s="577"/>
      <c r="G24" s="577"/>
      <c r="H24" s="577"/>
      <c r="I24" s="577"/>
      <c r="J24" s="577"/>
      <c r="K24" s="577"/>
      <c r="L24" s="577"/>
      <c r="M24" s="577"/>
      <c r="N24" s="577"/>
      <c r="O24" s="577"/>
      <c r="P24" s="577"/>
      <c r="Q24" s="577"/>
      <c r="R24" s="623"/>
      <c r="S24" s="577"/>
      <c r="T24" s="586"/>
    </row>
    <row r="25" spans="1:20" ht="12.5" x14ac:dyDescent="0.2">
      <c r="A25" s="583"/>
      <c r="B25" s="622"/>
      <c r="C25" s="577"/>
      <c r="D25" s="577"/>
      <c r="E25" s="577"/>
      <c r="F25" s="577"/>
      <c r="G25" s="577"/>
      <c r="H25" s="577"/>
      <c r="I25" s="577"/>
      <c r="J25" s="577"/>
      <c r="K25" s="577"/>
      <c r="L25" s="577"/>
      <c r="M25" s="577"/>
      <c r="N25" s="577"/>
      <c r="O25" s="577"/>
      <c r="P25" s="577"/>
      <c r="Q25" s="577"/>
      <c r="R25" s="623"/>
      <c r="S25" s="577"/>
      <c r="T25" s="586"/>
    </row>
    <row r="26" spans="1:20" ht="12.5" x14ac:dyDescent="0.2">
      <c r="A26" s="583"/>
      <c r="B26" s="622"/>
      <c r="C26" s="577"/>
      <c r="D26" s="577"/>
      <c r="E26" s="577"/>
      <c r="F26" s="577"/>
      <c r="G26" s="577"/>
      <c r="H26" s="577"/>
      <c r="I26" s="577"/>
      <c r="J26" s="577"/>
      <c r="K26" s="577"/>
      <c r="L26" s="577"/>
      <c r="M26" s="577"/>
      <c r="N26" s="577"/>
      <c r="O26" s="577"/>
      <c r="P26" s="577"/>
      <c r="Q26" s="577"/>
      <c r="R26" s="623"/>
      <c r="S26" s="577"/>
      <c r="T26" s="586"/>
    </row>
    <row r="27" spans="1:20" ht="12.5" x14ac:dyDescent="0.2">
      <c r="A27" s="583"/>
      <c r="B27" s="622"/>
      <c r="C27" s="577"/>
      <c r="D27" s="577"/>
      <c r="E27" s="577"/>
      <c r="F27" s="577"/>
      <c r="G27" s="577"/>
      <c r="H27" s="577"/>
      <c r="I27" s="577"/>
      <c r="J27" s="577"/>
      <c r="K27" s="577"/>
      <c r="L27" s="577"/>
      <c r="M27" s="577"/>
      <c r="N27" s="577"/>
      <c r="O27" s="577"/>
      <c r="P27" s="577"/>
      <c r="Q27" s="577"/>
      <c r="R27" s="623"/>
      <c r="S27" s="577"/>
      <c r="T27" s="586"/>
    </row>
    <row r="28" spans="1:20" ht="12.5" x14ac:dyDescent="0.2">
      <c r="A28" s="583"/>
      <c r="B28" s="622"/>
      <c r="C28" s="577"/>
      <c r="D28" s="577"/>
      <c r="E28" s="577"/>
      <c r="F28" s="577"/>
      <c r="G28" s="577"/>
      <c r="H28" s="577"/>
      <c r="I28" s="577"/>
      <c r="J28" s="577"/>
      <c r="K28" s="577"/>
      <c r="L28" s="577"/>
      <c r="M28" s="577"/>
      <c r="N28" s="577"/>
      <c r="O28" s="577"/>
      <c r="P28" s="577"/>
      <c r="Q28" s="577"/>
      <c r="R28" s="623"/>
      <c r="S28" s="577"/>
      <c r="T28" s="586"/>
    </row>
    <row r="29" spans="1:20" ht="12.5" x14ac:dyDescent="0.2">
      <c r="A29" s="583"/>
      <c r="B29" s="622"/>
      <c r="C29" s="577"/>
      <c r="D29" s="577"/>
      <c r="E29" s="577"/>
      <c r="F29" s="577"/>
      <c r="G29" s="577"/>
      <c r="H29" s="577"/>
      <c r="I29" s="577"/>
      <c r="J29" s="577"/>
      <c r="K29" s="577"/>
      <c r="L29" s="577"/>
      <c r="M29" s="577"/>
      <c r="N29" s="577"/>
      <c r="O29" s="577"/>
      <c r="P29" s="577"/>
      <c r="Q29" s="577"/>
      <c r="R29" s="623"/>
      <c r="S29" s="577"/>
      <c r="T29" s="586"/>
    </row>
    <row r="30" spans="1:20" ht="12.5" x14ac:dyDescent="0.2">
      <c r="A30" s="583"/>
      <c r="B30" s="622"/>
      <c r="C30" s="577"/>
      <c r="D30" s="577"/>
      <c r="E30" s="577"/>
      <c r="F30" s="577"/>
      <c r="G30" s="577"/>
      <c r="H30" s="577"/>
      <c r="I30" s="577"/>
      <c r="J30" s="577"/>
      <c r="K30" s="577"/>
      <c r="L30" s="577"/>
      <c r="M30" s="577"/>
      <c r="N30" s="577"/>
      <c r="O30" s="577"/>
      <c r="P30" s="577"/>
      <c r="Q30" s="577"/>
      <c r="R30" s="623"/>
      <c r="S30" s="577"/>
      <c r="T30" s="586"/>
    </row>
    <row r="31" spans="1:20" ht="12.5" x14ac:dyDescent="0.2">
      <c r="A31" s="583"/>
      <c r="B31" s="622"/>
      <c r="C31" s="577"/>
      <c r="D31" s="577"/>
      <c r="E31" s="577"/>
      <c r="F31" s="577"/>
      <c r="G31" s="577"/>
      <c r="H31" s="577"/>
      <c r="I31" s="577"/>
      <c r="J31" s="577"/>
      <c r="K31" s="577"/>
      <c r="L31" s="577"/>
      <c r="M31" s="577"/>
      <c r="N31" s="577"/>
      <c r="O31" s="577"/>
      <c r="P31" s="577"/>
      <c r="Q31" s="577"/>
      <c r="R31" s="623"/>
      <c r="S31" s="577"/>
      <c r="T31" s="586"/>
    </row>
    <row r="32" spans="1:20" ht="12.5" x14ac:dyDescent="0.2">
      <c r="A32" s="583"/>
      <c r="B32" s="622"/>
      <c r="C32" s="577"/>
      <c r="D32" s="577"/>
      <c r="E32" s="577"/>
      <c r="F32" s="577"/>
      <c r="G32" s="577"/>
      <c r="H32" s="577"/>
      <c r="I32" s="577"/>
      <c r="J32" s="577"/>
      <c r="K32" s="577"/>
      <c r="L32" s="577"/>
      <c r="M32" s="577"/>
      <c r="N32" s="577"/>
      <c r="O32" s="577"/>
      <c r="P32" s="577"/>
      <c r="Q32" s="577"/>
      <c r="R32" s="623"/>
      <c r="S32" s="577"/>
      <c r="T32" s="586"/>
    </row>
    <row r="33" spans="1:20" ht="12.5" x14ac:dyDescent="0.2">
      <c r="A33" s="583"/>
      <c r="B33" s="622"/>
      <c r="C33" s="577"/>
      <c r="D33" s="577"/>
      <c r="E33" s="577"/>
      <c r="F33" s="577"/>
      <c r="G33" s="577"/>
      <c r="H33" s="577"/>
      <c r="I33" s="577"/>
      <c r="J33" s="577"/>
      <c r="K33" s="577"/>
      <c r="L33" s="577"/>
      <c r="M33" s="577"/>
      <c r="N33" s="577"/>
      <c r="O33" s="577"/>
      <c r="P33" s="577"/>
      <c r="Q33" s="577"/>
      <c r="R33" s="623"/>
      <c r="S33" s="577"/>
      <c r="T33" s="586"/>
    </row>
    <row r="34" spans="1:20" ht="12.5" x14ac:dyDescent="0.2">
      <c r="A34" s="583"/>
      <c r="B34" s="622"/>
      <c r="C34" s="577"/>
      <c r="D34" s="577"/>
      <c r="E34" s="577"/>
      <c r="F34" s="577"/>
      <c r="G34" s="577"/>
      <c r="H34" s="577"/>
      <c r="I34" s="577"/>
      <c r="J34" s="577"/>
      <c r="K34" s="577"/>
      <c r="L34" s="577"/>
      <c r="M34" s="577"/>
      <c r="N34" s="577"/>
      <c r="O34" s="577"/>
      <c r="P34" s="577"/>
      <c r="Q34" s="577"/>
      <c r="R34" s="623"/>
      <c r="S34" s="577"/>
      <c r="T34" s="586"/>
    </row>
    <row r="35" spans="1:20" ht="12.5" x14ac:dyDescent="0.2">
      <c r="A35" s="583"/>
      <c r="B35" s="622"/>
      <c r="C35" s="577"/>
      <c r="D35" s="577"/>
      <c r="E35" s="577"/>
      <c r="F35" s="577"/>
      <c r="G35" s="577"/>
      <c r="H35" s="577"/>
      <c r="I35" s="577"/>
      <c r="J35" s="577"/>
      <c r="K35" s="577"/>
      <c r="L35" s="577"/>
      <c r="M35" s="577"/>
      <c r="N35" s="577"/>
      <c r="O35" s="577"/>
      <c r="P35" s="577"/>
      <c r="Q35" s="577"/>
      <c r="R35" s="623"/>
      <c r="S35" s="577"/>
      <c r="T35" s="586"/>
    </row>
    <row r="36" spans="1:20" ht="12.5" x14ac:dyDescent="0.2">
      <c r="A36" s="583"/>
      <c r="B36" s="622"/>
      <c r="C36" s="577"/>
      <c r="D36" s="577"/>
      <c r="E36" s="577"/>
      <c r="F36" s="577"/>
      <c r="G36" s="577"/>
      <c r="H36" s="577"/>
      <c r="I36" s="577"/>
      <c r="J36" s="577"/>
      <c r="K36" s="577"/>
      <c r="L36" s="577"/>
      <c r="M36" s="577"/>
      <c r="N36" s="577"/>
      <c r="O36" s="577"/>
      <c r="P36" s="577"/>
      <c r="Q36" s="577"/>
      <c r="R36" s="623"/>
      <c r="S36" s="577"/>
      <c r="T36" s="586"/>
    </row>
    <row r="37" spans="1:20" ht="12.5" x14ac:dyDescent="0.2">
      <c r="A37" s="583"/>
      <c r="B37" s="622"/>
      <c r="C37" s="577"/>
      <c r="D37" s="577"/>
      <c r="E37" s="577"/>
      <c r="F37" s="577"/>
      <c r="G37" s="577"/>
      <c r="H37" s="577"/>
      <c r="I37" s="577"/>
      <c r="J37" s="577"/>
      <c r="K37" s="577"/>
      <c r="L37" s="577"/>
      <c r="M37" s="577"/>
      <c r="N37" s="577"/>
      <c r="O37" s="577"/>
      <c r="P37" s="577"/>
      <c r="Q37" s="577"/>
      <c r="R37" s="623"/>
      <c r="S37" s="577"/>
      <c r="T37" s="586"/>
    </row>
    <row r="38" spans="1:20" ht="12.5" x14ac:dyDescent="0.2">
      <c r="A38" s="583"/>
      <c r="B38" s="622"/>
      <c r="C38" s="577"/>
      <c r="D38" s="577"/>
      <c r="E38" s="577"/>
      <c r="F38" s="577"/>
      <c r="G38" s="577"/>
      <c r="H38" s="577"/>
      <c r="I38" s="577"/>
      <c r="J38" s="577"/>
      <c r="K38" s="577"/>
      <c r="L38" s="577"/>
      <c r="M38" s="577"/>
      <c r="N38" s="577"/>
      <c r="O38" s="577"/>
      <c r="P38" s="577"/>
      <c r="Q38" s="577"/>
      <c r="R38" s="623"/>
      <c r="S38" s="577"/>
      <c r="T38" s="586"/>
    </row>
    <row r="39" spans="1:20" ht="12.5" x14ac:dyDescent="0.2">
      <c r="A39" s="583"/>
      <c r="B39" s="622"/>
      <c r="C39" s="577"/>
      <c r="D39" s="577"/>
      <c r="E39" s="577"/>
      <c r="F39" s="577"/>
      <c r="G39" s="577"/>
      <c r="H39" s="577"/>
      <c r="I39" s="577"/>
      <c r="J39" s="577"/>
      <c r="K39" s="577"/>
      <c r="L39" s="577"/>
      <c r="M39" s="577"/>
      <c r="N39" s="577"/>
      <c r="O39" s="577"/>
      <c r="P39" s="577"/>
      <c r="Q39" s="577"/>
      <c r="R39" s="623"/>
      <c r="S39" s="577"/>
      <c r="T39" s="586"/>
    </row>
    <row r="40" spans="1:20" ht="12.5" x14ac:dyDescent="0.2">
      <c r="A40" s="583"/>
      <c r="B40" s="622"/>
      <c r="C40" s="577"/>
      <c r="D40" s="577"/>
      <c r="E40" s="577"/>
      <c r="F40" s="577"/>
      <c r="G40" s="577"/>
      <c r="H40" s="577"/>
      <c r="I40" s="577"/>
      <c r="J40" s="577"/>
      <c r="K40" s="577"/>
      <c r="L40" s="577"/>
      <c r="M40" s="577"/>
      <c r="N40" s="577"/>
      <c r="O40" s="577"/>
      <c r="P40" s="577"/>
      <c r="Q40" s="577"/>
      <c r="R40" s="623"/>
      <c r="S40" s="577"/>
      <c r="T40" s="586"/>
    </row>
    <row r="41" spans="1:20" ht="12.5" x14ac:dyDescent="0.2">
      <c r="A41" s="583"/>
      <c r="B41" s="622"/>
      <c r="C41" s="577"/>
      <c r="D41" s="577"/>
      <c r="E41" s="577"/>
      <c r="F41" s="577"/>
      <c r="G41" s="577"/>
      <c r="H41" s="577"/>
      <c r="I41" s="577"/>
      <c r="J41" s="577"/>
      <c r="K41" s="577"/>
      <c r="L41" s="577"/>
      <c r="M41" s="577"/>
      <c r="N41" s="577"/>
      <c r="O41" s="577"/>
      <c r="P41" s="577"/>
      <c r="Q41" s="577"/>
      <c r="R41" s="623"/>
      <c r="S41" s="577"/>
      <c r="T41" s="586"/>
    </row>
    <row r="42" spans="1:20" ht="12.5" x14ac:dyDescent="0.2">
      <c r="A42" s="583"/>
      <c r="B42" s="622"/>
      <c r="C42" s="577"/>
      <c r="D42" s="577"/>
      <c r="E42" s="577"/>
      <c r="F42" s="577"/>
      <c r="G42" s="577"/>
      <c r="H42" s="577"/>
      <c r="I42" s="577"/>
      <c r="J42" s="577"/>
      <c r="K42" s="577"/>
      <c r="L42" s="577"/>
      <c r="M42" s="577"/>
      <c r="N42" s="577"/>
      <c r="O42" s="577"/>
      <c r="P42" s="577"/>
      <c r="Q42" s="577"/>
      <c r="R42" s="623"/>
      <c r="S42" s="577"/>
      <c r="T42" s="586"/>
    </row>
    <row r="43" spans="1:20" ht="12.5" x14ac:dyDescent="0.2">
      <c r="A43" s="583"/>
      <c r="B43" s="622"/>
      <c r="C43" s="577"/>
      <c r="D43" s="577"/>
      <c r="E43" s="577"/>
      <c r="F43" s="577"/>
      <c r="G43" s="577"/>
      <c r="H43" s="577"/>
      <c r="I43" s="577"/>
      <c r="J43" s="577"/>
      <c r="K43" s="577"/>
      <c r="L43" s="577"/>
      <c r="M43" s="577"/>
      <c r="N43" s="577"/>
      <c r="O43" s="577"/>
      <c r="P43" s="577"/>
      <c r="Q43" s="577"/>
      <c r="R43" s="623"/>
      <c r="S43" s="577"/>
      <c r="T43" s="586"/>
    </row>
    <row r="44" spans="1:20" ht="12.5" x14ac:dyDescent="0.2">
      <c r="A44" s="583"/>
      <c r="B44" s="622"/>
      <c r="C44" s="577"/>
      <c r="D44" s="577"/>
      <c r="E44" s="577"/>
      <c r="F44" s="577"/>
      <c r="G44" s="577"/>
      <c r="H44" s="577"/>
      <c r="I44" s="577"/>
      <c r="J44" s="577"/>
      <c r="K44" s="577"/>
      <c r="L44" s="577"/>
      <c r="M44" s="577"/>
      <c r="N44" s="577"/>
      <c r="O44" s="577"/>
      <c r="P44" s="577"/>
      <c r="Q44" s="577"/>
      <c r="R44" s="623"/>
      <c r="S44" s="577"/>
      <c r="T44" s="586"/>
    </row>
    <row r="45" spans="1:20" ht="12.5" x14ac:dyDescent="0.2">
      <c r="A45" s="583"/>
      <c r="B45" s="622"/>
      <c r="C45" s="577"/>
      <c r="D45" s="577"/>
      <c r="E45" s="577"/>
      <c r="F45" s="577"/>
      <c r="G45" s="577"/>
      <c r="H45" s="577"/>
      <c r="I45" s="577"/>
      <c r="J45" s="577"/>
      <c r="K45" s="577"/>
      <c r="L45" s="577"/>
      <c r="M45" s="577"/>
      <c r="N45" s="577"/>
      <c r="O45" s="577"/>
      <c r="P45" s="577"/>
      <c r="Q45" s="577"/>
      <c r="R45" s="623"/>
      <c r="S45" s="577"/>
      <c r="T45" s="586"/>
    </row>
    <row r="46" spans="1:20" ht="12.5" x14ac:dyDescent="0.2">
      <c r="A46" s="583"/>
      <c r="B46" s="622"/>
      <c r="C46" s="577"/>
      <c r="D46" s="577"/>
      <c r="E46" s="577"/>
      <c r="F46" s="577"/>
      <c r="G46" s="577"/>
      <c r="H46" s="577"/>
      <c r="I46" s="577"/>
      <c r="J46" s="577"/>
      <c r="K46" s="577"/>
      <c r="L46" s="577"/>
      <c r="M46" s="577"/>
      <c r="N46" s="577"/>
      <c r="O46" s="577"/>
      <c r="P46" s="577"/>
      <c r="Q46" s="577"/>
      <c r="R46" s="623"/>
      <c r="S46" s="577"/>
      <c r="T46" s="586"/>
    </row>
    <row r="47" spans="1:20" ht="12.5" x14ac:dyDescent="0.2">
      <c r="A47" s="583"/>
      <c r="B47" s="622"/>
      <c r="C47" s="577"/>
      <c r="D47" s="577"/>
      <c r="E47" s="577"/>
      <c r="F47" s="577"/>
      <c r="G47" s="577"/>
      <c r="H47" s="577"/>
      <c r="I47" s="577"/>
      <c r="J47" s="577"/>
      <c r="K47" s="577"/>
      <c r="L47" s="577"/>
      <c r="M47" s="577"/>
      <c r="N47" s="577"/>
      <c r="O47" s="577"/>
      <c r="P47" s="577"/>
      <c r="Q47" s="577"/>
      <c r="R47" s="623"/>
      <c r="S47" s="577"/>
      <c r="T47" s="586"/>
    </row>
    <row r="48" spans="1:20" ht="12.5" x14ac:dyDescent="0.2">
      <c r="A48" s="583"/>
      <c r="B48" s="622"/>
      <c r="C48" s="577"/>
      <c r="D48" s="577"/>
      <c r="E48" s="577"/>
      <c r="F48" s="577"/>
      <c r="G48" s="577"/>
      <c r="H48" s="577"/>
      <c r="I48" s="577"/>
      <c r="J48" s="577"/>
      <c r="K48" s="577"/>
      <c r="L48" s="577"/>
      <c r="M48" s="577"/>
      <c r="N48" s="577"/>
      <c r="O48" s="577"/>
      <c r="P48" s="577"/>
      <c r="Q48" s="577"/>
      <c r="R48" s="623"/>
      <c r="S48" s="577"/>
      <c r="T48" s="586"/>
    </row>
    <row r="49" spans="1:28" ht="12.5" x14ac:dyDescent="0.2">
      <c r="A49" s="583"/>
      <c r="B49" s="622"/>
      <c r="C49" s="577"/>
      <c r="D49" s="577"/>
      <c r="E49" s="577"/>
      <c r="F49" s="577"/>
      <c r="G49" s="577"/>
      <c r="H49" s="577"/>
      <c r="I49" s="577"/>
      <c r="J49" s="577"/>
      <c r="K49" s="577"/>
      <c r="L49" s="577"/>
      <c r="M49" s="577"/>
      <c r="N49" s="577"/>
      <c r="O49" s="577"/>
      <c r="P49" s="577"/>
      <c r="Q49" s="577"/>
      <c r="R49" s="623"/>
      <c r="S49" s="577"/>
      <c r="T49" s="586"/>
    </row>
    <row r="50" spans="1:28" ht="12.5" x14ac:dyDescent="0.2">
      <c r="A50" s="583"/>
      <c r="B50" s="624"/>
      <c r="C50" s="584"/>
      <c r="D50" s="584"/>
      <c r="E50" s="584"/>
      <c r="F50" s="584"/>
      <c r="G50" s="584"/>
      <c r="H50" s="584"/>
      <c r="I50" s="584"/>
      <c r="J50" s="584"/>
      <c r="K50" s="584"/>
      <c r="L50" s="584"/>
      <c r="M50" s="584"/>
      <c r="N50" s="584"/>
      <c r="O50" s="584"/>
      <c r="P50" s="584"/>
      <c r="Q50" s="584"/>
      <c r="R50" s="625"/>
      <c r="S50" s="577"/>
      <c r="T50" s="586"/>
    </row>
    <row r="51" spans="1:28" ht="13" thickBot="1" x14ac:dyDescent="0.25">
      <c r="A51" s="583"/>
      <c r="B51" s="577"/>
      <c r="C51" s="577"/>
      <c r="D51" s="577"/>
      <c r="E51" s="577"/>
      <c r="F51" s="577"/>
      <c r="G51" s="577"/>
      <c r="H51" s="577"/>
      <c r="I51" s="577"/>
      <c r="J51" s="577"/>
      <c r="K51" s="577"/>
      <c r="L51" s="577"/>
      <c r="M51" s="577"/>
      <c r="N51" s="577"/>
      <c r="O51" s="577"/>
      <c r="P51" s="577"/>
      <c r="Q51" s="577"/>
      <c r="R51" s="577"/>
      <c r="S51" s="577"/>
      <c r="T51" s="586"/>
    </row>
    <row r="52" spans="1:28" ht="12.5" x14ac:dyDescent="0.2">
      <c r="A52" s="583"/>
      <c r="B52" s="577"/>
      <c r="C52" s="577"/>
      <c r="D52" s="577"/>
      <c r="E52" s="577"/>
      <c r="F52" s="577"/>
      <c r="G52" s="577"/>
      <c r="H52" s="577"/>
      <c r="I52" s="577"/>
      <c r="J52" s="577"/>
      <c r="K52" s="577"/>
      <c r="L52" s="626"/>
      <c r="M52" s="627"/>
      <c r="N52" s="628"/>
      <c r="O52" s="626"/>
      <c r="P52" s="627"/>
      <c r="Q52" s="627"/>
      <c r="R52" s="627"/>
      <c r="S52" s="627"/>
      <c r="T52" s="628"/>
      <c r="Z52" s="591"/>
      <c r="AA52" s="591"/>
      <c r="AB52" s="591"/>
    </row>
    <row r="53" spans="1:28" ht="13.5" customHeight="1" x14ac:dyDescent="0.2">
      <c r="A53" s="583"/>
      <c r="B53" s="577"/>
      <c r="C53" s="577"/>
      <c r="D53" s="577"/>
      <c r="E53" s="577"/>
      <c r="F53" s="577"/>
      <c r="G53" s="577"/>
      <c r="H53" s="577"/>
      <c r="I53" s="577"/>
      <c r="J53" s="577"/>
      <c r="K53" s="577"/>
      <c r="L53" s="583"/>
      <c r="M53" s="577"/>
      <c r="N53" s="586"/>
      <c r="O53" s="583"/>
      <c r="P53" s="1511">
        <v>1</v>
      </c>
      <c r="Q53" s="1512" t="s">
        <v>486</v>
      </c>
      <c r="R53" s="1550"/>
      <c r="S53" s="577"/>
      <c r="T53" s="631"/>
    </row>
    <row r="54" spans="1:28" ht="13.5" customHeight="1" x14ac:dyDescent="0.2">
      <c r="A54" s="583"/>
      <c r="B54" s="577"/>
      <c r="C54" s="577"/>
      <c r="D54" s="577"/>
      <c r="E54" s="577"/>
      <c r="F54" s="577"/>
      <c r="G54" s="577"/>
      <c r="H54" s="577"/>
      <c r="I54" s="577"/>
      <c r="J54" s="577"/>
      <c r="K54" s="577"/>
      <c r="L54" s="583"/>
      <c r="M54" s="577"/>
      <c r="N54" s="586"/>
      <c r="O54" s="583"/>
      <c r="P54" s="1511"/>
      <c r="Q54" s="1512"/>
      <c r="R54" s="1551"/>
      <c r="S54" s="577"/>
      <c r="T54" s="631"/>
    </row>
    <row r="55" spans="1:28" ht="12.5" x14ac:dyDescent="0.2">
      <c r="A55" s="583"/>
      <c r="B55" s="577"/>
      <c r="C55" s="577"/>
      <c r="D55" s="577"/>
      <c r="E55" s="577"/>
      <c r="F55" s="577"/>
      <c r="G55" s="577"/>
      <c r="H55" s="577"/>
      <c r="I55" s="577"/>
      <c r="J55" s="577"/>
      <c r="K55" s="577"/>
      <c r="L55" s="583"/>
      <c r="M55" s="593" t="s">
        <v>488</v>
      </c>
      <c r="N55" s="586"/>
      <c r="O55" s="583"/>
      <c r="P55" s="577"/>
      <c r="Q55" s="577"/>
      <c r="R55" s="577"/>
      <c r="S55" s="577"/>
      <c r="T55" s="631"/>
    </row>
    <row r="56" spans="1:28" ht="12.5" x14ac:dyDescent="0.2">
      <c r="A56" s="583"/>
      <c r="B56" s="577"/>
      <c r="C56" s="577"/>
      <c r="D56" s="577"/>
      <c r="E56" s="577"/>
      <c r="F56" s="577"/>
      <c r="G56" s="577"/>
      <c r="H56" s="577"/>
      <c r="I56" s="577"/>
      <c r="J56" s="577"/>
      <c r="K56" s="577"/>
      <c r="L56" s="583"/>
      <c r="M56" s="577"/>
      <c r="N56" s="586"/>
      <c r="O56" s="583"/>
      <c r="P56" s="577"/>
      <c r="Q56" s="577"/>
      <c r="R56" s="577"/>
      <c r="S56" s="577"/>
      <c r="T56" s="631"/>
    </row>
    <row r="57" spans="1:28" ht="12.5" x14ac:dyDescent="0.2">
      <c r="A57" s="583"/>
      <c r="B57" s="577"/>
      <c r="C57" s="577"/>
      <c r="D57" s="577"/>
      <c r="E57" s="577"/>
      <c r="F57" s="577"/>
      <c r="G57" s="577"/>
      <c r="H57" s="577"/>
      <c r="I57" s="577"/>
      <c r="J57" s="577"/>
      <c r="K57" s="577"/>
      <c r="L57" s="583"/>
      <c r="M57" s="577"/>
      <c r="N57" s="586"/>
      <c r="O57" s="583"/>
      <c r="P57" s="577" t="s">
        <v>511</v>
      </c>
      <c r="Q57" s="577"/>
      <c r="R57" s="577"/>
      <c r="S57" s="577"/>
      <c r="T57" s="631"/>
    </row>
    <row r="58" spans="1:28" ht="13" thickBot="1" x14ac:dyDescent="0.25">
      <c r="A58" s="632"/>
      <c r="B58" s="633"/>
      <c r="C58" s="633"/>
      <c r="D58" s="633"/>
      <c r="E58" s="633"/>
      <c r="F58" s="633"/>
      <c r="G58" s="633"/>
      <c r="H58" s="633"/>
      <c r="I58" s="633"/>
      <c r="J58" s="633"/>
      <c r="K58" s="633"/>
      <c r="L58" s="634"/>
      <c r="M58" s="635"/>
      <c r="N58" s="636"/>
      <c r="O58" s="634"/>
      <c r="P58" s="635"/>
      <c r="Q58" s="635"/>
      <c r="R58" s="635"/>
      <c r="S58" s="635"/>
      <c r="T58" s="636"/>
    </row>
  </sheetData>
  <sheetProtection algorithmName="SHA-512" hashValue="goksGknSqyYSiptXUm/ZfvhZThN0DnbIFhumZTr9la43ZL6Fo4QVVuKMmaRlgjbP5P/ZbJ9olg3lq/RED3dNww==" saltValue="qwsVkETchyqAS3yOx75j1w==" spinCount="100000" sheet="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23" priority="9" operator="equal">
      <formula>"確認して✓をご選択ください"</formula>
    </cfRule>
    <cfRule type="containsBlanks" dxfId="22" priority="10">
      <formula>LEN(TRIM(N14))=0</formula>
    </cfRule>
  </conditionalFormatting>
  <conditionalFormatting sqref="R53:R54">
    <cfRule type="containsBlanks" dxfId="17" priority="2">
      <formula>LEN(TRIM(R53))=0</formula>
    </cfRule>
  </conditionalFormatting>
  <dataValidations count="2">
    <dataValidation type="list" allowBlank="1" showInputMessage="1" showErrorMessage="1" sqref="N14:N16" xr:uid="{FB36FCA8-5B37-46A5-BB8C-817F3DF7B1D9}">
      <formula1>"確認して✓をご選択ください,✓"</formula1>
    </dataValidation>
    <dataValidation type="list" allowBlank="1" showInputMessage="1" showErrorMessage="1" sqref="T14:W14" xr:uid="{039980DB-A75D-492B-84B2-DBB2D6B97DCB}">
      <formula1>#REF!</formula1>
    </dataValidation>
  </dataValidations>
  <hyperlinks>
    <hyperlink ref="R1:T1" location="おわりに!Print_Area" display="おわりに＞" xr:uid="{9CC790C5-134E-45DD-A319-856AD7DC66BC}"/>
    <hyperlink ref="A1:B1" location="入力シート!Print_Area" display="＜入力シートへ" xr:uid="{496D0126-F00E-4F49-9286-E88CEEF91E4F}"/>
    <hyperlink ref="A1" location="はじめに!A1" display="＜はじめにへ" xr:uid="{89B7DD34-C8BE-4BC4-9DC6-AB74C4E667F9}"/>
    <hyperlink ref="A1:C1" location="入力シート!A1" display="＜入力シートへ" xr:uid="{DEFB481A-62C1-4027-BB8F-96F67AF326B9}"/>
  </hyperlinks>
  <pageMargins left="0.74803149606299213" right="0.27559055118110237" top="0.27559055118110237" bottom="0.31496062992125984" header="0.19685039370078741" footer="0.19685039370078741"/>
  <pageSetup paperSize="9" scale="7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13C6E1A-3CE9-463D-A0CD-10151914FC8C}">
            <xm:f>はじめに!$AV$58&lt;&gt;"はい"</xm:f>
            <x14:dxf>
              <fill>
                <patternFill>
                  <bgColor theme="0" tint="-0.24994659260841701"/>
                </patternFill>
              </fill>
            </x14:dxf>
          </x14:cfRule>
          <xm:sqref>A2:T58</xm:sqref>
        </x14:conditionalFormatting>
        <x14:conditionalFormatting xmlns:xm="http://schemas.microsoft.com/office/excel/2006/main">
          <x14:cfRule type="expression" priority="3" id="{8111C842-FF7A-481B-94E8-650B38874D4B}">
            <xm:f>入力シート!#REF!="いいえ"</xm:f>
            <x14:dxf>
              <fill>
                <patternFill>
                  <bgColor theme="0" tint="-0.34998626667073579"/>
                </patternFill>
              </fill>
            </x14:dxf>
          </x14:cfRule>
          <x14:cfRule type="expression" priority="4"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5" id="{FEAED99E-8909-4F01-A74A-7DB9FBCF5B37}">
            <xm:f>入力シート!#REF!="いいえ"</xm:f>
            <x14:dxf>
              <fill>
                <patternFill>
                  <bgColor theme="0" tint="-0.34998626667073579"/>
                </patternFill>
              </fill>
            </x14:dxf>
          </x14:cfRule>
          <x14:cfRule type="expression" priority="6"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434E-9CEE-4E07-B894-8393D1C694C5}">
  <sheetPr codeName="Sheet1">
    <tabColor theme="5" tint="0.59999389629810485"/>
  </sheetPr>
  <dimension ref="A1:Y231"/>
  <sheetViews>
    <sheetView showGridLines="0" view="pageBreakPreview" zoomScale="30" zoomScaleNormal="62" zoomScaleSheetLayoutView="30" workbookViewId="0">
      <pane ySplit="10" topLeftCell="A11" activePane="bottomLeft" state="frozen"/>
      <selection pane="bottomLeft"/>
    </sheetView>
  </sheetViews>
  <sheetFormatPr defaultColWidth="8.81640625" defaultRowHeight="22" x14ac:dyDescent="0.2"/>
  <cols>
    <col min="1" max="1" width="2.6328125" style="5" customWidth="1"/>
    <col min="2" max="2" width="5.81640625" style="5" customWidth="1"/>
    <col min="3" max="3" width="52.08984375" style="5" customWidth="1"/>
    <col min="4" max="4" width="70.81640625" style="5" customWidth="1"/>
    <col min="5" max="5" width="72.453125" style="26" customWidth="1"/>
    <col min="6" max="6" width="22.26953125" style="26" customWidth="1"/>
    <col min="7" max="7" width="9.81640625" style="26" customWidth="1"/>
    <col min="8" max="8" width="19" style="26" bestFit="1" customWidth="1"/>
    <col min="9" max="9" width="8.08984375" style="26" customWidth="1"/>
    <col min="10" max="10" width="127.08984375" style="26" customWidth="1"/>
    <col min="11" max="11" width="140" style="26" customWidth="1"/>
    <col min="12" max="14" width="8.81640625" style="5" customWidth="1"/>
    <col min="15" max="17" width="8.81640625" style="5" hidden="1" customWidth="1"/>
    <col min="18" max="16301" width="8.81640625" style="5"/>
    <col min="16302" max="16303" width="8.81640625" style="5" bestFit="1"/>
    <col min="16304" max="16384" width="8.81640625" style="5"/>
  </cols>
  <sheetData>
    <row r="1" spans="1:25" ht="37.5" customHeight="1" x14ac:dyDescent="0.2">
      <c r="D1" s="16"/>
      <c r="E1" s="242" t="s">
        <v>517</v>
      </c>
      <c r="F1" s="649">
        <f>SUM(Q:Q)</f>
        <v>44</v>
      </c>
      <c r="G1" s="199" t="s">
        <v>1</v>
      </c>
      <c r="H1" s="12"/>
    </row>
    <row r="2" spans="1:25" ht="48" x14ac:dyDescent="0.2">
      <c r="A2" s="197" t="s">
        <v>66</v>
      </c>
      <c r="C2" s="8"/>
      <c r="D2" s="8"/>
    </row>
    <row r="3" spans="1:25" ht="20.149999999999999" customHeight="1" x14ac:dyDescent="0.2">
      <c r="A3" s="29"/>
      <c r="B3" s="29"/>
      <c r="C3" s="8"/>
      <c r="D3" s="8"/>
    </row>
    <row r="4" spans="1:25" ht="30" x14ac:dyDescent="0.2">
      <c r="B4" s="187" t="s">
        <v>711</v>
      </c>
      <c r="C4" s="8"/>
      <c r="D4" s="8"/>
      <c r="G4" s="187"/>
      <c r="H4" s="187"/>
      <c r="I4" s="187"/>
      <c r="J4" s="187"/>
      <c r="Y4" s="22"/>
    </row>
    <row r="5" spans="1:25" ht="30" x14ac:dyDescent="0.2">
      <c r="B5" s="187" t="s">
        <v>797</v>
      </c>
      <c r="C5" s="8"/>
      <c r="D5" s="8"/>
      <c r="G5" s="187"/>
      <c r="H5" s="745"/>
      <c r="I5" s="187" t="s">
        <v>796</v>
      </c>
      <c r="J5" s="187"/>
      <c r="Y5" s="22"/>
    </row>
    <row r="6" spans="1:25" s="22" customFormat="1" ht="30" x14ac:dyDescent="0.2">
      <c r="B6" s="187" t="s">
        <v>790</v>
      </c>
      <c r="C6" s="11"/>
      <c r="D6" s="11"/>
    </row>
    <row r="7" spans="1:25" s="22" customFormat="1" ht="30" x14ac:dyDescent="0.2">
      <c r="B7" s="758" t="str">
        <f>IF(OR(はじめに!AV62="はい",はじめに!AV64="はい"),"■ 遮断器もしくは保護装置に変更がある場合、様式3(系統連系保護リレー)シートに直接入力が必要ですのでご注意ください","")</f>
        <v/>
      </c>
      <c r="C7" s="11"/>
      <c r="D7" s="11"/>
    </row>
    <row r="8" spans="1:25" s="22" customFormat="1" ht="30" x14ac:dyDescent="0.2">
      <c r="B8" s="758" t="str">
        <f>IF(はじめに!AV66="はい","■ 昇圧用変圧器に変更がある場合、様式3(直流発電設備)シート 2．昇圧用変圧器 に直接入力が必要ですのでご注意ください","")</f>
        <v/>
      </c>
      <c r="C8" s="11"/>
      <c r="D8" s="11"/>
    </row>
    <row r="10" spans="1:25" ht="30" customHeight="1" x14ac:dyDescent="0.2">
      <c r="B10" s="107" t="s">
        <v>17</v>
      </c>
      <c r="C10" s="107"/>
      <c r="D10" s="108"/>
      <c r="E10" s="109" t="s">
        <v>67</v>
      </c>
      <c r="F10" s="176"/>
      <c r="G10" s="110"/>
      <c r="H10" s="176" t="s">
        <v>68</v>
      </c>
      <c r="I10" s="110"/>
      <c r="J10" s="176" t="s">
        <v>69</v>
      </c>
      <c r="K10" s="176" t="s">
        <v>70</v>
      </c>
    </row>
    <row r="11" spans="1:25" ht="30" customHeight="1" x14ac:dyDescent="0.2">
      <c r="A11" s="22"/>
      <c r="B11" s="111" t="s">
        <v>71</v>
      </c>
      <c r="C11" s="112"/>
      <c r="D11" s="112"/>
      <c r="E11" s="243"/>
      <c r="F11" s="243"/>
      <c r="G11" s="243"/>
      <c r="H11" s="243"/>
      <c r="I11" s="243"/>
      <c r="J11" s="244"/>
      <c r="K11" s="811"/>
    </row>
    <row r="12" spans="1:25" ht="40" customHeight="1" x14ac:dyDescent="0.2">
      <c r="B12" s="82"/>
      <c r="C12" s="245" t="s">
        <v>72</v>
      </c>
      <c r="D12" s="246"/>
      <c r="E12" s="188"/>
      <c r="F12" s="247"/>
      <c r="G12" s="247"/>
      <c r="H12" s="248"/>
      <c r="I12" s="249"/>
      <c r="J12" s="250" t="s">
        <v>809</v>
      </c>
      <c r="K12" s="251" t="s">
        <v>614</v>
      </c>
      <c r="O12" s="5">
        <v>1</v>
      </c>
      <c r="P12" s="5">
        <f>COUNTA(E12)</f>
        <v>0</v>
      </c>
      <c r="Q12" s="5">
        <f>O12-P12</f>
        <v>1</v>
      </c>
    </row>
    <row r="13" spans="1:25" ht="40" customHeight="1" x14ac:dyDescent="0.2">
      <c r="B13" s="82"/>
      <c r="C13" s="255" t="s">
        <v>73</v>
      </c>
      <c r="D13" s="256" t="s">
        <v>575</v>
      </c>
      <c r="E13" s="783"/>
      <c r="F13" s="651"/>
      <c r="G13" s="651"/>
      <c r="H13" s="257"/>
      <c r="I13" s="258"/>
      <c r="J13" s="259" t="s">
        <v>783</v>
      </c>
      <c r="K13" s="260" t="s">
        <v>74</v>
      </c>
      <c r="O13" s="5">
        <v>1</v>
      </c>
      <c r="P13" s="5">
        <f t="shared" ref="P13:P16" si="0">COUNTA(E13)</f>
        <v>0</v>
      </c>
      <c r="Q13" s="5">
        <f t="shared" ref="Q13:Q48" si="1">O13-P13</f>
        <v>1</v>
      </c>
    </row>
    <row r="14" spans="1:25" ht="40" customHeight="1" x14ac:dyDescent="0.2">
      <c r="B14" s="82"/>
      <c r="C14" s="255"/>
      <c r="D14" s="80" t="s">
        <v>576</v>
      </c>
      <c r="E14" s="213"/>
      <c r="F14" s="652"/>
      <c r="G14" s="652"/>
      <c r="H14" s="261"/>
      <c r="I14" s="262"/>
      <c r="J14" s="263"/>
      <c r="K14" s="264" t="s">
        <v>74</v>
      </c>
      <c r="O14" s="5">
        <v>1</v>
      </c>
      <c r="P14" s="5">
        <f t="shared" si="0"/>
        <v>0</v>
      </c>
      <c r="Q14" s="5">
        <f t="shared" si="1"/>
        <v>1</v>
      </c>
    </row>
    <row r="15" spans="1:25" ht="40" customHeight="1" x14ac:dyDescent="0.2">
      <c r="B15" s="82"/>
      <c r="C15" s="255"/>
      <c r="D15" s="80" t="s">
        <v>577</v>
      </c>
      <c r="E15" s="788"/>
      <c r="F15" s="652"/>
      <c r="G15" s="652"/>
      <c r="H15" s="261"/>
      <c r="I15" s="262"/>
      <c r="J15" s="263" t="s">
        <v>598</v>
      </c>
      <c r="K15" s="264" t="s">
        <v>74</v>
      </c>
      <c r="O15" s="5">
        <v>1</v>
      </c>
      <c r="P15" s="5">
        <f t="shared" si="0"/>
        <v>0</v>
      </c>
      <c r="Q15" s="5">
        <f t="shared" ref="Q15" si="2">O15-P15</f>
        <v>1</v>
      </c>
    </row>
    <row r="16" spans="1:25" ht="40" customHeight="1" x14ac:dyDescent="0.2">
      <c r="B16" s="82"/>
      <c r="C16" s="81"/>
      <c r="D16" s="265" t="s">
        <v>75</v>
      </c>
      <c r="E16" s="213"/>
      <c r="F16" s="652"/>
      <c r="G16" s="652"/>
      <c r="H16" s="261"/>
      <c r="I16" s="262"/>
      <c r="J16" s="263" t="s">
        <v>597</v>
      </c>
      <c r="K16" s="264" t="s">
        <v>76</v>
      </c>
      <c r="O16" s="5">
        <v>1</v>
      </c>
      <c r="P16" s="5">
        <f t="shared" si="0"/>
        <v>0</v>
      </c>
      <c r="Q16" s="5">
        <f t="shared" si="1"/>
        <v>1</v>
      </c>
    </row>
    <row r="17" spans="2:17" ht="40" customHeight="1" x14ac:dyDescent="0.2">
      <c r="B17" s="82"/>
      <c r="C17" s="266"/>
      <c r="D17" s="267" t="s">
        <v>77</v>
      </c>
      <c r="E17" s="213"/>
      <c r="F17" s="652"/>
      <c r="G17" s="652"/>
      <c r="H17" s="261"/>
      <c r="I17" s="262"/>
      <c r="J17" s="263" t="s">
        <v>78</v>
      </c>
      <c r="K17" s="264" t="s">
        <v>76</v>
      </c>
      <c r="O17" s="5">
        <v>1</v>
      </c>
      <c r="P17" s="5">
        <f>COUNTA(E17)</f>
        <v>0</v>
      </c>
      <c r="Q17" s="5">
        <f t="shared" si="1"/>
        <v>1</v>
      </c>
    </row>
    <row r="18" spans="2:17" ht="40" customHeight="1" x14ac:dyDescent="0.2">
      <c r="B18" s="82"/>
      <c r="C18" s="81"/>
      <c r="D18" s="265" t="s">
        <v>79</v>
      </c>
      <c r="E18" s="114"/>
      <c r="F18" s="653"/>
      <c r="G18" s="653"/>
      <c r="H18" s="268"/>
      <c r="I18" s="269"/>
      <c r="J18" s="270"/>
      <c r="K18" s="271" t="s">
        <v>76</v>
      </c>
      <c r="O18" s="5">
        <v>1</v>
      </c>
      <c r="P18" s="5">
        <f>COUNTA(E18)</f>
        <v>0</v>
      </c>
      <c r="Q18" s="5">
        <f>O18-P18</f>
        <v>1</v>
      </c>
    </row>
    <row r="19" spans="2:17" ht="50.15" customHeight="1" x14ac:dyDescent="0.2">
      <c r="B19" s="82"/>
      <c r="C19" s="83" t="s">
        <v>80</v>
      </c>
      <c r="D19" s="83" t="s">
        <v>75</v>
      </c>
      <c r="E19" s="115"/>
      <c r="F19" s="651"/>
      <c r="G19" s="651"/>
      <c r="H19" s="257"/>
      <c r="I19" s="258"/>
      <c r="J19" s="701"/>
      <c r="K19" s="260" t="s">
        <v>666</v>
      </c>
      <c r="O19" s="5">
        <v>1</v>
      </c>
      <c r="P19" s="5">
        <f>COUNTA(E19)</f>
        <v>0</v>
      </c>
      <c r="Q19" s="5">
        <f t="shared" si="1"/>
        <v>1</v>
      </c>
    </row>
    <row r="20" spans="2:17" ht="60" customHeight="1" x14ac:dyDescent="0.2">
      <c r="B20" s="82"/>
      <c r="C20" s="662"/>
      <c r="D20" s="147" t="s">
        <v>81</v>
      </c>
      <c r="E20" s="782"/>
      <c r="F20" s="663"/>
      <c r="G20" s="653"/>
      <c r="H20" s="268"/>
      <c r="I20" s="269"/>
      <c r="J20" s="699"/>
      <c r="K20" s="700" t="s">
        <v>666</v>
      </c>
      <c r="O20" s="5">
        <v>1</v>
      </c>
      <c r="P20" s="5">
        <f>COUNTA(E20)</f>
        <v>0</v>
      </c>
      <c r="Q20" s="5">
        <f t="shared" si="1"/>
        <v>1</v>
      </c>
    </row>
    <row r="21" spans="2:17" ht="50.15" customHeight="1" x14ac:dyDescent="0.2">
      <c r="B21" s="82"/>
      <c r="C21" s="88"/>
      <c r="D21" s="664" t="s">
        <v>601</v>
      </c>
      <c r="E21" s="119" t="s">
        <v>26</v>
      </c>
      <c r="F21" s="654"/>
      <c r="G21" s="654"/>
      <c r="H21" s="275"/>
      <c r="I21" s="276"/>
      <c r="J21" s="282" t="s">
        <v>82</v>
      </c>
      <c r="K21" s="665" t="s">
        <v>666</v>
      </c>
      <c r="O21" s="5">
        <v>1</v>
      </c>
      <c r="P21" s="5">
        <f>IF(OR(E21="選択してください",E21=""),0,COUNTA(E21))</f>
        <v>0</v>
      </c>
      <c r="Q21" s="5">
        <f t="shared" si="1"/>
        <v>1</v>
      </c>
    </row>
    <row r="22" spans="2:17" ht="40" customHeight="1" x14ac:dyDescent="0.2">
      <c r="B22" s="82"/>
      <c r="C22" s="83" t="s">
        <v>83</v>
      </c>
      <c r="D22" s="662" t="s">
        <v>75</v>
      </c>
      <c r="E22" s="115"/>
      <c r="F22" s="651"/>
      <c r="G22" s="651"/>
      <c r="H22" s="257"/>
      <c r="I22" s="258"/>
      <c r="J22" s="272"/>
      <c r="K22" s="260" t="s">
        <v>667</v>
      </c>
      <c r="O22" s="5">
        <v>1</v>
      </c>
      <c r="P22" s="5">
        <f>COUNTA(E22)</f>
        <v>0</v>
      </c>
      <c r="Q22" s="5">
        <f t="shared" si="1"/>
        <v>1</v>
      </c>
    </row>
    <row r="23" spans="2:17" ht="40" customHeight="1" x14ac:dyDescent="0.2">
      <c r="B23" s="82"/>
      <c r="C23" s="274"/>
      <c r="D23" s="100" t="s">
        <v>84</v>
      </c>
      <c r="E23" s="120"/>
      <c r="F23" s="653"/>
      <c r="G23" s="653"/>
      <c r="H23" s="268"/>
      <c r="I23" s="269"/>
      <c r="J23" s="702"/>
      <c r="K23" s="703" t="s">
        <v>667</v>
      </c>
      <c r="O23" s="5">
        <v>1</v>
      </c>
      <c r="P23" s="5">
        <f>COUNTA(E23)</f>
        <v>0</v>
      </c>
      <c r="Q23" s="5">
        <f t="shared" si="1"/>
        <v>1</v>
      </c>
    </row>
    <row r="24" spans="2:17" ht="44" x14ac:dyDescent="0.2">
      <c r="B24" s="82"/>
      <c r="C24" s="93" t="s">
        <v>85</v>
      </c>
      <c r="D24" s="279" t="s">
        <v>578</v>
      </c>
      <c r="E24" s="179" t="s">
        <v>26</v>
      </c>
      <c r="F24" s="247"/>
      <c r="G24" s="247"/>
      <c r="H24" s="248"/>
      <c r="I24" s="249"/>
      <c r="J24" s="277" t="s">
        <v>86</v>
      </c>
      <c r="K24" s="280" t="s">
        <v>615</v>
      </c>
      <c r="O24" s="5">
        <v>1</v>
      </c>
      <c r="P24" s="5">
        <f>IF(OR(E24="選択してください",E24=""),0,COUNTA(E24))</f>
        <v>0</v>
      </c>
      <c r="Q24" s="5">
        <f t="shared" si="1"/>
        <v>1</v>
      </c>
    </row>
    <row r="25" spans="2:17" ht="44.15" customHeight="1" x14ac:dyDescent="0.2">
      <c r="B25" s="82"/>
      <c r="C25" s="100"/>
      <c r="D25" s="281" t="s">
        <v>577</v>
      </c>
      <c r="E25" s="787"/>
      <c r="F25" s="654"/>
      <c r="G25" s="654"/>
      <c r="H25" s="275"/>
      <c r="I25" s="276"/>
      <c r="J25" s="282" t="s">
        <v>87</v>
      </c>
      <c r="K25" s="283" t="s">
        <v>615</v>
      </c>
      <c r="O25" s="5">
        <v>1</v>
      </c>
      <c r="P25" s="5">
        <f>COUNTA(E25)</f>
        <v>0</v>
      </c>
      <c r="Q25" s="5">
        <f t="shared" ref="Q25" si="3">O25-P25</f>
        <v>1</v>
      </c>
    </row>
    <row r="26" spans="2:17" ht="66" x14ac:dyDescent="0.2">
      <c r="B26" s="82"/>
      <c r="C26" s="79" t="s">
        <v>740</v>
      </c>
      <c r="D26" s="759"/>
      <c r="E26" s="707" t="s">
        <v>26</v>
      </c>
      <c r="F26" s="650"/>
      <c r="G26" s="650"/>
      <c r="H26" s="252"/>
      <c r="I26" s="253"/>
      <c r="J26" s="284" t="s">
        <v>605</v>
      </c>
      <c r="K26" s="254" t="s">
        <v>616</v>
      </c>
      <c r="O26" s="5">
        <v>1</v>
      </c>
      <c r="P26" s="5">
        <f>IF(OR(E26="選択してください",E26=""),0,1)</f>
        <v>0</v>
      </c>
      <c r="Q26" s="5">
        <f>O26-P26</f>
        <v>1</v>
      </c>
    </row>
    <row r="27" spans="2:17" ht="40" customHeight="1" x14ac:dyDescent="0.2">
      <c r="B27" s="82"/>
      <c r="C27" s="255" t="s">
        <v>88</v>
      </c>
      <c r="D27" s="256" t="s">
        <v>575</v>
      </c>
      <c r="E27" s="783"/>
      <c r="F27" s="651"/>
      <c r="G27" s="655"/>
      <c r="H27" s="287"/>
      <c r="I27" s="258"/>
      <c r="J27" s="272" t="s">
        <v>783</v>
      </c>
      <c r="K27" s="260" t="s">
        <v>617</v>
      </c>
      <c r="O27" s="5">
        <v>1</v>
      </c>
      <c r="P27" s="5">
        <f t="shared" ref="P27:P31" si="4">COUNTA(E27)</f>
        <v>0</v>
      </c>
      <c r="Q27" s="5">
        <f t="shared" si="1"/>
        <v>1</v>
      </c>
    </row>
    <row r="28" spans="2:17" ht="40" customHeight="1" x14ac:dyDescent="0.2">
      <c r="B28" s="82"/>
      <c r="C28" s="288" t="s">
        <v>89</v>
      </c>
      <c r="D28" s="80" t="s">
        <v>576</v>
      </c>
      <c r="E28" s="116"/>
      <c r="F28" s="652"/>
      <c r="G28" s="656"/>
      <c r="H28" s="290"/>
      <c r="I28" s="262"/>
      <c r="J28" s="289"/>
      <c r="K28" s="264" t="s">
        <v>617</v>
      </c>
      <c r="O28" s="5">
        <v>1</v>
      </c>
      <c r="P28" s="5">
        <f t="shared" si="4"/>
        <v>0</v>
      </c>
      <c r="Q28" s="5">
        <f>O28-P28</f>
        <v>1</v>
      </c>
    </row>
    <row r="29" spans="2:17" ht="40" customHeight="1" x14ac:dyDescent="0.2">
      <c r="B29" s="82"/>
      <c r="C29" s="288"/>
      <c r="D29" s="80" t="s">
        <v>577</v>
      </c>
      <c r="E29" s="781"/>
      <c r="F29" s="652"/>
      <c r="G29" s="656"/>
      <c r="H29" s="290"/>
      <c r="I29" s="262"/>
      <c r="J29" s="289" t="s">
        <v>598</v>
      </c>
      <c r="K29" s="264" t="s">
        <v>617</v>
      </c>
      <c r="O29" s="5">
        <v>1</v>
      </c>
      <c r="P29" s="5">
        <f t="shared" si="4"/>
        <v>0</v>
      </c>
      <c r="Q29" s="5">
        <f>O29-P29</f>
        <v>1</v>
      </c>
    </row>
    <row r="30" spans="2:17" ht="40" customHeight="1" x14ac:dyDescent="0.2">
      <c r="B30" s="82"/>
      <c r="C30" s="255"/>
      <c r="D30" s="80" t="s">
        <v>90</v>
      </c>
      <c r="E30" s="780"/>
      <c r="F30" s="652"/>
      <c r="G30" s="656"/>
      <c r="H30" s="290"/>
      <c r="I30" s="262"/>
      <c r="J30" s="289"/>
      <c r="K30" s="264" t="s">
        <v>617</v>
      </c>
      <c r="O30" s="5">
        <v>1</v>
      </c>
      <c r="P30" s="5">
        <f t="shared" si="4"/>
        <v>0</v>
      </c>
      <c r="Q30" s="5">
        <f t="shared" si="1"/>
        <v>1</v>
      </c>
    </row>
    <row r="31" spans="2:17" ht="40" customHeight="1" x14ac:dyDescent="0.2">
      <c r="B31" s="82"/>
      <c r="C31" s="255"/>
      <c r="D31" s="80" t="s">
        <v>91</v>
      </c>
      <c r="E31" s="780"/>
      <c r="F31" s="652"/>
      <c r="G31" s="656"/>
      <c r="H31" s="290"/>
      <c r="I31" s="262"/>
      <c r="J31" s="289"/>
      <c r="K31" s="264" t="s">
        <v>617</v>
      </c>
      <c r="O31" s="5">
        <v>1</v>
      </c>
      <c r="P31" s="5">
        <f t="shared" si="4"/>
        <v>0</v>
      </c>
      <c r="Q31" s="5">
        <f t="shared" si="1"/>
        <v>1</v>
      </c>
    </row>
    <row r="32" spans="2:17" ht="40" customHeight="1" x14ac:dyDescent="0.2">
      <c r="B32" s="82"/>
      <c r="C32" s="88"/>
      <c r="D32" s="291" t="s">
        <v>75</v>
      </c>
      <c r="E32" s="117"/>
      <c r="F32" s="652"/>
      <c r="G32" s="656"/>
      <c r="H32" s="290"/>
      <c r="I32" s="262"/>
      <c r="J32" s="289"/>
      <c r="K32" s="264" t="s">
        <v>617</v>
      </c>
      <c r="O32" s="5">
        <v>1</v>
      </c>
      <c r="P32" s="5">
        <f>COUNTA(E32)</f>
        <v>0</v>
      </c>
      <c r="Q32" s="5">
        <f t="shared" si="1"/>
        <v>1</v>
      </c>
    </row>
    <row r="33" spans="2:17" ht="40" customHeight="1" x14ac:dyDescent="0.2">
      <c r="B33" s="82"/>
      <c r="C33" s="255"/>
      <c r="D33" s="256" t="s">
        <v>92</v>
      </c>
      <c r="E33" s="116"/>
      <c r="F33" s="652"/>
      <c r="G33" s="656"/>
      <c r="H33" s="290"/>
      <c r="I33" s="262"/>
      <c r="J33" s="289"/>
      <c r="K33" s="264" t="s">
        <v>617</v>
      </c>
      <c r="O33" s="5">
        <v>1</v>
      </c>
      <c r="P33" s="5">
        <f>COUNTA(E33)</f>
        <v>0</v>
      </c>
      <c r="Q33" s="5">
        <f t="shared" si="1"/>
        <v>1</v>
      </c>
    </row>
    <row r="34" spans="2:17" ht="40" customHeight="1" x14ac:dyDescent="0.2">
      <c r="B34" s="82"/>
      <c r="C34" s="255"/>
      <c r="D34" s="80" t="s">
        <v>93</v>
      </c>
      <c r="E34" s="774"/>
      <c r="F34" s="652"/>
      <c r="G34" s="656"/>
      <c r="H34" s="290"/>
      <c r="I34" s="262"/>
      <c r="J34" s="289" t="s">
        <v>780</v>
      </c>
      <c r="K34" s="264" t="s">
        <v>617</v>
      </c>
      <c r="O34" s="5">
        <v>1</v>
      </c>
      <c r="P34" s="5">
        <f>COUNTA(E34)</f>
        <v>0</v>
      </c>
      <c r="Q34" s="5">
        <f t="shared" si="1"/>
        <v>1</v>
      </c>
    </row>
    <row r="35" spans="2:17" ht="40" customHeight="1" x14ac:dyDescent="0.2">
      <c r="B35" s="82"/>
      <c r="C35" s="255"/>
      <c r="D35" s="713" t="s">
        <v>94</v>
      </c>
      <c r="E35" s="692"/>
      <c r="F35" s="652"/>
      <c r="G35" s="656"/>
      <c r="H35" s="290"/>
      <c r="I35" s="262"/>
      <c r="J35" s="289" t="s">
        <v>799</v>
      </c>
      <c r="K35" s="264" t="s">
        <v>617</v>
      </c>
    </row>
    <row r="36" spans="2:17" ht="40" customHeight="1" x14ac:dyDescent="0.2">
      <c r="B36" s="82"/>
      <c r="C36" s="255"/>
      <c r="D36" s="265" t="s">
        <v>95</v>
      </c>
      <c r="E36" s="789"/>
      <c r="F36" s="653"/>
      <c r="G36" s="657"/>
      <c r="H36" s="292"/>
      <c r="I36" s="276"/>
      <c r="J36" s="776" t="s">
        <v>800</v>
      </c>
      <c r="K36" s="271" t="s">
        <v>617</v>
      </c>
      <c r="O36" s="5">
        <v>1</v>
      </c>
      <c r="P36" s="5">
        <f>COUNTA(E36)</f>
        <v>0</v>
      </c>
      <c r="Q36" s="5">
        <f t="shared" si="1"/>
        <v>1</v>
      </c>
    </row>
    <row r="37" spans="2:17" ht="40" customHeight="1" x14ac:dyDescent="0.2">
      <c r="B37" s="82"/>
      <c r="C37" s="83" t="s">
        <v>30</v>
      </c>
      <c r="D37" s="94"/>
      <c r="E37" s="362" t="s">
        <v>26</v>
      </c>
      <c r="F37" s="247"/>
      <c r="G37" s="658"/>
      <c r="H37" s="248"/>
      <c r="I37" s="249"/>
      <c r="J37" s="293"/>
      <c r="K37" s="280" t="s">
        <v>617</v>
      </c>
      <c r="O37" s="5">
        <v>1</v>
      </c>
      <c r="P37" s="5">
        <f>IF(OR(E37="選択してください",E37=""),0,COUNTA(E37))</f>
        <v>0</v>
      </c>
      <c r="Q37" s="5">
        <f t="shared" si="1"/>
        <v>1</v>
      </c>
    </row>
    <row r="38" spans="2:17" ht="40" customHeight="1" x14ac:dyDescent="0.2">
      <c r="B38" s="82"/>
      <c r="C38" s="288" t="s">
        <v>96</v>
      </c>
      <c r="D38" s="84" t="s">
        <v>575</v>
      </c>
      <c r="E38" s="783"/>
      <c r="F38" s="651"/>
      <c r="G38" s="655"/>
      <c r="H38" s="287"/>
      <c r="I38" s="294"/>
      <c r="J38" s="272" t="s">
        <v>783</v>
      </c>
      <c r="K38" s="260" t="s">
        <v>617</v>
      </c>
      <c r="O38" s="5">
        <v>1</v>
      </c>
      <c r="P38" s="5">
        <f t="shared" ref="P38:P45" si="5">IF(OR(E$37="選択してください",E$37=""),1,IF(E$37="上記以外",COUNTA(E38),IF(E$37="上記同様",1)))</f>
        <v>1</v>
      </c>
      <c r="Q38" s="5">
        <f t="shared" si="1"/>
        <v>0</v>
      </c>
    </row>
    <row r="39" spans="2:17" ht="40" customHeight="1" x14ac:dyDescent="0.2">
      <c r="B39" s="82"/>
      <c r="C39" s="295" t="s">
        <v>97</v>
      </c>
      <c r="D39" s="80" t="s">
        <v>576</v>
      </c>
      <c r="E39" s="116"/>
      <c r="F39" s="652"/>
      <c r="G39" s="656"/>
      <c r="H39" s="290"/>
      <c r="I39" s="141"/>
      <c r="J39" s="289"/>
      <c r="K39" s="264" t="s">
        <v>617</v>
      </c>
      <c r="O39" s="5">
        <v>1</v>
      </c>
      <c r="P39" s="5">
        <f t="shared" si="5"/>
        <v>1</v>
      </c>
      <c r="Q39" s="5">
        <f t="shared" si="1"/>
        <v>0</v>
      </c>
    </row>
    <row r="40" spans="2:17" ht="40" customHeight="1" x14ac:dyDescent="0.2">
      <c r="B40" s="82"/>
      <c r="C40" s="295"/>
      <c r="D40" s="80" t="s">
        <v>579</v>
      </c>
      <c r="E40" s="780"/>
      <c r="F40" s="652"/>
      <c r="G40" s="656"/>
      <c r="H40" s="290"/>
      <c r="I40" s="141"/>
      <c r="J40" s="289"/>
      <c r="K40" s="264" t="s">
        <v>617</v>
      </c>
      <c r="O40" s="5">
        <v>1</v>
      </c>
      <c r="P40" s="5">
        <f t="shared" si="5"/>
        <v>1</v>
      </c>
      <c r="Q40" s="5">
        <f t="shared" ref="Q40" si="6">O40-P40</f>
        <v>0</v>
      </c>
    </row>
    <row r="41" spans="2:17" ht="40" customHeight="1" x14ac:dyDescent="0.2">
      <c r="B41" s="82"/>
      <c r="C41" s="255"/>
      <c r="D41" s="80" t="s">
        <v>90</v>
      </c>
      <c r="E41" s="780"/>
      <c r="F41" s="652"/>
      <c r="G41" s="656"/>
      <c r="H41" s="290"/>
      <c r="I41" s="141"/>
      <c r="J41" s="289"/>
      <c r="K41" s="264" t="s">
        <v>617</v>
      </c>
      <c r="O41" s="5">
        <v>1</v>
      </c>
      <c r="P41" s="5">
        <f t="shared" si="5"/>
        <v>1</v>
      </c>
      <c r="Q41" s="5">
        <f t="shared" si="1"/>
        <v>0</v>
      </c>
    </row>
    <row r="42" spans="2:17" ht="40" customHeight="1" x14ac:dyDescent="0.2">
      <c r="B42" s="82"/>
      <c r="C42" s="255"/>
      <c r="D42" s="80" t="s">
        <v>91</v>
      </c>
      <c r="E42" s="780"/>
      <c r="F42" s="652"/>
      <c r="G42" s="656"/>
      <c r="H42" s="290"/>
      <c r="I42" s="141"/>
      <c r="J42" s="289"/>
      <c r="K42" s="264" t="s">
        <v>617</v>
      </c>
      <c r="O42" s="5">
        <v>1</v>
      </c>
      <c r="P42" s="5">
        <f t="shared" si="5"/>
        <v>1</v>
      </c>
      <c r="Q42" s="5">
        <f t="shared" si="1"/>
        <v>0</v>
      </c>
    </row>
    <row r="43" spans="2:17" ht="40" customHeight="1" x14ac:dyDescent="0.2">
      <c r="B43" s="82"/>
      <c r="C43" s="88"/>
      <c r="D43" s="291" t="s">
        <v>75</v>
      </c>
      <c r="E43" s="117"/>
      <c r="F43" s="652"/>
      <c r="G43" s="656"/>
      <c r="H43" s="290"/>
      <c r="I43" s="141"/>
      <c r="J43" s="289"/>
      <c r="K43" s="264" t="s">
        <v>617</v>
      </c>
      <c r="O43" s="5">
        <v>1</v>
      </c>
      <c r="P43" s="5">
        <f t="shared" si="5"/>
        <v>1</v>
      </c>
      <c r="Q43" s="5">
        <f t="shared" si="1"/>
        <v>0</v>
      </c>
    </row>
    <row r="44" spans="2:17" ht="40" customHeight="1" x14ac:dyDescent="0.2">
      <c r="B44" s="82"/>
      <c r="C44" s="255"/>
      <c r="D44" s="256" t="s">
        <v>92</v>
      </c>
      <c r="E44" s="116"/>
      <c r="F44" s="652"/>
      <c r="G44" s="656"/>
      <c r="H44" s="290"/>
      <c r="I44" s="141"/>
      <c r="J44" s="289"/>
      <c r="K44" s="264" t="s">
        <v>617</v>
      </c>
      <c r="O44" s="5">
        <v>1</v>
      </c>
      <c r="P44" s="5">
        <f t="shared" si="5"/>
        <v>1</v>
      </c>
      <c r="Q44" s="5">
        <f t="shared" si="1"/>
        <v>0</v>
      </c>
    </row>
    <row r="45" spans="2:17" ht="40" customHeight="1" x14ac:dyDescent="0.2">
      <c r="B45" s="82"/>
      <c r="C45" s="255"/>
      <c r="D45" s="80" t="s">
        <v>93</v>
      </c>
      <c r="E45" s="774"/>
      <c r="F45" s="652"/>
      <c r="G45" s="656"/>
      <c r="H45" s="290"/>
      <c r="I45" s="141"/>
      <c r="J45" s="289" t="s">
        <v>780</v>
      </c>
      <c r="K45" s="264" t="s">
        <v>617</v>
      </c>
      <c r="O45" s="5">
        <v>1</v>
      </c>
      <c r="P45" s="5">
        <f t="shared" si="5"/>
        <v>1</v>
      </c>
      <c r="Q45" s="5">
        <f t="shared" si="1"/>
        <v>0</v>
      </c>
    </row>
    <row r="46" spans="2:17" ht="40" customHeight="1" x14ac:dyDescent="0.2">
      <c r="B46" s="82"/>
      <c r="C46" s="255"/>
      <c r="D46" s="80" t="s">
        <v>94</v>
      </c>
      <c r="E46" s="116"/>
      <c r="F46" s="652"/>
      <c r="G46" s="656"/>
      <c r="H46" s="290"/>
      <c r="I46" s="141"/>
      <c r="J46" s="278" t="s">
        <v>799</v>
      </c>
      <c r="K46" s="264" t="s">
        <v>617</v>
      </c>
    </row>
    <row r="47" spans="2:17" ht="40" customHeight="1" x14ac:dyDescent="0.2">
      <c r="B47" s="82"/>
      <c r="C47" s="255"/>
      <c r="D47" s="265" t="s">
        <v>95</v>
      </c>
      <c r="E47" s="120"/>
      <c r="F47" s="654"/>
      <c r="G47" s="659"/>
      <c r="H47" s="296"/>
      <c r="I47" s="142"/>
      <c r="J47" s="775" t="s">
        <v>800</v>
      </c>
      <c r="K47" s="264" t="s">
        <v>617</v>
      </c>
      <c r="O47" s="5">
        <v>1</v>
      </c>
      <c r="P47" s="5">
        <f>IF(OR(E$37="選択してください",E$37=""),1,IF(E$37="上記以外",COUNTA(E47),IF(E$37="上記同様",1)))</f>
        <v>1</v>
      </c>
      <c r="Q47" s="5">
        <f t="shared" si="1"/>
        <v>0</v>
      </c>
    </row>
    <row r="48" spans="2:17" ht="44" x14ac:dyDescent="0.2">
      <c r="B48" s="82"/>
      <c r="C48" s="79" t="s">
        <v>98</v>
      </c>
      <c r="D48" s="28"/>
      <c r="E48" s="796"/>
      <c r="F48" s="650"/>
      <c r="G48" s="650"/>
      <c r="H48" s="252"/>
      <c r="I48" s="253"/>
      <c r="J48" s="284" t="s">
        <v>596</v>
      </c>
      <c r="K48" s="286" t="s">
        <v>616</v>
      </c>
      <c r="O48" s="5">
        <v>1</v>
      </c>
      <c r="P48" s="5">
        <f>COUNTA(E48)</f>
        <v>0</v>
      </c>
      <c r="Q48" s="5">
        <f t="shared" si="1"/>
        <v>1</v>
      </c>
    </row>
    <row r="49" spans="2:17" ht="40" customHeight="1" x14ac:dyDescent="0.2">
      <c r="B49" s="15"/>
      <c r="C49" s="247"/>
      <c r="D49" s="247"/>
      <c r="E49" s="1"/>
      <c r="F49" s="247"/>
      <c r="G49" s="247"/>
      <c r="H49" s="247"/>
      <c r="I49" s="247"/>
      <c r="J49" s="297"/>
      <c r="K49" s="298"/>
    </row>
    <row r="50" spans="2:17" ht="40" customHeight="1" x14ac:dyDescent="0.2">
      <c r="B50" s="111" t="s">
        <v>512</v>
      </c>
      <c r="C50" s="102"/>
      <c r="D50" s="92"/>
      <c r="E50" s="299"/>
      <c r="F50" s="299"/>
      <c r="G50" s="299"/>
      <c r="H50" s="299"/>
      <c r="I50" s="299"/>
      <c r="J50" s="299"/>
      <c r="K50" s="300"/>
    </row>
    <row r="51" spans="2:17" ht="44" x14ac:dyDescent="0.2">
      <c r="B51" s="82"/>
      <c r="C51" s="301" t="s">
        <v>99</v>
      </c>
      <c r="D51" s="302"/>
      <c r="E51" s="363"/>
      <c r="F51" s="650"/>
      <c r="G51" s="660"/>
      <c r="H51" s="252"/>
      <c r="I51" s="253"/>
      <c r="J51" s="285" t="s">
        <v>100</v>
      </c>
      <c r="K51" s="303" t="s">
        <v>668</v>
      </c>
      <c r="O51" s="5">
        <v>1</v>
      </c>
      <c r="P51" s="5">
        <f>COUNTA(E51)</f>
        <v>0</v>
      </c>
      <c r="Q51" s="5">
        <f t="shared" ref="Q51:Q59" si="7">O51-P51</f>
        <v>1</v>
      </c>
    </row>
    <row r="52" spans="2:17" ht="44" x14ac:dyDescent="0.2">
      <c r="B52" s="82"/>
      <c r="C52" s="301" t="s">
        <v>101</v>
      </c>
      <c r="D52" s="302"/>
      <c r="E52" s="363"/>
      <c r="F52" s="650"/>
      <c r="G52" s="660"/>
      <c r="H52" s="252"/>
      <c r="I52" s="253"/>
      <c r="J52" s="285" t="s">
        <v>102</v>
      </c>
      <c r="K52" s="303" t="s">
        <v>669</v>
      </c>
      <c r="O52" s="5">
        <v>1</v>
      </c>
      <c r="P52" s="5">
        <f>COUNTA(E52)</f>
        <v>0</v>
      </c>
      <c r="Q52" s="5">
        <f t="shared" si="7"/>
        <v>1</v>
      </c>
    </row>
    <row r="53" spans="2:17" ht="44" x14ac:dyDescent="0.2">
      <c r="B53" s="82"/>
      <c r="C53" s="301" t="s">
        <v>103</v>
      </c>
      <c r="D53" s="302"/>
      <c r="E53" s="363"/>
      <c r="F53" s="247"/>
      <c r="G53" s="658"/>
      <c r="H53" s="248"/>
      <c r="I53" s="249"/>
      <c r="J53" s="277" t="s">
        <v>102</v>
      </c>
      <c r="K53" s="303" t="s">
        <v>618</v>
      </c>
      <c r="O53" s="5">
        <v>1</v>
      </c>
      <c r="P53" s="5">
        <f>COUNTA(E53)</f>
        <v>0</v>
      </c>
      <c r="Q53" s="5">
        <f t="shared" si="7"/>
        <v>1</v>
      </c>
    </row>
    <row r="54" spans="2:17" ht="44" x14ac:dyDescent="0.2">
      <c r="B54" s="82"/>
      <c r="C54" s="104" t="s">
        <v>49</v>
      </c>
      <c r="D54" s="105"/>
      <c r="E54" s="364" t="s">
        <v>26</v>
      </c>
      <c r="F54" s="247"/>
      <c r="G54" s="658"/>
      <c r="H54" s="248"/>
      <c r="I54" s="249"/>
      <c r="J54" s="277" t="s">
        <v>814</v>
      </c>
      <c r="K54" s="304" t="s">
        <v>619</v>
      </c>
      <c r="O54" s="5">
        <v>1</v>
      </c>
      <c r="P54" s="5">
        <f>IF(OR(E54="選択してください",E54=""),0,COUNTA(E54))</f>
        <v>0</v>
      </c>
      <c r="Q54" s="5">
        <f t="shared" si="7"/>
        <v>1</v>
      </c>
    </row>
    <row r="55" spans="2:17" ht="40" customHeight="1" x14ac:dyDescent="0.2">
      <c r="B55" s="82"/>
      <c r="C55" s="104"/>
      <c r="D55" s="305" t="s">
        <v>104</v>
      </c>
      <c r="E55" s="365" t="s">
        <v>26</v>
      </c>
      <c r="F55" s="651"/>
      <c r="G55" s="655"/>
      <c r="H55" s="257"/>
      <c r="I55" s="258"/>
      <c r="J55" s="306" t="s">
        <v>105</v>
      </c>
      <c r="K55" s="307" t="s">
        <v>619</v>
      </c>
      <c r="O55" s="5">
        <v>1</v>
      </c>
      <c r="P55" s="5">
        <f>IF(OR(E54="選択してください",E54="",E54="無"),1,IF(OR(E55="選択してください",E55=""),0,COUNTA(E55)))</f>
        <v>1</v>
      </c>
      <c r="Q55" s="5">
        <f>O55-P55</f>
        <v>0</v>
      </c>
    </row>
    <row r="56" spans="2:17" ht="40" customHeight="1" x14ac:dyDescent="0.2">
      <c r="B56" s="82"/>
      <c r="C56" s="104"/>
      <c r="D56" s="308" t="s">
        <v>106</v>
      </c>
      <c r="E56" s="116"/>
      <c r="F56" s="118" t="s">
        <v>107</v>
      </c>
      <c r="G56" s="656"/>
      <c r="H56" s="261"/>
      <c r="I56" s="262"/>
      <c r="J56" s="309"/>
      <c r="K56" s="310" t="s">
        <v>619</v>
      </c>
      <c r="O56" s="5">
        <v>1</v>
      </c>
      <c r="P56" s="5">
        <f>IF(OR(E54="選択してください",E54="",E54="無"),1,IF(E56="",0,COUNTA(E56)))</f>
        <v>1</v>
      </c>
      <c r="Q56" s="5">
        <f>O56-P56</f>
        <v>0</v>
      </c>
    </row>
    <row r="57" spans="2:17" ht="40" customHeight="1" x14ac:dyDescent="0.2">
      <c r="B57" s="82"/>
      <c r="C57" s="104"/>
      <c r="D57" s="311" t="s">
        <v>108</v>
      </c>
      <c r="E57" s="777"/>
      <c r="F57" s="87" t="s">
        <v>109</v>
      </c>
      <c r="G57" s="659"/>
      <c r="H57" s="275"/>
      <c r="I57" s="276"/>
      <c r="J57" s="312"/>
      <c r="K57" s="313" t="s">
        <v>619</v>
      </c>
      <c r="O57" s="5">
        <v>1</v>
      </c>
      <c r="P57" s="5">
        <f>IF(OR(E54="選択してください",E54="",E54="無"),1,IF(E57="",0,COUNTA(E57)))</f>
        <v>1</v>
      </c>
      <c r="Q57" s="5">
        <f>O57-P57</f>
        <v>0</v>
      </c>
    </row>
    <row r="58" spans="2:17" ht="220" x14ac:dyDescent="0.2">
      <c r="B58" s="82"/>
      <c r="C58" s="106" t="s">
        <v>51</v>
      </c>
      <c r="D58" s="314" t="s">
        <v>708</v>
      </c>
      <c r="E58" s="366" t="s">
        <v>580</v>
      </c>
      <c r="F58" s="651"/>
      <c r="G58" s="655"/>
      <c r="H58" s="257"/>
      <c r="I58" s="258"/>
      <c r="J58" s="315" t="s">
        <v>111</v>
      </c>
      <c r="K58" s="307" t="s">
        <v>620</v>
      </c>
      <c r="L58" s="19"/>
      <c r="O58" s="5">
        <v>1</v>
      </c>
      <c r="P58" s="5">
        <f>IF(OR(E58="実施しない",E58=""),0,COUNTA(E58))</f>
        <v>1</v>
      </c>
      <c r="Q58" s="5">
        <f t="shared" si="7"/>
        <v>0</v>
      </c>
    </row>
    <row r="59" spans="2:17" ht="40" customHeight="1" x14ac:dyDescent="0.2">
      <c r="B59" s="82"/>
      <c r="C59" s="104"/>
      <c r="D59" s="316" t="s">
        <v>112</v>
      </c>
      <c r="E59" s="119" t="s">
        <v>26</v>
      </c>
      <c r="F59" s="654"/>
      <c r="G59" s="659"/>
      <c r="H59" s="275"/>
      <c r="I59" s="276"/>
      <c r="J59" s="797" t="s">
        <v>795</v>
      </c>
      <c r="K59" s="313" t="s">
        <v>620</v>
      </c>
      <c r="L59" s="19"/>
      <c r="O59" s="5">
        <v>1</v>
      </c>
      <c r="P59" s="5">
        <f>IF(OR(E59="選択してください",E59=""),0,COUNTA(E59))</f>
        <v>0</v>
      </c>
      <c r="Q59" s="5">
        <f t="shared" si="7"/>
        <v>1</v>
      </c>
    </row>
    <row r="60" spans="2:17" ht="40" customHeight="1" x14ac:dyDescent="0.2">
      <c r="B60" s="15"/>
      <c r="C60" s="317"/>
      <c r="D60" s="317"/>
      <c r="E60" s="247"/>
      <c r="F60" s="86"/>
      <c r="G60" s="86"/>
      <c r="H60" s="86"/>
      <c r="I60" s="86"/>
      <c r="J60" s="86"/>
      <c r="K60" s="86"/>
    </row>
    <row r="61" spans="2:17" ht="40" customHeight="1" x14ac:dyDescent="0.2">
      <c r="B61" s="183" t="s">
        <v>558</v>
      </c>
      <c r="C61" s="184"/>
      <c r="D61" s="139"/>
      <c r="E61" s="91"/>
      <c r="F61" s="91"/>
      <c r="G61" s="91"/>
      <c r="H61" s="91"/>
      <c r="I61" s="91"/>
      <c r="J61" s="91"/>
      <c r="K61" s="318"/>
    </row>
    <row r="62" spans="2:17" ht="40" customHeight="1" x14ac:dyDescent="0.2">
      <c r="B62" s="204" t="s">
        <v>547</v>
      </c>
      <c r="C62" s="182"/>
      <c r="D62" s="180"/>
      <c r="E62" s="181"/>
      <c r="F62" s="181"/>
      <c r="G62" s="181"/>
      <c r="H62" s="181"/>
      <c r="I62" s="181"/>
      <c r="J62" s="181"/>
      <c r="K62" s="319"/>
    </row>
    <row r="63" spans="2:17" ht="126" x14ac:dyDescent="0.2">
      <c r="B63" s="82"/>
      <c r="C63" s="100" t="s">
        <v>559</v>
      </c>
      <c r="D63" s="27"/>
      <c r="E63" s="189"/>
      <c r="F63" s="27" t="s">
        <v>523</v>
      </c>
      <c r="G63" s="27"/>
      <c r="H63" s="322"/>
      <c r="I63" s="323"/>
      <c r="J63" s="324" t="s">
        <v>607</v>
      </c>
      <c r="K63" s="325" t="s">
        <v>137</v>
      </c>
      <c r="O63" s="5">
        <v>1</v>
      </c>
      <c r="P63" s="5">
        <f>COUNTA(E63)</f>
        <v>0</v>
      </c>
      <c r="Q63" s="5">
        <f t="shared" ref="Q63:Q103" si="8">O63-P63</f>
        <v>1</v>
      </c>
    </row>
    <row r="64" spans="2:17" ht="50" customHeight="1" x14ac:dyDescent="0.2">
      <c r="B64" s="82"/>
      <c r="C64" s="122" t="s">
        <v>560</v>
      </c>
      <c r="D64" s="28"/>
      <c r="E64" s="326"/>
      <c r="F64" s="28"/>
      <c r="G64" s="28"/>
      <c r="H64" s="28"/>
      <c r="I64" s="28"/>
      <c r="J64" s="285"/>
      <c r="K64" s="89"/>
    </row>
    <row r="65" spans="2:17" ht="44" customHeight="1" x14ac:dyDescent="0.2">
      <c r="B65" s="82"/>
      <c r="C65" s="122" t="s">
        <v>752</v>
      </c>
      <c r="D65" s="205" t="s">
        <v>753</v>
      </c>
      <c r="E65" s="116" t="s">
        <v>26</v>
      </c>
      <c r="F65" s="140"/>
      <c r="G65" s="140"/>
      <c r="H65" s="328"/>
      <c r="I65" s="329"/>
      <c r="J65" s="140" t="s">
        <v>728</v>
      </c>
      <c r="K65" s="330" t="s">
        <v>748</v>
      </c>
      <c r="O65" s="5">
        <v>1</v>
      </c>
      <c r="P65" s="5">
        <f>IF(はじめに!AV51&lt;&gt;"はい",1,IF(OR(E65="選択してください",E65=""),0,COUNTA(E65)))</f>
        <v>1</v>
      </c>
      <c r="Q65" s="5">
        <f t="shared" ref="Q65:Q72" si="9">O65-P65</f>
        <v>0</v>
      </c>
    </row>
    <row r="66" spans="2:17" ht="44" customHeight="1" x14ac:dyDescent="0.2">
      <c r="B66" s="82"/>
      <c r="C66" s="122"/>
      <c r="D66" s="123" t="s">
        <v>756</v>
      </c>
      <c r="E66" s="116"/>
      <c r="F66" s="118"/>
      <c r="G66" s="118"/>
      <c r="H66" s="290"/>
      <c r="I66" s="141"/>
      <c r="J66" s="332" t="s">
        <v>116</v>
      </c>
      <c r="K66" s="263" t="s">
        <v>626</v>
      </c>
      <c r="O66" s="5">
        <v>1</v>
      </c>
      <c r="P66" s="5">
        <f>IF(はじめに!AV51&lt;&gt;"はい",1,COUNTA(E66))</f>
        <v>1</v>
      </c>
      <c r="Q66" s="5">
        <f t="shared" si="9"/>
        <v>0</v>
      </c>
    </row>
    <row r="67" spans="2:17" ht="44.15" customHeight="1" x14ac:dyDescent="0.2">
      <c r="B67" s="82"/>
      <c r="C67" s="122"/>
      <c r="D67" s="123" t="s">
        <v>757</v>
      </c>
      <c r="E67" s="116"/>
      <c r="F67" s="118"/>
      <c r="G67" s="118"/>
      <c r="H67" s="290"/>
      <c r="I67" s="141"/>
      <c r="J67" s="332" t="s">
        <v>116</v>
      </c>
      <c r="K67" s="263" t="s">
        <v>626</v>
      </c>
      <c r="O67" s="5">
        <v>1</v>
      </c>
      <c r="P67" s="5">
        <f>IF(はじめに!AV51&lt;&gt;"はい",1,COUNTA(E67))</f>
        <v>1</v>
      </c>
      <c r="Q67" s="5">
        <f t="shared" si="9"/>
        <v>0</v>
      </c>
    </row>
    <row r="68" spans="2:17" ht="44.15" customHeight="1" x14ac:dyDescent="0.2">
      <c r="B68" s="82"/>
      <c r="C68" s="122"/>
      <c r="D68" s="205" t="s">
        <v>754</v>
      </c>
      <c r="E68" s="116" t="s">
        <v>26</v>
      </c>
      <c r="F68" s="140"/>
      <c r="G68" s="140"/>
      <c r="H68" s="328"/>
      <c r="I68" s="329"/>
      <c r="J68" s="140" t="s">
        <v>807</v>
      </c>
      <c r="K68" s="330" t="s">
        <v>749</v>
      </c>
      <c r="O68" s="5">
        <v>1</v>
      </c>
      <c r="P68" s="5">
        <f>IF(はじめに!AV53&lt;&gt;"はい",1,IF(OR(E68="選択してください",E68=""),0,COUNTA(E68)))</f>
        <v>1</v>
      </c>
      <c r="Q68" s="5">
        <f t="shared" si="9"/>
        <v>0</v>
      </c>
    </row>
    <row r="69" spans="2:17" ht="44.15" customHeight="1" x14ac:dyDescent="0.2">
      <c r="B69" s="82"/>
      <c r="C69" s="122"/>
      <c r="D69" s="123" t="s">
        <v>755</v>
      </c>
      <c r="E69" s="116"/>
      <c r="F69" s="118"/>
      <c r="G69" s="118"/>
      <c r="H69" s="290"/>
      <c r="I69" s="141"/>
      <c r="J69" s="332" t="s">
        <v>116</v>
      </c>
      <c r="K69" s="263" t="s">
        <v>747</v>
      </c>
      <c r="O69" s="5">
        <v>1</v>
      </c>
      <c r="P69" s="5">
        <f>IF(はじめに!AV53&lt;&gt;"はい",1,COUNTA(E69))</f>
        <v>1</v>
      </c>
      <c r="Q69" s="5">
        <f t="shared" si="9"/>
        <v>0</v>
      </c>
    </row>
    <row r="70" spans="2:17" ht="44.15" customHeight="1" x14ac:dyDescent="0.2">
      <c r="B70" s="82"/>
      <c r="C70" s="122"/>
      <c r="D70" s="123" t="s">
        <v>758</v>
      </c>
      <c r="E70" s="116"/>
      <c r="F70" s="118"/>
      <c r="G70" s="118"/>
      <c r="H70" s="290"/>
      <c r="I70" s="141"/>
      <c r="J70" s="332" t="s">
        <v>116</v>
      </c>
      <c r="K70" s="263" t="s">
        <v>747</v>
      </c>
      <c r="O70" s="5">
        <v>1</v>
      </c>
      <c r="P70" s="5">
        <f>IF(はじめに!AV53&lt;&gt;"はい",1,COUNTA(E70))</f>
        <v>1</v>
      </c>
      <c r="Q70" s="5">
        <f t="shared" si="9"/>
        <v>0</v>
      </c>
    </row>
    <row r="71" spans="2:17" ht="44" customHeight="1" x14ac:dyDescent="0.2">
      <c r="B71" s="82"/>
      <c r="C71" s="122" t="s">
        <v>548</v>
      </c>
      <c r="D71" s="125" t="s">
        <v>566</v>
      </c>
      <c r="E71" s="367" t="s">
        <v>26</v>
      </c>
      <c r="F71" s="140"/>
      <c r="G71" s="140"/>
      <c r="H71" s="328"/>
      <c r="I71" s="329"/>
      <c r="J71" s="140" t="s">
        <v>610</v>
      </c>
      <c r="K71" s="330" t="s">
        <v>624</v>
      </c>
      <c r="O71" s="5">
        <v>1</v>
      </c>
      <c r="P71" s="5">
        <f>IF(OR(E71="選択してください",E71=""),0,COUNTA(E71))</f>
        <v>0</v>
      </c>
      <c r="Q71" s="5">
        <f t="shared" si="9"/>
        <v>1</v>
      </c>
    </row>
    <row r="72" spans="2:17" ht="44" customHeight="1" x14ac:dyDescent="0.2">
      <c r="B72" s="82"/>
      <c r="D72" s="123" t="s">
        <v>549</v>
      </c>
      <c r="E72" s="116"/>
      <c r="F72" s="118" t="s">
        <v>109</v>
      </c>
      <c r="G72" s="118"/>
      <c r="H72" s="290"/>
      <c r="I72" s="141"/>
      <c r="J72" s="118" t="s">
        <v>599</v>
      </c>
      <c r="K72" s="327" t="s">
        <v>625</v>
      </c>
      <c r="O72" s="5">
        <v>1</v>
      </c>
      <c r="P72" s="5">
        <f>COUNTA(E72)</f>
        <v>0</v>
      </c>
      <c r="Q72" s="5">
        <f t="shared" si="9"/>
        <v>1</v>
      </c>
    </row>
    <row r="73" spans="2:17" ht="44.15" customHeight="1" x14ac:dyDescent="0.2">
      <c r="B73" s="82"/>
      <c r="C73" s="122"/>
      <c r="D73" s="123" t="s">
        <v>703</v>
      </c>
      <c r="E73" s="289">
        <f>IF(E87="",0,IF(E87=1,H89,IF(E87&lt;=2,SUM(H89:H90),IF(E87&lt;=3,SUM(H89:H91),IF(E87&lt;=4,SUM(H89:H92),IF(E87=5,SUM(H89:H93)))))))</f>
        <v>0</v>
      </c>
      <c r="F73" s="118" t="s">
        <v>114</v>
      </c>
      <c r="G73" s="118"/>
      <c r="H73" s="290"/>
      <c r="I73" s="141"/>
      <c r="J73" s="118" t="s">
        <v>705</v>
      </c>
      <c r="K73" s="327" t="s">
        <v>674</v>
      </c>
      <c r="O73" s="5">
        <v>1</v>
      </c>
      <c r="P73" s="5">
        <f>COUNTA(E73)</f>
        <v>1</v>
      </c>
      <c r="Q73" s="5">
        <f t="shared" si="8"/>
        <v>0</v>
      </c>
    </row>
    <row r="74" spans="2:17" ht="44.15" customHeight="1" x14ac:dyDescent="0.2">
      <c r="B74" s="82"/>
      <c r="C74" s="122"/>
      <c r="D74" s="123" t="s">
        <v>56</v>
      </c>
      <c r="E74" s="149" t="s">
        <v>26</v>
      </c>
      <c r="F74" s="118"/>
      <c r="G74" s="118"/>
      <c r="H74" s="290"/>
      <c r="I74" s="141"/>
      <c r="J74" s="118" t="s">
        <v>542</v>
      </c>
      <c r="K74" s="327" t="s">
        <v>627</v>
      </c>
      <c r="O74" s="5">
        <v>1</v>
      </c>
      <c r="P74" s="5">
        <f>IF(AND(はじめに!$AV$51&lt;&gt;"はい",はじめに!$AV$53&lt;&gt;"はい"),1,IF(OR(E74="選択してください",E74=""),0,COUNTA(E74)))</f>
        <v>1</v>
      </c>
      <c r="Q74" s="5">
        <f t="shared" ref="Q74:Q77" si="10">O74-P74</f>
        <v>0</v>
      </c>
    </row>
    <row r="75" spans="2:17" ht="44.15" customHeight="1" x14ac:dyDescent="0.2">
      <c r="B75" s="82"/>
      <c r="C75" s="122"/>
      <c r="D75" s="123" t="s">
        <v>550</v>
      </c>
      <c r="E75" s="116"/>
      <c r="F75" s="118" t="s">
        <v>118</v>
      </c>
      <c r="G75" s="118"/>
      <c r="H75" s="290"/>
      <c r="I75" s="141"/>
      <c r="J75" s="118" t="s">
        <v>806</v>
      </c>
      <c r="K75" s="263" t="s">
        <v>628</v>
      </c>
      <c r="O75" s="5">
        <v>1</v>
      </c>
      <c r="P75" s="5">
        <f>IF(AND(はじめに!$AV$51&lt;&gt;"はい",はじめに!$AV$53&lt;&gt;"はい"),1,COUNTA(E75))</f>
        <v>1</v>
      </c>
      <c r="Q75" s="5">
        <f t="shared" si="10"/>
        <v>0</v>
      </c>
    </row>
    <row r="76" spans="2:17" ht="44.15" customHeight="1" x14ac:dyDescent="0.2">
      <c r="B76" s="82"/>
      <c r="C76" s="122"/>
      <c r="D76" s="123" t="s">
        <v>119</v>
      </c>
      <c r="E76" s="116"/>
      <c r="F76" s="118" t="s">
        <v>120</v>
      </c>
      <c r="G76" s="118"/>
      <c r="H76" s="290"/>
      <c r="I76" s="141"/>
      <c r="J76" s="118"/>
      <c r="K76" s="327" t="s">
        <v>629</v>
      </c>
      <c r="O76" s="5">
        <v>1</v>
      </c>
      <c r="P76" s="5">
        <f>IF(AND(はじめに!$AV$51&lt;&gt;"はい",はじめに!$AV$53&lt;&gt;"はい"),1,COUNTA(E76))</f>
        <v>1</v>
      </c>
      <c r="Q76" s="5">
        <f t="shared" si="10"/>
        <v>0</v>
      </c>
    </row>
    <row r="77" spans="2:17" ht="44" customHeight="1" x14ac:dyDescent="0.2">
      <c r="B77" s="82"/>
      <c r="C77" s="122"/>
      <c r="D77" s="123" t="s">
        <v>121</v>
      </c>
      <c r="E77" s="710"/>
      <c r="F77" s="118" t="s">
        <v>122</v>
      </c>
      <c r="G77" s="118" t="s">
        <v>123</v>
      </c>
      <c r="H77" s="711"/>
      <c r="I77" s="99" t="s">
        <v>120</v>
      </c>
      <c r="J77" s="118" t="s">
        <v>695</v>
      </c>
      <c r="K77" s="327" t="s">
        <v>630</v>
      </c>
      <c r="O77" s="5">
        <v>2</v>
      </c>
      <c r="P77" s="5">
        <f>IF(AND(はじめに!$AV$51&lt;&gt;"はい",はじめに!$AV$53&lt;&gt;"はい"),2,COUNTA(E77)+COUNTA(H77))</f>
        <v>2</v>
      </c>
      <c r="Q77" s="5">
        <f t="shared" si="10"/>
        <v>0</v>
      </c>
    </row>
    <row r="78" spans="2:17" ht="44.15" customHeight="1" x14ac:dyDescent="0.2">
      <c r="B78" s="82"/>
      <c r="C78" s="135"/>
      <c r="D78" s="203" t="s">
        <v>124</v>
      </c>
      <c r="E78" s="212"/>
      <c r="F78" s="118" t="s">
        <v>125</v>
      </c>
      <c r="G78" s="118" t="s">
        <v>123</v>
      </c>
      <c r="H78" s="116"/>
      <c r="I78" s="99" t="s">
        <v>125</v>
      </c>
      <c r="J78" s="332" t="s">
        <v>126</v>
      </c>
      <c r="K78" s="327" t="s">
        <v>670</v>
      </c>
      <c r="O78" s="5">
        <v>2</v>
      </c>
      <c r="P78" s="5">
        <f>IF(AND(はじめに!$AV$51&lt;&gt;"はい",はじめに!$AV$53&lt;&gt;"はい"),2,COUNTA(E78)+COUNTA(H78))</f>
        <v>2</v>
      </c>
      <c r="Q78" s="5">
        <f t="shared" ref="Q78:Q85" si="11">O78-P78</f>
        <v>0</v>
      </c>
    </row>
    <row r="79" spans="2:17" ht="44.15" customHeight="1" x14ac:dyDescent="0.2">
      <c r="B79" s="82"/>
      <c r="C79" s="192"/>
      <c r="D79" s="123" t="s">
        <v>127</v>
      </c>
      <c r="E79" s="213"/>
      <c r="F79" s="118" t="s">
        <v>125</v>
      </c>
      <c r="G79" s="118" t="s">
        <v>123</v>
      </c>
      <c r="H79" s="116"/>
      <c r="I79" s="99" t="s">
        <v>125</v>
      </c>
      <c r="J79" s="332" t="s">
        <v>126</v>
      </c>
      <c r="K79" s="327" t="s">
        <v>631</v>
      </c>
      <c r="O79" s="5">
        <v>2</v>
      </c>
      <c r="P79" s="5">
        <f>IF(AND(はじめに!$AV$51&lt;&gt;"はい",はじめに!$AV$53&lt;&gt;"はい"),2,COUNTA(E79)+COUNTA(H79))</f>
        <v>2</v>
      </c>
      <c r="Q79" s="5">
        <f t="shared" si="11"/>
        <v>0</v>
      </c>
    </row>
    <row r="80" spans="2:17" ht="44.15" customHeight="1" x14ac:dyDescent="0.2">
      <c r="B80" s="82"/>
      <c r="C80" s="122"/>
      <c r="D80" s="333" t="s">
        <v>128</v>
      </c>
      <c r="E80" s="210"/>
      <c r="F80" s="118" t="s">
        <v>129</v>
      </c>
      <c r="G80" s="118"/>
      <c r="H80" s="290"/>
      <c r="I80" s="141"/>
      <c r="J80" s="118" t="s">
        <v>130</v>
      </c>
      <c r="K80" s="327" t="s">
        <v>671</v>
      </c>
      <c r="O80" s="5">
        <v>1</v>
      </c>
      <c r="P80" s="5">
        <f>IF(AND(はじめに!$AV$51&lt;&gt;"はい",はじめに!$AV$53&lt;&gt;"はい"),1,COUNTA(E80))</f>
        <v>1</v>
      </c>
      <c r="Q80" s="5">
        <f t="shared" si="11"/>
        <v>0</v>
      </c>
    </row>
    <row r="81" spans="2:17" ht="44.15" customHeight="1" x14ac:dyDescent="0.2">
      <c r="B81" s="82"/>
      <c r="C81" s="122"/>
      <c r="D81" s="334" t="s">
        <v>131</v>
      </c>
      <c r="E81" s="213"/>
      <c r="F81" s="118" t="s">
        <v>129</v>
      </c>
      <c r="G81" s="118"/>
      <c r="H81" s="290"/>
      <c r="I81" s="141"/>
      <c r="J81" s="118" t="s">
        <v>132</v>
      </c>
      <c r="K81" s="327" t="s">
        <v>672</v>
      </c>
      <c r="O81" s="5">
        <v>1</v>
      </c>
      <c r="P81" s="5">
        <f>IF(AND(はじめに!$AV$51&lt;&gt;"はい",はじめに!$AV$53&lt;&gt;"はい"),1,COUNTA(E81))</f>
        <v>1</v>
      </c>
      <c r="Q81" s="5">
        <f t="shared" si="11"/>
        <v>0</v>
      </c>
    </row>
    <row r="82" spans="2:17" ht="44.15" customHeight="1" x14ac:dyDescent="0.2">
      <c r="B82" s="82"/>
      <c r="C82" s="122"/>
      <c r="D82" s="123" t="s">
        <v>60</v>
      </c>
      <c r="E82" s="116" t="s">
        <v>26</v>
      </c>
      <c r="F82" s="118"/>
      <c r="G82" s="118"/>
      <c r="H82" s="290"/>
      <c r="I82" s="141"/>
      <c r="J82" s="118"/>
      <c r="K82" s="327" t="s">
        <v>637</v>
      </c>
      <c r="O82" s="5">
        <v>1</v>
      </c>
      <c r="P82" s="5">
        <f>IF(AND(はじめに!$AV$51&lt;&gt;"はい",はじめに!$AV$53&lt;&gt;"はい"),1,IF(OR(E82="選択してください",E82=""),0,COUNTA(E82)))</f>
        <v>1</v>
      </c>
      <c r="Q82" s="5">
        <f>O82-P82</f>
        <v>0</v>
      </c>
    </row>
    <row r="83" spans="2:17" ht="44.15" customHeight="1" x14ac:dyDescent="0.2">
      <c r="B83" s="82"/>
      <c r="C83" s="135"/>
      <c r="D83" s="124" t="s">
        <v>557</v>
      </c>
      <c r="E83" s="120" t="s">
        <v>26</v>
      </c>
      <c r="F83" s="121"/>
      <c r="G83" s="121"/>
      <c r="H83" s="292"/>
      <c r="I83" s="214"/>
      <c r="J83" s="121"/>
      <c r="K83" s="712" t="s">
        <v>632</v>
      </c>
      <c r="O83" s="5">
        <v>1</v>
      </c>
      <c r="P83" s="5">
        <f>IF(AND(はじめに!$AV$51&lt;&gt;"はい",はじめに!$AV$53&lt;&gt;"はい"),1,IF(OR(E83="選択してください",E83=""),0,COUNTA(E83)))</f>
        <v>1</v>
      </c>
      <c r="Q83" s="5">
        <f>O83-P83</f>
        <v>0</v>
      </c>
    </row>
    <row r="84" spans="2:17" ht="44.15" customHeight="1" x14ac:dyDescent="0.2">
      <c r="B84" s="82"/>
      <c r="C84" s="122"/>
      <c r="D84" s="124" t="s">
        <v>65</v>
      </c>
      <c r="E84" s="114" t="s">
        <v>26</v>
      </c>
      <c r="F84" s="121"/>
      <c r="G84" s="121"/>
      <c r="H84" s="292"/>
      <c r="I84" s="214"/>
      <c r="J84" s="121"/>
      <c r="K84" s="270" t="s">
        <v>636</v>
      </c>
      <c r="O84" s="5">
        <v>1</v>
      </c>
      <c r="P84" s="5">
        <f>IF(AND(はじめに!$AV$51&lt;&gt;"はい",はじめに!$AV$53&lt;&gt;"はい"),1,IF(OR(E84="選択してください",E84=""),0,COUNTA(E84)))</f>
        <v>1</v>
      </c>
      <c r="Q84" s="5">
        <f t="shared" si="11"/>
        <v>0</v>
      </c>
    </row>
    <row r="85" spans="2:17" ht="44.15" customHeight="1" x14ac:dyDescent="0.2">
      <c r="B85" s="82"/>
      <c r="C85" s="122"/>
      <c r="D85" s="137" t="s">
        <v>133</v>
      </c>
      <c r="E85" s="120"/>
      <c r="F85" s="121"/>
      <c r="G85" s="121"/>
      <c r="H85" s="292"/>
      <c r="I85" s="214"/>
      <c r="J85" s="335" t="s">
        <v>518</v>
      </c>
      <c r="K85" s="270" t="s">
        <v>635</v>
      </c>
      <c r="O85" s="5">
        <v>1</v>
      </c>
      <c r="P85" s="5">
        <f>IF(AND(はじめに!$AV$51&lt;&gt;"はい",はじめに!$AV$53&lt;&gt;"はい"),1,IF(E84="有",COUNTA(E85),1))</f>
        <v>1</v>
      </c>
      <c r="Q85" s="5">
        <f t="shared" si="11"/>
        <v>0</v>
      </c>
    </row>
    <row r="86" spans="2:17" ht="40" customHeight="1" x14ac:dyDescent="0.2">
      <c r="B86" s="82"/>
      <c r="C86" s="122" t="s">
        <v>522</v>
      </c>
      <c r="D86" s="84" t="s">
        <v>134</v>
      </c>
      <c r="E86" s="115"/>
      <c r="F86" s="336" t="s">
        <v>135</v>
      </c>
      <c r="G86" s="85"/>
      <c r="H86" s="287"/>
      <c r="I86" s="294"/>
      <c r="J86" s="337" t="s">
        <v>136</v>
      </c>
      <c r="K86" s="96" t="s">
        <v>634</v>
      </c>
      <c r="O86" s="5">
        <v>1</v>
      </c>
      <c r="P86" s="5">
        <f>COUNTA(E86)</f>
        <v>0</v>
      </c>
      <c r="Q86" s="5">
        <f>O86-P86</f>
        <v>1</v>
      </c>
    </row>
    <row r="87" spans="2:17" ht="50" customHeight="1" x14ac:dyDescent="0.2">
      <c r="B87" s="82"/>
      <c r="C87" s="192"/>
      <c r="D87" s="193" t="s">
        <v>551</v>
      </c>
      <c r="E87" s="149"/>
      <c r="F87" s="26" t="s">
        <v>527</v>
      </c>
      <c r="G87" s="338"/>
      <c r="H87" s="339"/>
      <c r="I87" s="340"/>
      <c r="J87" s="341" t="s">
        <v>589</v>
      </c>
      <c r="K87" s="95" t="s">
        <v>137</v>
      </c>
      <c r="O87" s="5">
        <v>1</v>
      </c>
      <c r="P87" s="5">
        <f>COUNTA(E87)</f>
        <v>0</v>
      </c>
      <c r="Q87" s="5">
        <f>O87-P87</f>
        <v>1</v>
      </c>
    </row>
    <row r="88" spans="2:17" ht="44.15" customHeight="1" x14ac:dyDescent="0.2">
      <c r="B88" s="82"/>
      <c r="D88" s="191" t="s">
        <v>552</v>
      </c>
      <c r="E88" s="194" t="s">
        <v>138</v>
      </c>
      <c r="F88" s="196"/>
      <c r="G88" s="196"/>
      <c r="H88" s="194" t="s">
        <v>526</v>
      </c>
      <c r="I88" s="195"/>
      <c r="J88" s="342"/>
      <c r="K88" s="97" t="s">
        <v>137</v>
      </c>
    </row>
    <row r="89" spans="2:17" ht="55" customHeight="1" x14ac:dyDescent="0.2">
      <c r="B89" s="82"/>
      <c r="D89" s="129" t="s">
        <v>529</v>
      </c>
      <c r="E89" s="149"/>
      <c r="F89" s="140" t="s">
        <v>139</v>
      </c>
      <c r="G89" s="140"/>
      <c r="H89" s="149"/>
      <c r="I89" s="95" t="s">
        <v>525</v>
      </c>
      <c r="J89" s="343"/>
      <c r="K89" s="259" t="s">
        <v>633</v>
      </c>
      <c r="O89" s="5">
        <v>2</v>
      </c>
      <c r="P89" s="5">
        <f>COUNTA(E89)+IF($J$89="【セット数合計】が【PCSの情報 台数】と一致するように記載ください",0,COUNTA(H89))</f>
        <v>0</v>
      </c>
      <c r="Q89" s="5">
        <f t="shared" ref="Q89:Q93" si="12">O89-P89</f>
        <v>2</v>
      </c>
    </row>
    <row r="90" spans="2:17" ht="55" customHeight="1" x14ac:dyDescent="0.2">
      <c r="B90" s="82"/>
      <c r="C90" s="135"/>
      <c r="D90" s="130" t="s">
        <v>530</v>
      </c>
      <c r="E90" s="116"/>
      <c r="F90" s="118" t="s">
        <v>139</v>
      </c>
      <c r="G90" s="118"/>
      <c r="H90" s="116"/>
      <c r="I90" s="99" t="s">
        <v>524</v>
      </c>
      <c r="J90" s="344" t="str">
        <f>IF(AND($E$87&lt;2,OR(E90&lt;&gt;"",H90&lt;&gt;"")),"←パネル枚数構成の種類数に応じて、灰色セルの数値を削除ください","")</f>
        <v/>
      </c>
      <c r="K90" s="263" t="s">
        <v>633</v>
      </c>
      <c r="O90" s="5">
        <v>2</v>
      </c>
      <c r="P90" s="5">
        <f>IF($E$87&lt;2,2,COUNTA(E90)+IF($J$89="【セット数合計】が【PCSの情報 台数】と一致するように記載ください",0,COUNTA(H89)))</f>
        <v>2</v>
      </c>
      <c r="Q90" s="5">
        <f t="shared" si="12"/>
        <v>0</v>
      </c>
    </row>
    <row r="91" spans="2:17" ht="55" customHeight="1" x14ac:dyDescent="0.2">
      <c r="B91" s="82"/>
      <c r="C91" s="135"/>
      <c r="D91" s="130" t="s">
        <v>531</v>
      </c>
      <c r="E91" s="116"/>
      <c r="F91" s="118" t="s">
        <v>139</v>
      </c>
      <c r="G91" s="118"/>
      <c r="H91" s="116"/>
      <c r="I91" s="99" t="s">
        <v>524</v>
      </c>
      <c r="J91" s="344" t="str">
        <f>IF(AND($E$87&lt;3,OR(E91&lt;&gt;"",H91&lt;&gt;"")),"←パネル枚数構成の種類数に応じて、灰色セルの数値を削除ください","")</f>
        <v/>
      </c>
      <c r="K91" s="263" t="s">
        <v>633</v>
      </c>
      <c r="O91" s="5">
        <v>2</v>
      </c>
      <c r="P91" s="5">
        <f>IF($E$87&lt;3,2,COUNTA(E91)+IF($J$89="【セット数合計】が【PCSの情報 台数】と一致するように記載ください",0,COUNTA(H91)))</f>
        <v>2</v>
      </c>
      <c r="Q91" s="5">
        <f t="shared" si="12"/>
        <v>0</v>
      </c>
    </row>
    <row r="92" spans="2:17" ht="55" customHeight="1" x14ac:dyDescent="0.2">
      <c r="B92" s="82"/>
      <c r="C92" s="135"/>
      <c r="D92" s="130" t="s">
        <v>532</v>
      </c>
      <c r="E92" s="116"/>
      <c r="F92" s="118" t="s">
        <v>139</v>
      </c>
      <c r="G92" s="118"/>
      <c r="H92" s="116"/>
      <c r="I92" s="99" t="s">
        <v>524</v>
      </c>
      <c r="J92" s="344" t="str">
        <f>IF(AND($E$87&lt;4,OR(E92&lt;&gt;"",H92&lt;&gt;"")),"←パネル枚数構成の種類数に応じて、灰色セルの数値を削除ください","")</f>
        <v/>
      </c>
      <c r="K92" s="263" t="s">
        <v>633</v>
      </c>
      <c r="O92" s="5">
        <v>2</v>
      </c>
      <c r="P92" s="5">
        <f>IF($E$87&lt;4,2,COUNTA(E92)+IF($J$89="【セット数合計】が【PCSの情報 台数】と一致するように記載ください",0,COUNTA(H92)))</f>
        <v>2</v>
      </c>
      <c r="Q92" s="5">
        <f t="shared" si="12"/>
        <v>0</v>
      </c>
    </row>
    <row r="93" spans="2:17" ht="55" customHeight="1" x14ac:dyDescent="0.2">
      <c r="B93" s="82"/>
      <c r="C93" s="136"/>
      <c r="D93" s="131" t="s">
        <v>533</v>
      </c>
      <c r="E93" s="119"/>
      <c r="F93" s="87" t="s">
        <v>139</v>
      </c>
      <c r="G93" s="87"/>
      <c r="H93" s="119"/>
      <c r="I93" s="345" t="s">
        <v>524</v>
      </c>
      <c r="J93" s="325" t="str">
        <f>IF(AND($E$87&lt;5,OR(E93&lt;&gt;"",H93&lt;&gt;"")),"←パネル枚数構成の種類数に応じて、灰色セルの数値を削除ください","")</f>
        <v/>
      </c>
      <c r="K93" s="346" t="s">
        <v>633</v>
      </c>
      <c r="O93" s="5">
        <v>2</v>
      </c>
      <c r="P93" s="5">
        <f>IF($E$87&lt;5,2,COUNTA(E93)+IF($J$89="【セット数合計】が【PCSの情報 台数】と一致するように記載ください",0,COUNTA(H93)))</f>
        <v>2</v>
      </c>
      <c r="Q93" s="5">
        <f t="shared" si="12"/>
        <v>0</v>
      </c>
    </row>
    <row r="94" spans="2:17" ht="55" customHeight="1" x14ac:dyDescent="0.2">
      <c r="B94" s="82"/>
      <c r="C94" s="122" t="s">
        <v>561</v>
      </c>
      <c r="D94" s="126"/>
      <c r="E94" s="28"/>
      <c r="F94" s="28"/>
      <c r="G94" s="28"/>
      <c r="H94" s="28"/>
      <c r="I94" s="28"/>
      <c r="J94" s="28"/>
      <c r="K94" s="89"/>
    </row>
    <row r="95" spans="2:17" ht="44.15" customHeight="1" x14ac:dyDescent="0.2">
      <c r="B95" s="82"/>
      <c r="C95" s="122" t="s">
        <v>752</v>
      </c>
      <c r="D95" s="205" t="s">
        <v>753</v>
      </c>
      <c r="E95" s="116" t="s">
        <v>26</v>
      </c>
      <c r="F95" s="140"/>
      <c r="G95" s="140"/>
      <c r="H95" s="290"/>
      <c r="I95" s="141"/>
      <c r="J95" s="118" t="s">
        <v>808</v>
      </c>
      <c r="K95" s="327" t="s">
        <v>751</v>
      </c>
      <c r="O95" s="5">
        <v>1</v>
      </c>
      <c r="P95" s="5">
        <f>IF(はじめに!AV51&lt;&gt;"はい",1,IF($E$63&lt;2,1,IF(OR(E95="選択してください",E95=""),0,COUNTA(E95))))</f>
        <v>1</v>
      </c>
      <c r="Q95" s="5">
        <f>O95-P95</f>
        <v>0</v>
      </c>
    </row>
    <row r="96" spans="2:17" ht="44" customHeight="1" x14ac:dyDescent="0.2">
      <c r="B96" s="82"/>
      <c r="C96" s="122"/>
      <c r="D96" s="123" t="s">
        <v>756</v>
      </c>
      <c r="E96" s="116"/>
      <c r="F96" s="118"/>
      <c r="G96" s="118"/>
      <c r="H96" s="290"/>
      <c r="I96" s="141"/>
      <c r="J96" s="332" t="s">
        <v>116</v>
      </c>
      <c r="K96" s="263" t="s">
        <v>640</v>
      </c>
      <c r="O96" s="5">
        <v>1</v>
      </c>
      <c r="P96" s="5">
        <f>IF(はじめに!AV51&lt;&gt;"はい",1,IF($E$63&lt;2,1,COUNTA(E96)))</f>
        <v>1</v>
      </c>
      <c r="Q96" s="5">
        <f>O96-P96</f>
        <v>0</v>
      </c>
    </row>
    <row r="97" spans="2:17" ht="44.15" customHeight="1" x14ac:dyDescent="0.2">
      <c r="B97" s="82"/>
      <c r="C97" s="122"/>
      <c r="D97" s="123" t="s">
        <v>757</v>
      </c>
      <c r="E97" s="116"/>
      <c r="F97" s="118"/>
      <c r="G97" s="118"/>
      <c r="H97" s="290"/>
      <c r="I97" s="141"/>
      <c r="J97" s="332" t="s">
        <v>116</v>
      </c>
      <c r="K97" s="263" t="s">
        <v>640</v>
      </c>
      <c r="O97" s="5">
        <v>1</v>
      </c>
      <c r="P97" s="5">
        <f>IF(はじめに!AV51&lt;&gt;"はい",1,IF($E$63&lt;2,1,COUNTA(E97)))</f>
        <v>1</v>
      </c>
      <c r="Q97" s="5">
        <f>O97-P97</f>
        <v>0</v>
      </c>
    </row>
    <row r="98" spans="2:17" ht="44.15" customHeight="1" x14ac:dyDescent="0.2">
      <c r="B98" s="82"/>
      <c r="C98" s="122"/>
      <c r="D98" s="205" t="s">
        <v>754</v>
      </c>
      <c r="E98" s="116" t="s">
        <v>26</v>
      </c>
      <c r="F98" s="118"/>
      <c r="G98" s="118"/>
      <c r="H98" s="290"/>
      <c r="I98" s="141"/>
      <c r="J98" s="118" t="s">
        <v>808</v>
      </c>
      <c r="K98" s="327" t="s">
        <v>750</v>
      </c>
      <c r="O98" s="5">
        <v>1</v>
      </c>
      <c r="P98" s="5">
        <f>IF(はじめに!AV53&lt;&gt;"はい",1,IF($E$63&lt;2,1,IF(OR(E98="選択してください",E98=""),0,COUNTA(E98))))</f>
        <v>1</v>
      </c>
      <c r="Q98" s="5">
        <f t="shared" ref="Q98" si="13">O98-P98</f>
        <v>0</v>
      </c>
    </row>
    <row r="99" spans="2:17" ht="44.15" customHeight="1" x14ac:dyDescent="0.2">
      <c r="B99" s="82"/>
      <c r="C99" s="122"/>
      <c r="D99" s="123" t="s">
        <v>755</v>
      </c>
      <c r="E99" s="116"/>
      <c r="F99" s="118"/>
      <c r="G99" s="118"/>
      <c r="H99" s="290"/>
      <c r="I99" s="141"/>
      <c r="J99" s="332" t="s">
        <v>116</v>
      </c>
      <c r="K99" s="263" t="s">
        <v>638</v>
      </c>
      <c r="O99" s="5">
        <v>1</v>
      </c>
      <c r="P99" s="5">
        <f>IF(はじめに!AV53&lt;&gt;"はい",1,IF($E$63&lt;2,1,COUNTA(E99)))</f>
        <v>1</v>
      </c>
      <c r="Q99" s="5">
        <f>O99-P99</f>
        <v>0</v>
      </c>
    </row>
    <row r="100" spans="2:17" ht="44.15" customHeight="1" x14ac:dyDescent="0.2">
      <c r="B100" s="82"/>
      <c r="C100" s="122"/>
      <c r="D100" s="123" t="s">
        <v>758</v>
      </c>
      <c r="E100" s="116"/>
      <c r="F100" s="118"/>
      <c r="G100" s="118"/>
      <c r="H100" s="290"/>
      <c r="I100" s="141"/>
      <c r="J100" s="332" t="s">
        <v>116</v>
      </c>
      <c r="K100" s="263" t="s">
        <v>638</v>
      </c>
      <c r="O100" s="5">
        <v>1</v>
      </c>
      <c r="P100" s="5">
        <f>IF(はじめに!AV53&lt;&gt;"はい",1,IF($E$63&lt;2,1,COUNTA(E100)))</f>
        <v>1</v>
      </c>
      <c r="Q100" s="5">
        <f>O100-P100</f>
        <v>0</v>
      </c>
    </row>
    <row r="101" spans="2:17" ht="44.15" customHeight="1" x14ac:dyDescent="0.2">
      <c r="B101" s="82"/>
      <c r="C101" s="122" t="s">
        <v>548</v>
      </c>
      <c r="D101" s="695" t="s">
        <v>566</v>
      </c>
      <c r="E101" s="755" t="s">
        <v>26</v>
      </c>
      <c r="F101" s="140"/>
      <c r="G101" s="95"/>
      <c r="H101" s="328"/>
      <c r="I101" s="329"/>
      <c r="J101" s="331" t="s">
        <v>610</v>
      </c>
      <c r="K101" s="330" t="s">
        <v>638</v>
      </c>
      <c r="O101" s="5">
        <v>1</v>
      </c>
      <c r="P101" s="5">
        <f>IF($E$63&lt;2,1,IF(OR(E101="選択してください",E101=""),0,COUNTA(E101)))</f>
        <v>1</v>
      </c>
      <c r="Q101" s="5">
        <f>O101-P101</f>
        <v>0</v>
      </c>
    </row>
    <row r="102" spans="2:17" ht="44.15" customHeight="1" x14ac:dyDescent="0.2">
      <c r="B102" s="82"/>
      <c r="C102" s="122"/>
      <c r="D102" s="695" t="s">
        <v>549</v>
      </c>
      <c r="E102" s="120"/>
      <c r="F102" s="140" t="s">
        <v>109</v>
      </c>
      <c r="G102" s="95"/>
      <c r="H102" s="328"/>
      <c r="I102" s="329"/>
      <c r="J102" s="140" t="s">
        <v>600</v>
      </c>
      <c r="K102" s="330" t="s">
        <v>639</v>
      </c>
      <c r="O102" s="5">
        <v>1</v>
      </c>
      <c r="P102" s="5">
        <f>IF($E$63&lt;2,1,COUNTA(E102))</f>
        <v>1</v>
      </c>
      <c r="Q102" s="5">
        <f>O102-P102</f>
        <v>0</v>
      </c>
    </row>
    <row r="103" spans="2:17" ht="44.15" customHeight="1" x14ac:dyDescent="0.2">
      <c r="B103" s="82"/>
      <c r="C103" s="122"/>
      <c r="D103" s="124" t="s">
        <v>704</v>
      </c>
      <c r="E103" s="289">
        <f>IF(E117="",0,IF(E117=1,H119,IF(E117&lt;=2,SUM(H119:H120),IF(E117&lt;=3,SUM(H119:H121),IF(E117&lt;=4,SUM(H119:H122),IF(E117=5,SUM(H119:H123)))))))</f>
        <v>0</v>
      </c>
      <c r="F103" s="121" t="s">
        <v>114</v>
      </c>
      <c r="G103" s="121"/>
      <c r="H103" s="292"/>
      <c r="I103" s="214"/>
      <c r="J103" s="121" t="s">
        <v>706</v>
      </c>
      <c r="K103" s="712" t="s">
        <v>673</v>
      </c>
      <c r="O103" s="5">
        <v>1</v>
      </c>
      <c r="P103" s="5">
        <f>IF($E$63&lt;2,1,COUNTA(E103))</f>
        <v>1</v>
      </c>
      <c r="Q103" s="5">
        <f t="shared" si="8"/>
        <v>0</v>
      </c>
    </row>
    <row r="104" spans="2:17" ht="44.15" customHeight="1" x14ac:dyDescent="0.2">
      <c r="B104" s="82"/>
      <c r="C104" s="122"/>
      <c r="D104" s="123" t="s">
        <v>56</v>
      </c>
      <c r="E104" s="149" t="s">
        <v>26</v>
      </c>
      <c r="F104" s="118"/>
      <c r="G104" s="118"/>
      <c r="H104" s="348"/>
      <c r="I104" s="141"/>
      <c r="J104" s="118" t="s">
        <v>542</v>
      </c>
      <c r="K104" s="327" t="s">
        <v>641</v>
      </c>
      <c r="O104" s="5">
        <v>1</v>
      </c>
      <c r="P104" s="5">
        <f>IF(AND(はじめに!$AV$51&lt;&gt;"はい",はじめに!$AV$53&lt;&gt;"はい"),1,IF($E$63&lt;2,1,IF(OR(E104="選択してください",E104=""),0,COUNTA(E104))))</f>
        <v>1</v>
      </c>
      <c r="Q104" s="5">
        <f t="shared" ref="Q104:Q112" si="14">O104-P104</f>
        <v>0</v>
      </c>
    </row>
    <row r="105" spans="2:17" ht="44.15" customHeight="1" x14ac:dyDescent="0.2">
      <c r="B105" s="82"/>
      <c r="C105" s="122"/>
      <c r="D105" s="123" t="s">
        <v>550</v>
      </c>
      <c r="E105" s="116"/>
      <c r="F105" s="118" t="s">
        <v>118</v>
      </c>
      <c r="G105" s="118"/>
      <c r="H105" s="290"/>
      <c r="I105" s="141"/>
      <c r="J105" s="118" t="s">
        <v>806</v>
      </c>
      <c r="K105" s="263" t="s">
        <v>642</v>
      </c>
      <c r="O105" s="5">
        <v>1</v>
      </c>
      <c r="P105" s="5">
        <f>IF(AND(はじめに!$AV$51&lt;&gt;"はい",はじめに!$AV$53&lt;&gt;"はい"),1,IF($E$63&lt;2,1,COUNTA(E105)))</f>
        <v>1</v>
      </c>
      <c r="Q105" s="5">
        <f t="shared" si="14"/>
        <v>0</v>
      </c>
    </row>
    <row r="106" spans="2:17" ht="44.15" customHeight="1" x14ac:dyDescent="0.2">
      <c r="B106" s="82"/>
      <c r="C106" s="122"/>
      <c r="D106" s="123" t="s">
        <v>119</v>
      </c>
      <c r="E106" s="116"/>
      <c r="F106" s="118" t="s">
        <v>120</v>
      </c>
      <c r="G106" s="118"/>
      <c r="H106" s="290"/>
      <c r="I106" s="141"/>
      <c r="J106" s="118"/>
      <c r="K106" s="327" t="s">
        <v>643</v>
      </c>
      <c r="O106" s="5">
        <v>1</v>
      </c>
      <c r="P106" s="5">
        <f>IF(AND(はじめに!$AV$51&lt;&gt;"はい",はじめに!$AV$53&lt;&gt;"はい"),1,IF($E$63&lt;2,1,COUNTA(E106)))</f>
        <v>1</v>
      </c>
      <c r="Q106" s="5">
        <f t="shared" si="14"/>
        <v>0</v>
      </c>
    </row>
    <row r="107" spans="2:17" ht="44.15" customHeight="1" x14ac:dyDescent="0.2">
      <c r="B107" s="82"/>
      <c r="C107" s="122"/>
      <c r="D107" s="123" t="s">
        <v>121</v>
      </c>
      <c r="E107" s="710"/>
      <c r="F107" s="118" t="s">
        <v>122</v>
      </c>
      <c r="G107" s="118" t="s">
        <v>123</v>
      </c>
      <c r="H107" s="711"/>
      <c r="I107" s="99" t="s">
        <v>120</v>
      </c>
      <c r="J107" s="118" t="s">
        <v>695</v>
      </c>
      <c r="K107" s="327" t="s">
        <v>644</v>
      </c>
      <c r="O107" s="5">
        <v>2</v>
      </c>
      <c r="P107" s="5">
        <f>IF(AND(はじめに!$AV$51&lt;&gt;"はい",はじめに!$AV$53&lt;&gt;"はい"),2,IF($E$63&lt;2,2,COUNTA(E107)+COUNTA(H107)))</f>
        <v>2</v>
      </c>
      <c r="Q107" s="5">
        <f t="shared" si="14"/>
        <v>0</v>
      </c>
    </row>
    <row r="108" spans="2:17" ht="44.15" customHeight="1" x14ac:dyDescent="0.2">
      <c r="B108" s="82"/>
      <c r="C108" s="135"/>
      <c r="D108" s="203" t="s">
        <v>124</v>
      </c>
      <c r="E108" s="116"/>
      <c r="F108" s="118" t="s">
        <v>125</v>
      </c>
      <c r="G108" s="118" t="s">
        <v>123</v>
      </c>
      <c r="H108" s="116"/>
      <c r="I108" s="99" t="s">
        <v>125</v>
      </c>
      <c r="J108" s="332" t="s">
        <v>126</v>
      </c>
      <c r="K108" s="327" t="s">
        <v>675</v>
      </c>
      <c r="O108" s="5">
        <v>2</v>
      </c>
      <c r="P108" s="5">
        <f>IF(AND(はじめに!$AV$51&lt;&gt;"はい",はじめに!$AV$53&lt;&gt;"はい"),2,IF($E$63&lt;2,2,COUNTA(E108)+COUNTA(H108)))</f>
        <v>2</v>
      </c>
      <c r="Q108" s="5">
        <f t="shared" si="14"/>
        <v>0</v>
      </c>
    </row>
    <row r="109" spans="2:17" ht="44.15" customHeight="1" x14ac:dyDescent="0.2">
      <c r="B109" s="82"/>
      <c r="C109" s="192"/>
      <c r="D109" s="123" t="s">
        <v>127</v>
      </c>
      <c r="E109" s="116"/>
      <c r="F109" s="118" t="s">
        <v>125</v>
      </c>
      <c r="G109" s="118" t="s">
        <v>123</v>
      </c>
      <c r="H109" s="116"/>
      <c r="I109" s="99" t="s">
        <v>125</v>
      </c>
      <c r="J109" s="332" t="s">
        <v>126</v>
      </c>
      <c r="K109" s="327" t="s">
        <v>645</v>
      </c>
      <c r="O109" s="5">
        <v>2</v>
      </c>
      <c r="P109" s="5">
        <f>IF(AND(はじめに!$AV$51&lt;&gt;"はい",はじめに!$AV$53&lt;&gt;"はい"),2,IF($E$63&lt;2,2,COUNTA(E109)+COUNTA(H109)))</f>
        <v>2</v>
      </c>
      <c r="Q109" s="5">
        <f t="shared" si="14"/>
        <v>0</v>
      </c>
    </row>
    <row r="110" spans="2:17" ht="44.15" customHeight="1" x14ac:dyDescent="0.2">
      <c r="B110" s="82"/>
      <c r="C110" s="122"/>
      <c r="D110" s="333" t="s">
        <v>128</v>
      </c>
      <c r="E110" s="116"/>
      <c r="F110" s="118" t="s">
        <v>129</v>
      </c>
      <c r="G110" s="118"/>
      <c r="H110" s="290"/>
      <c r="I110" s="141"/>
      <c r="J110" s="118" t="s">
        <v>140</v>
      </c>
      <c r="K110" s="327" t="s">
        <v>676</v>
      </c>
      <c r="O110" s="5">
        <v>1</v>
      </c>
      <c r="P110" s="5">
        <f>IF(AND(はじめに!$AV$51&lt;&gt;"はい",はじめに!$AV$53&lt;&gt;"はい"),1,IF($E$63&lt;2,1,COUNTA(E110)))</f>
        <v>1</v>
      </c>
      <c r="Q110" s="5">
        <f t="shared" si="14"/>
        <v>0</v>
      </c>
    </row>
    <row r="111" spans="2:17" ht="44.15" customHeight="1" x14ac:dyDescent="0.2">
      <c r="B111" s="82"/>
      <c r="C111" s="122"/>
      <c r="D111" s="334" t="s">
        <v>131</v>
      </c>
      <c r="E111" s="116"/>
      <c r="F111" s="118" t="s">
        <v>129</v>
      </c>
      <c r="G111" s="118"/>
      <c r="H111" s="290"/>
      <c r="I111" s="141"/>
      <c r="J111" s="118" t="s">
        <v>141</v>
      </c>
      <c r="K111" s="327" t="s">
        <v>676</v>
      </c>
      <c r="O111" s="5">
        <v>1</v>
      </c>
      <c r="P111" s="5">
        <f>IF(AND(はじめに!$AV$51&lt;&gt;"はい",はじめに!$AV$53&lt;&gt;"はい"),1,IF($E$63&lt;2,1,COUNTA(E111)))</f>
        <v>1</v>
      </c>
      <c r="Q111" s="5">
        <f t="shared" si="14"/>
        <v>0</v>
      </c>
    </row>
    <row r="112" spans="2:17" ht="44.15" customHeight="1" x14ac:dyDescent="0.2">
      <c r="B112" s="82"/>
      <c r="C112" s="122"/>
      <c r="D112" s="123" t="s">
        <v>60</v>
      </c>
      <c r="E112" s="116" t="s">
        <v>26</v>
      </c>
      <c r="F112" s="118"/>
      <c r="G112" s="118"/>
      <c r="H112" s="290"/>
      <c r="I112" s="141"/>
      <c r="J112" s="118"/>
      <c r="K112" s="327" t="s">
        <v>646</v>
      </c>
      <c r="O112" s="5">
        <v>1</v>
      </c>
      <c r="P112" s="5">
        <f>IF(AND(はじめに!$AV$51&lt;&gt;"はい",はじめに!$AV$53&lt;&gt;"はい"),1,IF($E$63&lt;2,1,IF(OR(E112="選択してください",E112=""),0,COUNTA(E112))))</f>
        <v>1</v>
      </c>
      <c r="Q112" s="5">
        <f t="shared" si="14"/>
        <v>0</v>
      </c>
    </row>
    <row r="113" spans="2:17" ht="44.15" customHeight="1" x14ac:dyDescent="0.2">
      <c r="B113" s="82"/>
      <c r="C113" s="135"/>
      <c r="D113" s="124" t="s">
        <v>557</v>
      </c>
      <c r="E113" s="120" t="s">
        <v>26</v>
      </c>
      <c r="F113" s="121"/>
      <c r="G113" s="121"/>
      <c r="H113" s="292"/>
      <c r="I113" s="214"/>
      <c r="J113" s="349"/>
      <c r="K113" s="712" t="s">
        <v>649</v>
      </c>
      <c r="O113" s="5">
        <v>1</v>
      </c>
      <c r="P113" s="5">
        <f>IF(AND(はじめに!$AV$51&lt;&gt;"はい",はじめに!$AV$53&lt;&gt;"はい"),1,IF($E$63&lt;2,1,IF(OR(E113="選択してください",E113=""),0,COUNTA(E113))))</f>
        <v>1</v>
      </c>
      <c r="Q113" s="5">
        <f t="shared" ref="Q113:Q133" si="15">O113-P113</f>
        <v>0</v>
      </c>
    </row>
    <row r="114" spans="2:17" ht="44" customHeight="1" x14ac:dyDescent="0.2">
      <c r="B114" s="82"/>
      <c r="C114" s="122"/>
      <c r="D114" s="124" t="s">
        <v>65</v>
      </c>
      <c r="E114" s="116" t="s">
        <v>26</v>
      </c>
      <c r="F114" s="118"/>
      <c r="G114" s="118"/>
      <c r="H114" s="290"/>
      <c r="I114" s="141"/>
      <c r="J114" s="118"/>
      <c r="K114" s="263" t="s">
        <v>647</v>
      </c>
      <c r="O114" s="5">
        <v>1</v>
      </c>
      <c r="P114" s="5">
        <f>IF(AND(はじめに!$AV$51&lt;&gt;"はい",はじめに!$AV$53&lt;&gt;"はい"),1,IF($E$63&lt;2,1,IF(OR(E114="選択してください",E114=""),0,COUNTA(E114))))</f>
        <v>1</v>
      </c>
      <c r="Q114" s="5">
        <f>O114-P114</f>
        <v>0</v>
      </c>
    </row>
    <row r="115" spans="2:17" ht="44.15" customHeight="1" x14ac:dyDescent="0.2">
      <c r="B115" s="82"/>
      <c r="C115" s="122"/>
      <c r="D115" s="137" t="s">
        <v>133</v>
      </c>
      <c r="E115" s="116"/>
      <c r="F115" s="118"/>
      <c r="G115" s="99"/>
      <c r="H115" s="292"/>
      <c r="I115" s="214"/>
      <c r="J115" s="335" t="s">
        <v>518</v>
      </c>
      <c r="K115" s="327" t="s">
        <v>648</v>
      </c>
      <c r="O115" s="5">
        <v>1</v>
      </c>
      <c r="P115" s="5">
        <f>IF(AND(はじめに!$AV$51&lt;&gt;"はい",はじめに!$AV$53&lt;&gt;"はい"),1,IF($E$63&lt;2,1,IF(E114="有",COUNTA(E115),1)))</f>
        <v>1</v>
      </c>
      <c r="Q115" s="5">
        <f t="shared" ref="Q115" si="16">O115-P115</f>
        <v>0</v>
      </c>
    </row>
    <row r="116" spans="2:17" ht="40" customHeight="1" x14ac:dyDescent="0.2">
      <c r="B116" s="82"/>
      <c r="C116" s="122" t="s">
        <v>522</v>
      </c>
      <c r="D116" s="80" t="s">
        <v>134</v>
      </c>
      <c r="E116" s="116"/>
      <c r="F116" s="350" t="s">
        <v>135</v>
      </c>
      <c r="G116" s="118"/>
      <c r="H116" s="290"/>
      <c r="I116" s="141"/>
      <c r="J116" s="351" t="s">
        <v>136</v>
      </c>
      <c r="K116" s="99" t="s">
        <v>650</v>
      </c>
      <c r="O116" s="5">
        <v>1</v>
      </c>
      <c r="P116" s="5">
        <f>IF($E$63&lt;2,1,COUNTA(E116))</f>
        <v>1</v>
      </c>
      <c r="Q116" s="5">
        <f>O116-P116</f>
        <v>0</v>
      </c>
    </row>
    <row r="117" spans="2:17" ht="50" customHeight="1" x14ac:dyDescent="0.2">
      <c r="B117" s="82"/>
      <c r="C117" s="192"/>
      <c r="D117" s="193" t="s">
        <v>553</v>
      </c>
      <c r="E117" s="149"/>
      <c r="F117" s="140" t="s">
        <v>527</v>
      </c>
      <c r="G117" s="140"/>
      <c r="H117" s="328"/>
      <c r="I117" s="329"/>
      <c r="J117" s="341" t="s">
        <v>589</v>
      </c>
      <c r="K117" s="95" t="s">
        <v>137</v>
      </c>
      <c r="O117" s="5">
        <v>1</v>
      </c>
      <c r="P117" s="5">
        <f>IF($E$63&lt;2,1,COUNTA(E117))</f>
        <v>1</v>
      </c>
      <c r="Q117" s="5">
        <f>O117-P117</f>
        <v>0</v>
      </c>
    </row>
    <row r="118" spans="2:17" ht="44.15" customHeight="1" x14ac:dyDescent="0.2">
      <c r="B118" s="82"/>
      <c r="D118" s="357" t="s">
        <v>552</v>
      </c>
      <c r="E118" s="194" t="s">
        <v>138</v>
      </c>
      <c r="F118" s="196"/>
      <c r="G118" s="196"/>
      <c r="H118" s="194" t="s">
        <v>526</v>
      </c>
      <c r="I118" s="195"/>
      <c r="J118" s="342"/>
      <c r="K118" s="97" t="s">
        <v>137</v>
      </c>
    </row>
    <row r="119" spans="2:17" ht="55" customHeight="1" x14ac:dyDescent="0.2">
      <c r="B119" s="82"/>
      <c r="D119" s="129" t="s">
        <v>529</v>
      </c>
      <c r="E119" s="149"/>
      <c r="F119" s="85" t="s">
        <v>139</v>
      </c>
      <c r="G119" s="85"/>
      <c r="H119" s="149"/>
      <c r="I119" s="96" t="s">
        <v>524</v>
      </c>
      <c r="J119" s="343"/>
      <c r="K119" s="259" t="s">
        <v>651</v>
      </c>
      <c r="O119" s="5">
        <v>2</v>
      </c>
      <c r="P119" s="5">
        <f>IF($E$63&lt;2,2,COUNTA(E119)+IF(J119="【セット数合計】が【PCSの情報 台数】と一致するように記載ください",0,COUNTA(H119)))</f>
        <v>2</v>
      </c>
      <c r="Q119" s="5">
        <f t="shared" ref="Q119:Q123" si="17">O119-P119</f>
        <v>0</v>
      </c>
    </row>
    <row r="120" spans="2:17" ht="55" customHeight="1" x14ac:dyDescent="0.2">
      <c r="B120" s="82"/>
      <c r="C120" s="135"/>
      <c r="D120" s="130" t="s">
        <v>530</v>
      </c>
      <c r="E120" s="116"/>
      <c r="F120" s="118" t="s">
        <v>139</v>
      </c>
      <c r="G120" s="118"/>
      <c r="H120" s="116"/>
      <c r="I120" s="99" t="s">
        <v>524</v>
      </c>
      <c r="J120" s="344" t="str">
        <f>IF(AND($E117&lt;2,OR(E120&lt;&gt;"",H120&lt;&gt;"")),"←パネル枚数構成の種類数に応じて、灰色セルの数値を削除ください","")</f>
        <v/>
      </c>
      <c r="K120" s="263" t="s">
        <v>651</v>
      </c>
      <c r="O120" s="5">
        <v>2</v>
      </c>
      <c r="P120" s="5">
        <f>IF($E$63&lt;2,2,IF($E$117&lt;2,2,COUNTA(E120)+IF(J119="【セット数合計】が【PCSの情報 台数】と一致するように記載ください",0,COUNTA(H120))))</f>
        <v>2</v>
      </c>
      <c r="Q120" s="5">
        <f t="shared" si="17"/>
        <v>0</v>
      </c>
    </row>
    <row r="121" spans="2:17" ht="55" customHeight="1" x14ac:dyDescent="0.2">
      <c r="B121" s="82"/>
      <c r="C121" s="135"/>
      <c r="D121" s="130" t="s">
        <v>531</v>
      </c>
      <c r="E121" s="116"/>
      <c r="F121" s="118" t="s">
        <v>139</v>
      </c>
      <c r="G121" s="118"/>
      <c r="H121" s="116"/>
      <c r="I121" s="99" t="s">
        <v>524</v>
      </c>
      <c r="J121" s="344" t="str">
        <f>IF(AND($E117&lt;3,OR(E121&lt;&gt;"",H121&lt;&gt;"")),"←パネル枚数構成の種類数に応じて、灰色セルの数値を削除ください","")</f>
        <v/>
      </c>
      <c r="K121" s="263" t="s">
        <v>651</v>
      </c>
      <c r="O121" s="5">
        <v>2</v>
      </c>
      <c r="P121" s="5">
        <f>IF($E$63&lt;2,2,IF($E$117&lt;3,2,COUNTA(E121)+IF(J119="【セット数合計】が【PCSの情報 台数】と一致するように記載ください",0,COUNTA(H121))))</f>
        <v>2</v>
      </c>
      <c r="Q121" s="5">
        <f t="shared" si="17"/>
        <v>0</v>
      </c>
    </row>
    <row r="122" spans="2:17" ht="55" customHeight="1" x14ac:dyDescent="0.2">
      <c r="B122" s="82"/>
      <c r="C122" s="135"/>
      <c r="D122" s="130" t="s">
        <v>532</v>
      </c>
      <c r="E122" s="116"/>
      <c r="F122" s="118" t="s">
        <v>139</v>
      </c>
      <c r="G122" s="118"/>
      <c r="H122" s="116"/>
      <c r="I122" s="99" t="s">
        <v>524</v>
      </c>
      <c r="J122" s="344" t="str">
        <f>IF(AND($E117&lt;4,OR(E122&lt;&gt;"",H122&lt;&gt;"")),"←パネル枚数構成の種類数に応じて、灰色セルの数値を削除ください","")</f>
        <v/>
      </c>
      <c r="K122" s="263" t="s">
        <v>651</v>
      </c>
      <c r="O122" s="5">
        <v>2</v>
      </c>
      <c r="P122" s="5">
        <f>IF($E$63&lt;2,2,IF($E$117&lt;4,2,COUNTA(E122)+IF(J119="【セット数合計】が【PCSの情報 台数】と一致するように記載ください",0,COUNTA(H122))))</f>
        <v>2</v>
      </c>
      <c r="Q122" s="5">
        <f t="shared" si="17"/>
        <v>0</v>
      </c>
    </row>
    <row r="123" spans="2:17" ht="55" customHeight="1" x14ac:dyDescent="0.2">
      <c r="B123" s="82"/>
      <c r="C123" s="135"/>
      <c r="D123" s="137" t="s">
        <v>533</v>
      </c>
      <c r="E123" s="120"/>
      <c r="F123" s="121" t="s">
        <v>139</v>
      </c>
      <c r="G123" s="121"/>
      <c r="H123" s="120"/>
      <c r="I123" s="349" t="s">
        <v>524</v>
      </c>
      <c r="J123" s="325" t="str">
        <f>IF(AND($E117&lt;5,OR(E123&lt;&gt;"",H123&lt;&gt;"")),"←パネル枚数構成の種類数に応じて、灰色セルの数値を削除ください","")</f>
        <v/>
      </c>
      <c r="K123" s="270" t="s">
        <v>651</v>
      </c>
      <c r="O123" s="5">
        <v>2</v>
      </c>
      <c r="P123" s="5">
        <f>IF($E$63&lt;2,2,IF($E$117&lt;5,2,COUNTA(E123)+IF(J119="【セット数合計】が【PCSの情報 台数】と一致するように記載ください",0,COUNTA(H123))))</f>
        <v>2</v>
      </c>
      <c r="Q123" s="5">
        <f t="shared" si="17"/>
        <v>0</v>
      </c>
    </row>
    <row r="124" spans="2:17" ht="55" customHeight="1" x14ac:dyDescent="0.2">
      <c r="B124" s="82"/>
      <c r="C124" s="127" t="s">
        <v>562</v>
      </c>
      <c r="D124" s="208"/>
      <c r="E124" s="209"/>
      <c r="F124" s="209"/>
      <c r="G124" s="209"/>
      <c r="H124" s="209"/>
      <c r="I124" s="209"/>
      <c r="J124" s="86"/>
      <c r="K124" s="97"/>
    </row>
    <row r="125" spans="2:17" ht="44.15" customHeight="1" x14ac:dyDescent="0.2">
      <c r="B125" s="82"/>
      <c r="C125" s="122" t="s">
        <v>752</v>
      </c>
      <c r="D125" s="756" t="s">
        <v>753</v>
      </c>
      <c r="E125" s="115" t="s">
        <v>26</v>
      </c>
      <c r="F125" s="85"/>
      <c r="G125" s="85"/>
      <c r="H125" s="287"/>
      <c r="I125" s="294"/>
      <c r="J125" s="85" t="s">
        <v>807</v>
      </c>
      <c r="K125" s="347" t="s">
        <v>759</v>
      </c>
      <c r="O125" s="5">
        <v>1</v>
      </c>
      <c r="P125" s="5">
        <f>IF(はじめに!AV51&lt;&gt;"はい",1,IF($E$63&lt;3,1,IF(OR(E125="選択してください",E125=""),0,COUNTA(E125))))</f>
        <v>1</v>
      </c>
      <c r="Q125" s="5">
        <f t="shared" ref="Q125:Q132" si="18">O125-P125</f>
        <v>0</v>
      </c>
    </row>
    <row r="126" spans="2:17" ht="44.15" customHeight="1" x14ac:dyDescent="0.2">
      <c r="B126" s="82"/>
      <c r="C126" s="122"/>
      <c r="D126" s="123" t="s">
        <v>756</v>
      </c>
      <c r="E126" s="116"/>
      <c r="F126" s="118"/>
      <c r="G126" s="118"/>
      <c r="H126" s="290"/>
      <c r="I126" s="141"/>
      <c r="J126" s="332" t="s">
        <v>116</v>
      </c>
      <c r="K126" s="327" t="s">
        <v>654</v>
      </c>
      <c r="O126" s="5">
        <v>1</v>
      </c>
      <c r="P126" s="5">
        <f>IF(はじめに!AV51&lt;&gt;"はい",1,IF($E$63&lt;3,1,COUNTA(E126)))</f>
        <v>1</v>
      </c>
      <c r="Q126" s="5">
        <f t="shared" si="18"/>
        <v>0</v>
      </c>
    </row>
    <row r="127" spans="2:17" ht="44.15" customHeight="1" x14ac:dyDescent="0.2">
      <c r="B127" s="82"/>
      <c r="C127" s="122"/>
      <c r="D127" s="123" t="s">
        <v>757</v>
      </c>
      <c r="E127" s="116"/>
      <c r="F127" s="118"/>
      <c r="G127" s="118"/>
      <c r="H127" s="290"/>
      <c r="I127" s="141"/>
      <c r="J127" s="332" t="s">
        <v>116</v>
      </c>
      <c r="K127" s="327" t="s">
        <v>654</v>
      </c>
      <c r="O127" s="5">
        <v>1</v>
      </c>
      <c r="P127" s="5">
        <f>IF(はじめに!AV51&lt;&gt;"はい",1,IF($E$63&lt;3,1,COUNTA(E127)))</f>
        <v>1</v>
      </c>
      <c r="Q127" s="5">
        <f t="shared" si="18"/>
        <v>0</v>
      </c>
    </row>
    <row r="128" spans="2:17" ht="44.15" customHeight="1" x14ac:dyDescent="0.2">
      <c r="B128" s="82"/>
      <c r="C128" s="122"/>
      <c r="D128" s="205" t="s">
        <v>754</v>
      </c>
      <c r="E128" s="116" t="s">
        <v>26</v>
      </c>
      <c r="F128" s="118"/>
      <c r="G128" s="118"/>
      <c r="H128" s="290"/>
      <c r="I128" s="141"/>
      <c r="J128" s="118" t="s">
        <v>807</v>
      </c>
      <c r="K128" s="327" t="s">
        <v>760</v>
      </c>
      <c r="O128" s="5">
        <v>1</v>
      </c>
      <c r="P128" s="5">
        <f>IF(はじめに!AV53&lt;&gt;"はい",1,IF($E$63&lt;3,1,IF(OR(E128="選択してください",E128=""),0,COUNTA(E128))))</f>
        <v>1</v>
      </c>
      <c r="Q128" s="5">
        <f t="shared" si="18"/>
        <v>0</v>
      </c>
    </row>
    <row r="129" spans="2:17" ht="44.15" customHeight="1" x14ac:dyDescent="0.2">
      <c r="B129" s="82"/>
      <c r="C129" s="122"/>
      <c r="D129" s="123" t="s">
        <v>755</v>
      </c>
      <c r="E129" s="116"/>
      <c r="F129" s="118"/>
      <c r="G129" s="118"/>
      <c r="H129" s="290"/>
      <c r="I129" s="141"/>
      <c r="J129" s="332" t="s">
        <v>116</v>
      </c>
      <c r="K129" s="263" t="s">
        <v>652</v>
      </c>
      <c r="O129" s="5">
        <v>1</v>
      </c>
      <c r="P129" s="5">
        <f>IF(はじめに!AV53&lt;&gt;"はい",1,IF($E$63&lt;3,1,COUNTA(E129)))</f>
        <v>1</v>
      </c>
      <c r="Q129" s="5">
        <f t="shared" si="18"/>
        <v>0</v>
      </c>
    </row>
    <row r="130" spans="2:17" ht="44.15" customHeight="1" x14ac:dyDescent="0.2">
      <c r="B130" s="82"/>
      <c r="C130" s="122"/>
      <c r="D130" s="123" t="s">
        <v>758</v>
      </c>
      <c r="E130" s="116"/>
      <c r="F130" s="118"/>
      <c r="G130" s="118"/>
      <c r="H130" s="290"/>
      <c r="I130" s="141"/>
      <c r="J130" s="332" t="s">
        <v>116</v>
      </c>
      <c r="K130" s="263" t="s">
        <v>652</v>
      </c>
      <c r="O130" s="5">
        <v>1</v>
      </c>
      <c r="P130" s="5">
        <f>IF(はじめに!AV53&lt;&gt;"はい",1,IF($E$63&lt;3,1,COUNTA(E130)))</f>
        <v>1</v>
      </c>
      <c r="Q130" s="5">
        <f t="shared" si="18"/>
        <v>0</v>
      </c>
    </row>
    <row r="131" spans="2:17" ht="44.15" customHeight="1" x14ac:dyDescent="0.2">
      <c r="B131" s="82"/>
      <c r="C131" s="122" t="s">
        <v>548</v>
      </c>
      <c r="D131" s="757" t="s">
        <v>566</v>
      </c>
      <c r="E131" s="149" t="s">
        <v>26</v>
      </c>
      <c r="F131" s="140"/>
      <c r="G131" s="95"/>
      <c r="H131" s="328"/>
      <c r="I131" s="329"/>
      <c r="J131" s="140" t="s">
        <v>610</v>
      </c>
      <c r="K131" s="330" t="s">
        <v>652</v>
      </c>
      <c r="O131" s="5">
        <v>1</v>
      </c>
      <c r="P131" s="5">
        <f>IF($E$63&lt;3,1,IF(OR(E131="選択してください",E131=""),0,COUNTA(E131)))</f>
        <v>1</v>
      </c>
      <c r="Q131" s="5">
        <f t="shared" si="18"/>
        <v>0</v>
      </c>
    </row>
    <row r="132" spans="2:17" ht="44.15" customHeight="1" x14ac:dyDescent="0.2">
      <c r="B132" s="82"/>
      <c r="C132" s="122"/>
      <c r="D132" s="695" t="s">
        <v>549</v>
      </c>
      <c r="E132" s="692"/>
      <c r="F132" s="140" t="s">
        <v>109</v>
      </c>
      <c r="G132" s="95"/>
      <c r="H132" s="352"/>
      <c r="I132" s="214"/>
      <c r="J132" s="121" t="s">
        <v>600</v>
      </c>
      <c r="K132" s="698" t="s">
        <v>653</v>
      </c>
      <c r="O132" s="5">
        <v>1</v>
      </c>
      <c r="P132" s="5">
        <f>IF($E$63&lt;3,1,COUNTA(E132))</f>
        <v>1</v>
      </c>
      <c r="Q132" s="5">
        <f t="shared" si="18"/>
        <v>0</v>
      </c>
    </row>
    <row r="133" spans="2:17" ht="44" x14ac:dyDescent="0.2">
      <c r="B133" s="82"/>
      <c r="C133" s="122"/>
      <c r="D133" s="124" t="s">
        <v>707</v>
      </c>
      <c r="E133" s="289">
        <f>IF(E147="",0,IF(E147=1,H149,IF(E147&lt;=2,SUM(H149:H150),IF(E147&lt;=3,SUM(H149:H151),IF(E147&lt;=4,SUM(H149:H152),IF(E147=5,SUM(H149:H153)))))))</f>
        <v>0</v>
      </c>
      <c r="F133" s="121" t="s">
        <v>114</v>
      </c>
      <c r="G133" s="121"/>
      <c r="H133" s="292"/>
      <c r="I133" s="214"/>
      <c r="J133" s="121" t="s">
        <v>706</v>
      </c>
      <c r="K133" s="712" t="s">
        <v>677</v>
      </c>
      <c r="O133" s="5">
        <v>1</v>
      </c>
      <c r="P133" s="5">
        <f>IF($E$63&lt;3,1,COUNTA(E133))</f>
        <v>1</v>
      </c>
      <c r="Q133" s="5">
        <f t="shared" si="15"/>
        <v>0</v>
      </c>
    </row>
    <row r="134" spans="2:17" ht="44.15" customHeight="1" x14ac:dyDescent="0.2">
      <c r="B134" s="82"/>
      <c r="C134" s="122"/>
      <c r="D134" s="123" t="s">
        <v>56</v>
      </c>
      <c r="E134" s="149" t="s">
        <v>26</v>
      </c>
      <c r="F134" s="118"/>
      <c r="G134" s="118"/>
      <c r="H134" s="290"/>
      <c r="I134" s="141"/>
      <c r="J134" s="118" t="s">
        <v>542</v>
      </c>
      <c r="K134" s="327" t="s">
        <v>655</v>
      </c>
      <c r="O134" s="5">
        <v>1</v>
      </c>
      <c r="P134" s="5">
        <f>IF(AND(はじめに!$AV$51&lt;&gt;"はい",はじめに!$AV$53&lt;&gt;"はい"),1,IF($E$63&lt;3,1,IF(OR(E134="選択してください",E134=""),0,COUNTA(E134))))</f>
        <v>1</v>
      </c>
      <c r="Q134" s="5">
        <f t="shared" ref="Q134:Q144" si="19">O134-P134</f>
        <v>0</v>
      </c>
    </row>
    <row r="135" spans="2:17" ht="44.15" customHeight="1" x14ac:dyDescent="0.2">
      <c r="B135" s="82"/>
      <c r="C135" s="122"/>
      <c r="D135" s="123" t="s">
        <v>550</v>
      </c>
      <c r="E135" s="116"/>
      <c r="F135" s="118" t="s">
        <v>118</v>
      </c>
      <c r="G135" s="118"/>
      <c r="H135" s="290"/>
      <c r="I135" s="141"/>
      <c r="J135" s="118" t="s">
        <v>806</v>
      </c>
      <c r="K135" s="327" t="s">
        <v>656</v>
      </c>
      <c r="O135" s="5">
        <v>1</v>
      </c>
      <c r="P135" s="5">
        <f>IF(AND(はじめに!$AV$51&lt;&gt;"はい",はじめに!$AV$53&lt;&gt;"はい"),1,IF($E$63&lt;3,1,COUNTA(E135)))</f>
        <v>1</v>
      </c>
      <c r="Q135" s="5">
        <f t="shared" si="19"/>
        <v>0</v>
      </c>
    </row>
    <row r="136" spans="2:17" ht="44.15" customHeight="1" x14ac:dyDescent="0.2">
      <c r="B136" s="82"/>
      <c r="C136" s="122"/>
      <c r="D136" s="123" t="s">
        <v>119</v>
      </c>
      <c r="E136" s="116"/>
      <c r="F136" s="118" t="s">
        <v>120</v>
      </c>
      <c r="G136" s="118"/>
      <c r="H136" s="290"/>
      <c r="I136" s="141"/>
      <c r="J136" s="118"/>
      <c r="K136" s="327" t="s">
        <v>657</v>
      </c>
      <c r="O136" s="5">
        <v>1</v>
      </c>
      <c r="P136" s="5">
        <f>IF(AND(はじめに!$AV$51&lt;&gt;"はい",はじめに!$AV$53&lt;&gt;"はい"),1,IF($E$63&lt;3,1,COUNTA(E136)))</f>
        <v>1</v>
      </c>
      <c r="Q136" s="5">
        <f t="shared" si="19"/>
        <v>0</v>
      </c>
    </row>
    <row r="137" spans="2:17" ht="44.15" customHeight="1" x14ac:dyDescent="0.2">
      <c r="B137" s="82"/>
      <c r="C137" s="122"/>
      <c r="D137" s="123" t="s">
        <v>121</v>
      </c>
      <c r="E137" s="710"/>
      <c r="F137" s="118" t="s">
        <v>122</v>
      </c>
      <c r="G137" s="118" t="s">
        <v>123</v>
      </c>
      <c r="H137" s="711"/>
      <c r="I137" s="99" t="s">
        <v>120</v>
      </c>
      <c r="J137" s="118" t="s">
        <v>695</v>
      </c>
      <c r="K137" s="327" t="s">
        <v>658</v>
      </c>
      <c r="O137" s="5">
        <v>2</v>
      </c>
      <c r="P137" s="5">
        <f>IF(AND(はじめに!$AV$51&lt;&gt;"はい",はじめに!$AV$53&lt;&gt;"はい"),2,IF($E$63&lt;3,2,COUNTA(E137)+COUNTA(H137)))</f>
        <v>2</v>
      </c>
      <c r="Q137" s="5">
        <f t="shared" si="19"/>
        <v>0</v>
      </c>
    </row>
    <row r="138" spans="2:17" ht="44.15" customHeight="1" x14ac:dyDescent="0.2">
      <c r="B138" s="82"/>
      <c r="C138" s="135"/>
      <c r="D138" s="203" t="s">
        <v>124</v>
      </c>
      <c r="E138" s="116"/>
      <c r="F138" s="118" t="s">
        <v>125</v>
      </c>
      <c r="G138" s="118" t="s">
        <v>123</v>
      </c>
      <c r="H138" s="116"/>
      <c r="I138" s="99" t="s">
        <v>125</v>
      </c>
      <c r="J138" s="332" t="s">
        <v>126</v>
      </c>
      <c r="K138" s="327" t="s">
        <v>678</v>
      </c>
      <c r="O138" s="5">
        <v>2</v>
      </c>
      <c r="P138" s="5">
        <f>IF(AND(はじめに!$AV$51&lt;&gt;"はい",はじめに!$AV$53&lt;&gt;"はい"),2,IF($E$63&lt;3,2,COUNTA(E138)+COUNTA(H138)))</f>
        <v>2</v>
      </c>
      <c r="Q138" s="5">
        <f t="shared" si="19"/>
        <v>0</v>
      </c>
    </row>
    <row r="139" spans="2:17" ht="44.15" customHeight="1" x14ac:dyDescent="0.2">
      <c r="B139" s="82"/>
      <c r="C139" s="192"/>
      <c r="D139" s="123" t="s">
        <v>127</v>
      </c>
      <c r="E139" s="116"/>
      <c r="F139" s="118" t="s">
        <v>125</v>
      </c>
      <c r="G139" s="118" t="s">
        <v>123</v>
      </c>
      <c r="H139" s="116"/>
      <c r="I139" s="99" t="s">
        <v>125</v>
      </c>
      <c r="J139" s="332" t="s">
        <v>126</v>
      </c>
      <c r="K139" s="327" t="s">
        <v>659</v>
      </c>
      <c r="O139" s="5">
        <v>2</v>
      </c>
      <c r="P139" s="5">
        <f>IF(AND(はじめに!$AV$51&lt;&gt;"はい",はじめに!$AV$53&lt;&gt;"はい"),2,IF($E$63&lt;3,2,COUNTA(E139)+COUNTA(H139)))</f>
        <v>2</v>
      </c>
      <c r="Q139" s="5">
        <f t="shared" si="19"/>
        <v>0</v>
      </c>
    </row>
    <row r="140" spans="2:17" ht="44.15" customHeight="1" x14ac:dyDescent="0.2">
      <c r="B140" s="82"/>
      <c r="C140" s="122"/>
      <c r="D140" s="333" t="s">
        <v>128</v>
      </c>
      <c r="E140" s="116"/>
      <c r="F140" s="118" t="s">
        <v>129</v>
      </c>
      <c r="G140" s="118"/>
      <c r="H140" s="290"/>
      <c r="I140" s="141"/>
      <c r="J140" s="118" t="s">
        <v>130</v>
      </c>
      <c r="K140" s="327" t="s">
        <v>679</v>
      </c>
      <c r="O140" s="5">
        <v>1</v>
      </c>
      <c r="P140" s="5">
        <f>IF(AND(はじめに!$AV$51&lt;&gt;"はい",はじめに!$AV$53&lt;&gt;"はい"),1,IF($E$63&lt;3,1,COUNTA(E140)))</f>
        <v>1</v>
      </c>
      <c r="Q140" s="5">
        <f t="shared" si="19"/>
        <v>0</v>
      </c>
    </row>
    <row r="141" spans="2:17" ht="44.15" customHeight="1" x14ac:dyDescent="0.2">
      <c r="B141" s="82"/>
      <c r="C141" s="122"/>
      <c r="D141" s="334" t="s">
        <v>131</v>
      </c>
      <c r="E141" s="120"/>
      <c r="F141" s="118" t="s">
        <v>129</v>
      </c>
      <c r="G141" s="118"/>
      <c r="H141" s="290"/>
      <c r="I141" s="141"/>
      <c r="J141" s="118" t="s">
        <v>132</v>
      </c>
      <c r="K141" s="327" t="s">
        <v>680</v>
      </c>
      <c r="O141" s="5">
        <v>1</v>
      </c>
      <c r="P141" s="5">
        <f>IF(AND(はじめに!$AV$51&lt;&gt;"はい",はじめに!$AV$53&lt;&gt;"はい"),1,IF($E$63&lt;3,1,COUNTA(E141)))</f>
        <v>1</v>
      </c>
      <c r="Q141" s="5">
        <f t="shared" si="19"/>
        <v>0</v>
      </c>
    </row>
    <row r="142" spans="2:17" ht="44.15" customHeight="1" x14ac:dyDescent="0.2">
      <c r="B142" s="82"/>
      <c r="C142" s="122"/>
      <c r="D142" s="123" t="s">
        <v>60</v>
      </c>
      <c r="E142" s="116" t="s">
        <v>26</v>
      </c>
      <c r="F142" s="118"/>
      <c r="G142" s="118"/>
      <c r="H142" s="290"/>
      <c r="I142" s="141"/>
      <c r="J142" s="118"/>
      <c r="K142" s="327" t="s">
        <v>661</v>
      </c>
      <c r="O142" s="5">
        <v>1</v>
      </c>
      <c r="P142" s="5">
        <f>IF(AND(はじめに!$AV$51&lt;&gt;"はい",はじめに!$AV$53&lt;&gt;"はい"),1,IF($E$63&lt;3,1,IF(OR(E142="選択してください",E142=""),0,COUNTA(E142))))</f>
        <v>1</v>
      </c>
      <c r="Q142" s="5">
        <f t="shared" si="19"/>
        <v>0</v>
      </c>
    </row>
    <row r="143" spans="2:17" ht="44.15" customHeight="1" x14ac:dyDescent="0.2">
      <c r="B143" s="82"/>
      <c r="C143" s="135"/>
      <c r="D143" s="124" t="s">
        <v>557</v>
      </c>
      <c r="E143" s="120" t="s">
        <v>26</v>
      </c>
      <c r="F143" s="121"/>
      <c r="G143" s="121"/>
      <c r="H143" s="292"/>
      <c r="I143" s="214"/>
      <c r="J143" s="121"/>
      <c r="K143" s="712" t="s">
        <v>660</v>
      </c>
      <c r="O143" s="5">
        <v>1</v>
      </c>
      <c r="P143" s="5">
        <f>IF(AND(はじめに!$AV$51&lt;&gt;"はい",はじめに!$AV$53&lt;&gt;"はい"),1,IF($E$63&lt;3,1,IF(OR(E143="選択してください",E143=""),0,COUNTA(E143))))</f>
        <v>1</v>
      </c>
      <c r="Q143" s="5">
        <f t="shared" si="19"/>
        <v>0</v>
      </c>
    </row>
    <row r="144" spans="2:17" ht="44.15" customHeight="1" x14ac:dyDescent="0.2">
      <c r="B144" s="82"/>
      <c r="C144" s="122"/>
      <c r="D144" s="124" t="s">
        <v>65</v>
      </c>
      <c r="E144" s="116" t="s">
        <v>26</v>
      </c>
      <c r="F144" s="118"/>
      <c r="G144" s="118"/>
      <c r="H144" s="290"/>
      <c r="I144" s="141"/>
      <c r="J144" s="118"/>
      <c r="K144" s="327" t="s">
        <v>662</v>
      </c>
      <c r="O144" s="5">
        <v>1</v>
      </c>
      <c r="P144" s="5">
        <f>IF(AND(はじめに!$AV$51&lt;&gt;"はい",はじめに!$AV$53&lt;&gt;"はい"),1,IF($E$63&lt;3,1,IF(OR(E144="選択してください",E144=""),0,COUNTA(E144))))</f>
        <v>1</v>
      </c>
      <c r="Q144" s="5">
        <f t="shared" si="19"/>
        <v>0</v>
      </c>
    </row>
    <row r="145" spans="2:17" ht="44.15" customHeight="1" x14ac:dyDescent="0.2">
      <c r="B145" s="82"/>
      <c r="C145" s="122"/>
      <c r="D145" s="137" t="s">
        <v>133</v>
      </c>
      <c r="E145" s="120"/>
      <c r="F145" s="121"/>
      <c r="G145" s="121"/>
      <c r="H145" s="292"/>
      <c r="I145" s="214"/>
      <c r="J145" s="335" t="s">
        <v>518</v>
      </c>
      <c r="K145" s="712" t="s">
        <v>663</v>
      </c>
      <c r="O145" s="5">
        <v>1</v>
      </c>
      <c r="P145" s="5">
        <f>IF(AND(はじめに!$AV$51&lt;&gt;"はい",はじめに!$AV$53&lt;&gt;"はい"),1,IF($E$63&lt;3,1,IF(E144="有",COUNTA(E145),1)))</f>
        <v>1</v>
      </c>
      <c r="Q145" s="5">
        <f t="shared" ref="Q145" si="20">O145-P145</f>
        <v>0</v>
      </c>
    </row>
    <row r="146" spans="2:17" ht="40" customHeight="1" x14ac:dyDescent="0.2">
      <c r="B146" s="82"/>
      <c r="C146" s="122" t="s">
        <v>522</v>
      </c>
      <c r="D146" s="83" t="s">
        <v>134</v>
      </c>
      <c r="E146" s="179"/>
      <c r="F146" s="661" t="s">
        <v>135</v>
      </c>
      <c r="G146" s="97"/>
      <c r="H146" s="353"/>
      <c r="I146" s="354"/>
      <c r="J146" s="355" t="s">
        <v>136</v>
      </c>
      <c r="K146" s="97" t="s">
        <v>664</v>
      </c>
      <c r="O146" s="5">
        <v>1</v>
      </c>
      <c r="P146" s="5">
        <f>IF($E$63&lt;3,1,COUNTA(E146))</f>
        <v>1</v>
      </c>
      <c r="Q146" s="5">
        <f t="shared" ref="Q146:Q153" si="21">O146-P146</f>
        <v>0</v>
      </c>
    </row>
    <row r="147" spans="2:17" ht="50" customHeight="1" x14ac:dyDescent="0.2">
      <c r="B147" s="82"/>
      <c r="C147" s="192"/>
      <c r="D147" s="193" t="s">
        <v>554</v>
      </c>
      <c r="E147" s="119"/>
      <c r="F147" s="87" t="s">
        <v>527</v>
      </c>
      <c r="G147" s="87"/>
      <c r="H147" s="296"/>
      <c r="I147" s="142"/>
      <c r="J147" s="356" t="s">
        <v>589</v>
      </c>
      <c r="K147" s="345" t="s">
        <v>137</v>
      </c>
      <c r="O147" s="5">
        <v>1</v>
      </c>
      <c r="P147" s="5">
        <f>IF($E$63&lt;3,1,COUNTA(E147))</f>
        <v>1</v>
      </c>
      <c r="Q147" s="5">
        <f t="shared" si="21"/>
        <v>0</v>
      </c>
    </row>
    <row r="148" spans="2:17" ht="44.15" customHeight="1" x14ac:dyDescent="0.2">
      <c r="B148" s="82"/>
      <c r="D148" s="357" t="s">
        <v>552</v>
      </c>
      <c r="E148" s="194" t="s">
        <v>138</v>
      </c>
      <c r="F148" s="196"/>
      <c r="G148" s="196"/>
      <c r="H148" s="194" t="s">
        <v>526</v>
      </c>
      <c r="I148" s="195"/>
      <c r="J148" s="342"/>
      <c r="K148" s="97" t="s">
        <v>137</v>
      </c>
    </row>
    <row r="149" spans="2:17" ht="55" customHeight="1" x14ac:dyDescent="0.2">
      <c r="B149" s="82"/>
      <c r="D149" s="129" t="s">
        <v>529</v>
      </c>
      <c r="E149" s="149"/>
      <c r="F149" s="85" t="s">
        <v>139</v>
      </c>
      <c r="G149" s="85"/>
      <c r="H149" s="149"/>
      <c r="I149" s="96" t="s">
        <v>524</v>
      </c>
      <c r="J149" s="343"/>
      <c r="K149" s="259" t="s">
        <v>665</v>
      </c>
      <c r="O149" s="5">
        <v>2</v>
      </c>
      <c r="P149" s="5">
        <f>IF($E$63&lt;3,2,COUNTA(E149)+IF(J149="【セット数合計】が【PCSの情報 台数】と一致するように記載ください",0,COUNTA(H149)))</f>
        <v>2</v>
      </c>
      <c r="Q149" s="5">
        <f t="shared" si="21"/>
        <v>0</v>
      </c>
    </row>
    <row r="150" spans="2:17" ht="55" customHeight="1" x14ac:dyDescent="0.2">
      <c r="B150" s="82"/>
      <c r="C150" s="135"/>
      <c r="D150" s="130" t="s">
        <v>530</v>
      </c>
      <c r="E150" s="116"/>
      <c r="F150" s="118" t="s">
        <v>139</v>
      </c>
      <c r="G150" s="118"/>
      <c r="H150" s="116"/>
      <c r="I150" s="99" t="s">
        <v>524</v>
      </c>
      <c r="J150" s="344" t="str">
        <f>IF(AND($E147&lt;2,OR(E150&lt;&gt;"",H150&lt;&gt;"")),"←パネル枚数構成の種類数に応じて、灰色セルの数値を削除ください","")</f>
        <v/>
      </c>
      <c r="K150" s="263" t="s">
        <v>665</v>
      </c>
      <c r="O150" s="5">
        <v>2</v>
      </c>
      <c r="P150" s="5">
        <f>IF($E$63&lt;3,2,IF($E$147&lt;2,2,COUNTA(E150)+IF(J149="【セット数合計】が【PCSの情報 台数】と一致するように記載ください",0,COUNTA(H150))))</f>
        <v>2</v>
      </c>
      <c r="Q150" s="5">
        <f t="shared" si="21"/>
        <v>0</v>
      </c>
    </row>
    <row r="151" spans="2:17" ht="55" customHeight="1" x14ac:dyDescent="0.2">
      <c r="B151" s="82"/>
      <c r="C151" s="135"/>
      <c r="D151" s="130" t="s">
        <v>531</v>
      </c>
      <c r="E151" s="116"/>
      <c r="F151" s="118" t="s">
        <v>139</v>
      </c>
      <c r="G151" s="118"/>
      <c r="H151" s="116"/>
      <c r="I151" s="99" t="s">
        <v>524</v>
      </c>
      <c r="J151" s="344" t="str">
        <f>IF(AND($E147&lt;3,OR(E151&lt;&gt;"",H151&lt;&gt;"")),"←パネル枚数構成の種類数に応じて、灰色セルの数値を削除ください","")</f>
        <v/>
      </c>
      <c r="K151" s="263" t="s">
        <v>665</v>
      </c>
      <c r="O151" s="5">
        <v>2</v>
      </c>
      <c r="P151" s="5">
        <f>IF($E$63&lt;3,2,IF($E$147&lt;3,2,COUNTA(E151)+IF(J149="【セット数合計】が【PCSの情報 台数】と一致するように記載ください",0,COUNTA(H151))))</f>
        <v>2</v>
      </c>
      <c r="Q151" s="5">
        <f t="shared" si="21"/>
        <v>0</v>
      </c>
    </row>
    <row r="152" spans="2:17" ht="55" customHeight="1" x14ac:dyDescent="0.2">
      <c r="B152" s="82"/>
      <c r="C152" s="135"/>
      <c r="D152" s="130" t="s">
        <v>532</v>
      </c>
      <c r="E152" s="116"/>
      <c r="F152" s="118" t="s">
        <v>139</v>
      </c>
      <c r="G152" s="118"/>
      <c r="H152" s="116"/>
      <c r="I152" s="99" t="s">
        <v>524</v>
      </c>
      <c r="J152" s="344" t="str">
        <f>IF(AND($E147&lt;4,OR(E152&lt;&gt;"",H152&lt;&gt;"")),"←パネル枚数構成の種類数に応じて、灰色セルの数値を削除ください","")</f>
        <v/>
      </c>
      <c r="K152" s="263" t="s">
        <v>665</v>
      </c>
      <c r="O152" s="5">
        <v>2</v>
      </c>
      <c r="P152" s="5">
        <f>IF($E$63&lt;3,2,IF($E$147&lt;4,2,COUNTA(E152)+IF(J149="【セット数合計】が【PCSの情報 台数】と一致するように記載ください",0,COUNTA(H152))))</f>
        <v>2</v>
      </c>
      <c r="Q152" s="5">
        <f t="shared" si="21"/>
        <v>0</v>
      </c>
    </row>
    <row r="153" spans="2:17" ht="55" customHeight="1" x14ac:dyDescent="0.2">
      <c r="B153" s="103"/>
      <c r="C153" s="135"/>
      <c r="D153" s="137" t="s">
        <v>533</v>
      </c>
      <c r="E153" s="120"/>
      <c r="F153" s="121" t="s">
        <v>139</v>
      </c>
      <c r="G153" s="87"/>
      <c r="H153" s="119"/>
      <c r="I153" s="345" t="s">
        <v>524</v>
      </c>
      <c r="J153" s="325" t="str">
        <f>IF(AND($E147&lt;5,OR(E153&lt;&gt;"",H153&lt;&gt;"")),"←パネル枚数構成の種類数に応じて、灰色セルの数値を削除ください","")</f>
        <v/>
      </c>
      <c r="K153" s="346" t="s">
        <v>665</v>
      </c>
      <c r="O153" s="5">
        <v>2</v>
      </c>
      <c r="P153" s="5">
        <f>IF($E$63&lt;3,2,IF($E$147&lt;5,2,COUNTA(E153)+IF(J149="【セット数合計】が【PCSの情報 台数】と一致するように記載ください",0,COUNTA(H153))))</f>
        <v>2</v>
      </c>
      <c r="Q153" s="5">
        <f t="shared" si="21"/>
        <v>0</v>
      </c>
    </row>
    <row r="154" spans="2:17" ht="40" customHeight="1" x14ac:dyDescent="0.2">
      <c r="B154" s="17"/>
      <c r="C154" s="126"/>
      <c r="D154" s="126"/>
      <c r="E154" s="760"/>
      <c r="F154" s="28"/>
      <c r="G154" s="28"/>
      <c r="H154" s="28"/>
      <c r="I154" s="28"/>
      <c r="J154" s="28"/>
      <c r="K154" s="28"/>
    </row>
    <row r="155" spans="2:17" ht="40" customHeight="1" x14ac:dyDescent="0.2">
      <c r="B155" s="111" t="s">
        <v>528</v>
      </c>
      <c r="C155" s="132"/>
      <c r="D155" s="92"/>
      <c r="E155" s="299"/>
      <c r="F155" s="299"/>
      <c r="G155" s="299"/>
      <c r="H155" s="299"/>
      <c r="I155" s="299"/>
      <c r="J155" s="299"/>
      <c r="K155" s="300"/>
    </row>
    <row r="156" spans="2:17" ht="44.15" customHeight="1" x14ac:dyDescent="0.2">
      <c r="B156" s="82"/>
      <c r="C156" s="211" t="s">
        <v>142</v>
      </c>
      <c r="D156" s="79" t="s">
        <v>143</v>
      </c>
      <c r="E156" s="113"/>
      <c r="F156" s="28" t="s">
        <v>109</v>
      </c>
      <c r="G156" s="89"/>
      <c r="H156" s="143"/>
      <c r="I156" s="144"/>
      <c r="J156" s="321" t="s">
        <v>818</v>
      </c>
      <c r="K156" s="321" t="s">
        <v>681</v>
      </c>
      <c r="O156" s="5">
        <v>1</v>
      </c>
      <c r="P156" s="5">
        <f>COUNTA(E156)</f>
        <v>0</v>
      </c>
      <c r="Q156" s="5">
        <f>O156-P156</f>
        <v>1</v>
      </c>
    </row>
    <row r="157" spans="2:17" ht="44.15" customHeight="1" x14ac:dyDescent="0.2">
      <c r="B157" s="82"/>
      <c r="C157" s="190" t="s">
        <v>144</v>
      </c>
      <c r="D157" s="79" t="s">
        <v>570</v>
      </c>
      <c r="E157" s="113"/>
      <c r="F157" s="28" t="s">
        <v>114</v>
      </c>
      <c r="G157" s="89"/>
      <c r="H157" s="143"/>
      <c r="I157" s="144"/>
      <c r="J157" s="321" t="s">
        <v>821</v>
      </c>
      <c r="K157" s="321" t="s">
        <v>681</v>
      </c>
      <c r="O157" s="5">
        <v>1</v>
      </c>
      <c r="P157" s="5">
        <f>COUNTA(E157)</f>
        <v>0</v>
      </c>
      <c r="Q157" s="5">
        <f>O157-P157</f>
        <v>1</v>
      </c>
    </row>
    <row r="158" spans="2:17" ht="44" x14ac:dyDescent="0.2">
      <c r="B158" s="82"/>
      <c r="C158" s="190"/>
      <c r="D158" s="128" t="s">
        <v>145</v>
      </c>
      <c r="E158" s="98">
        <f>IF(E63=3,'様式３（直流発電設備）① '!Z41+'様式３（直流発電設備）② '!Z41+'様式３（直流発電設備）③ '!Z41,
IF(E63=2,'様式３（直流発電設備）① '!Z41+'様式３（直流発電設備）② '!Z41,IF(E63&lt;=1,'様式３（直流発電設備）① '!Z41)))</f>
        <v>0</v>
      </c>
      <c r="F158" s="28" t="s">
        <v>109</v>
      </c>
      <c r="G158" s="89"/>
      <c r="H158" s="143"/>
      <c r="I158" s="144"/>
      <c r="J158" s="285" t="s">
        <v>555</v>
      </c>
      <c r="K158" s="321" t="s">
        <v>682</v>
      </c>
      <c r="O158" s="5">
        <v>1</v>
      </c>
      <c r="P158" s="5">
        <f>COUNTA(E158)</f>
        <v>1</v>
      </c>
      <c r="Q158" s="5">
        <f t="shared" ref="Q158:Q165" si="22">O158-P158</f>
        <v>0</v>
      </c>
    </row>
    <row r="159" spans="2:17" ht="140" customHeight="1" x14ac:dyDescent="0.2">
      <c r="B159" s="204"/>
      <c r="C159" s="127" t="s">
        <v>563</v>
      </c>
      <c r="D159" s="693" t="s">
        <v>611</v>
      </c>
      <c r="E159" s="113" t="s">
        <v>26</v>
      </c>
      <c r="F159" s="27"/>
      <c r="G159" s="27"/>
      <c r="H159" s="143"/>
      <c r="I159" s="144"/>
      <c r="J159" s="320" t="str">
        <f>IF(E159="有","以下の資料を別途添付ください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59" s="321" t="s">
        <v>565</v>
      </c>
      <c r="O159" s="5">
        <v>1</v>
      </c>
      <c r="P159" s="5">
        <f>IF(OR(E159="選択してください",E159=""),0,COUNTA(E159))</f>
        <v>0</v>
      </c>
      <c r="Q159" s="5">
        <f>O159-P159</f>
        <v>1</v>
      </c>
    </row>
    <row r="160" spans="2:17" ht="44" customHeight="1" x14ac:dyDescent="0.2">
      <c r="B160" s="82"/>
      <c r="C160" s="694"/>
      <c r="D160" s="128" t="s">
        <v>569</v>
      </c>
      <c r="E160" s="113"/>
      <c r="F160" s="28" t="s">
        <v>109</v>
      </c>
      <c r="G160" s="89"/>
      <c r="H160" s="143"/>
      <c r="I160" s="144"/>
      <c r="J160" s="285" t="s">
        <v>568</v>
      </c>
      <c r="K160" s="321" t="s">
        <v>683</v>
      </c>
      <c r="O160" s="5">
        <v>1</v>
      </c>
      <c r="P160" s="5">
        <f>IF(E159="有",COUNTA(E160),1)</f>
        <v>1</v>
      </c>
      <c r="Q160" s="5">
        <f>O160-P160</f>
        <v>0</v>
      </c>
    </row>
    <row r="161" spans="1:17" ht="44.15" customHeight="1" x14ac:dyDescent="0.2">
      <c r="B161" s="82"/>
      <c r="C161" s="83" t="s">
        <v>146</v>
      </c>
      <c r="D161" s="128" t="s">
        <v>147</v>
      </c>
      <c r="E161" s="113"/>
      <c r="F161" s="28" t="s">
        <v>109</v>
      </c>
      <c r="G161" s="89"/>
      <c r="H161" s="143"/>
      <c r="I161" s="144"/>
      <c r="J161" s="358" t="s">
        <v>148</v>
      </c>
      <c r="K161" s="358" t="s">
        <v>835</v>
      </c>
      <c r="O161" s="5">
        <v>1</v>
      </c>
      <c r="P161" s="5">
        <f>COUNTA(E161)</f>
        <v>0</v>
      </c>
      <c r="Q161" s="5">
        <f>O161-P161</f>
        <v>1</v>
      </c>
    </row>
    <row r="162" spans="1:17" ht="110" customHeight="1" x14ac:dyDescent="0.2">
      <c r="B162" s="82"/>
      <c r="C162" s="145" t="s">
        <v>149</v>
      </c>
      <c r="D162" s="128" t="s">
        <v>150</v>
      </c>
      <c r="E162" s="113"/>
      <c r="F162" s="28" t="s">
        <v>109</v>
      </c>
      <c r="G162" s="89"/>
      <c r="H162" s="143"/>
      <c r="I162" s="144"/>
      <c r="J162" s="273" t="str">
        <f>IF(AND(E158&lt;&gt;"",E162&lt;&gt;"",E164&gt;1999.4),"←修正してください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62" s="358" t="s">
        <v>687</v>
      </c>
      <c r="O162" s="5">
        <v>1</v>
      </c>
      <c r="P162" s="5">
        <f>IF(J162="←修正してください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162))</f>
        <v>0</v>
      </c>
      <c r="Q162" s="5">
        <f>O162-P162</f>
        <v>1</v>
      </c>
    </row>
    <row r="163" spans="1:17" ht="59" customHeight="1" x14ac:dyDescent="0.2">
      <c r="B163" s="82"/>
      <c r="C163" s="83" t="s">
        <v>151</v>
      </c>
      <c r="D163" s="128" t="s">
        <v>152</v>
      </c>
      <c r="E163" s="113"/>
      <c r="F163" s="28" t="s">
        <v>109</v>
      </c>
      <c r="G163" s="89"/>
      <c r="H163" s="143"/>
      <c r="I163" s="144"/>
      <c r="J163" s="358" t="s">
        <v>819</v>
      </c>
      <c r="K163" s="358" t="s">
        <v>686</v>
      </c>
      <c r="O163" s="5">
        <v>1</v>
      </c>
      <c r="P163" s="5">
        <f>COUNTA(E163)</f>
        <v>0</v>
      </c>
      <c r="Q163" s="5">
        <f t="shared" si="22"/>
        <v>1</v>
      </c>
    </row>
    <row r="164" spans="1:17" ht="100" customHeight="1" x14ac:dyDescent="0.2">
      <c r="B164" s="82"/>
      <c r="C164" s="146" t="s">
        <v>153</v>
      </c>
      <c r="D164" s="704" t="s">
        <v>154</v>
      </c>
      <c r="E164" s="331" t="str">
        <f>IF(E162="","",IF(E159="有",E160-E162,E158-E162))</f>
        <v/>
      </c>
      <c r="F164" s="28" t="s">
        <v>109</v>
      </c>
      <c r="G164" s="89"/>
      <c r="H164" s="143"/>
      <c r="I164" s="144"/>
      <c r="J164" s="358" t="str">
        <f>IF(AND($E$164&lt;&gt;"", $E$164&gt;1999.4),
    "【（変更後）定格出力合計】-【最小自家消費電力】の値が、1999.4以下(小数点以下を四捨五入して、2000kW未満)である必要がございます。【最小自家消費電力】、【PCSの台数】、【PCSの定格出力】や【パネル1枚あたりの出力】等をご確認の上、修正ください。",
    IF(AND($E$164&lt;&gt;"", $E$164&lt;=0),
        "【（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
        "【（変更後）定格出力合計】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64" s="358" t="s">
        <v>685</v>
      </c>
      <c r="O164" s="5">
        <v>1</v>
      </c>
      <c r="P164" s="5">
        <f>COUNTA(E164)</f>
        <v>1</v>
      </c>
      <c r="Q164" s="5">
        <f>O164-P164</f>
        <v>0</v>
      </c>
    </row>
    <row r="165" spans="1:17" ht="44.15" customHeight="1" x14ac:dyDescent="0.2">
      <c r="B165" s="103"/>
      <c r="C165" s="134"/>
      <c r="D165" s="128" t="s">
        <v>155</v>
      </c>
      <c r="E165" s="98" t="str">
        <f>IF(E161="","",-E161)</f>
        <v/>
      </c>
      <c r="F165" s="28" t="s">
        <v>109</v>
      </c>
      <c r="G165" s="89"/>
      <c r="H165" s="143"/>
      <c r="I165" s="144"/>
      <c r="J165" s="358" t="s">
        <v>156</v>
      </c>
      <c r="K165" s="358" t="s">
        <v>684</v>
      </c>
      <c r="O165" s="5">
        <v>1</v>
      </c>
      <c r="P165" s="5">
        <f>COUNTA(E165)</f>
        <v>1</v>
      </c>
      <c r="Q165" s="5">
        <f t="shared" si="22"/>
        <v>0</v>
      </c>
    </row>
    <row r="166" spans="1:17" ht="50" customHeight="1" x14ac:dyDescent="0.2">
      <c r="C166" s="122"/>
      <c r="D166" s="14"/>
      <c r="E166" s="761" t="str">
        <f>IF(E163="","",IF(E163&lt;E164,"増設となるため、接続検討から新規でお申し込みなおしください",""))</f>
        <v/>
      </c>
      <c r="J166" s="359"/>
    </row>
    <row r="167" spans="1:17" s="361" customFormat="1" ht="40" customHeight="1" x14ac:dyDescent="0.2">
      <c r="A167" s="197" t="s">
        <v>789</v>
      </c>
    </row>
    <row r="168" spans="1:17" s="361" customFormat="1" ht="40" customHeight="1" x14ac:dyDescent="0.2">
      <c r="A168" s="197"/>
    </row>
    <row r="169" spans="1:17" s="1" customFormat="1" ht="16.5" customHeight="1" x14ac:dyDescent="0.2">
      <c r="K169" s="360"/>
    </row>
    <row r="170" spans="1:17" x14ac:dyDescent="0.2">
      <c r="D170" s="26"/>
    </row>
    <row r="229" spans="3:4" x14ac:dyDescent="0.2">
      <c r="C229" s="178"/>
      <c r="D229" s="177"/>
    </row>
    <row r="230" spans="3:4" x14ac:dyDescent="0.2">
      <c r="C230" s="178"/>
      <c r="D230" s="177"/>
    </row>
    <row r="231" spans="3:4" x14ac:dyDescent="0.2">
      <c r="C231" s="21"/>
    </row>
  </sheetData>
  <sheetProtection algorithmName="SHA-512" hashValue="eHz1AOeogalxSgsnzeb+3tNBIyHNtsD7dpFsnbO9hRSK5Kd3Iu4xebah7mT2aKWUqWYgq8u2G4QSICADxRMxVw==" saltValue="gdBIDJ+FULeh/FlINHTyEA==" spinCount="100000" sheet="1" objects="1" scenarios="1"/>
  <dataConsolidate/>
  <phoneticPr fontId="2"/>
  <conditionalFormatting sqref="A1:XFD1048576">
    <cfRule type="expression" dxfId="299" priority="1">
      <formula>$E$166="増設となるため、接続検討から新規でお申し込みなおしください"</formula>
    </cfRule>
  </conditionalFormatting>
  <conditionalFormatting sqref="C94:K153">
    <cfRule type="expression" dxfId="298" priority="14">
      <formula>$E$63&lt;2</formula>
    </cfRule>
  </conditionalFormatting>
  <conditionalFormatting sqref="C96:K97">
    <cfRule type="expression" dxfId="297" priority="40">
      <formula>$E$63&lt;2</formula>
    </cfRule>
  </conditionalFormatting>
  <conditionalFormatting sqref="C124:K153">
    <cfRule type="expression" dxfId="296" priority="13">
      <formula>$E$63&lt;3</formula>
    </cfRule>
  </conditionalFormatting>
  <conditionalFormatting sqref="E12:E20 E27:E34 E36">
    <cfRule type="containsBlanks" dxfId="295" priority="11997">
      <formula>LEN(TRIM(E12))=0</formula>
    </cfRule>
  </conditionalFormatting>
  <conditionalFormatting sqref="E21">
    <cfRule type="expression" dxfId="294" priority="198">
      <formula>OR($E$21="選択してください",$E$21="")</formula>
    </cfRule>
  </conditionalFormatting>
  <conditionalFormatting sqref="E24">
    <cfRule type="expression" dxfId="293" priority="129">
      <formula>OR($E$24="",$E$24="選択してください")</formula>
    </cfRule>
  </conditionalFormatting>
  <conditionalFormatting sqref="E26">
    <cfRule type="expression" dxfId="292" priority="186">
      <formula>OR($E$26="",$E$26="選択してください")</formula>
    </cfRule>
  </conditionalFormatting>
  <conditionalFormatting sqref="E37">
    <cfRule type="expression" dxfId="291" priority="188">
      <formula>OR($E$37="選択してください",$E$37="")</formula>
    </cfRule>
  </conditionalFormatting>
  <conditionalFormatting sqref="E38:E45">
    <cfRule type="containsBlanks" dxfId="290" priority="73">
      <formula>LEN(TRIM(E38))=0</formula>
    </cfRule>
  </conditionalFormatting>
  <conditionalFormatting sqref="E38:E47">
    <cfRule type="expression" dxfId="289" priority="39">
      <formula>$E$37&lt;&gt;"上記以外"</formula>
    </cfRule>
  </conditionalFormatting>
  <conditionalFormatting sqref="E46 E35">
    <cfRule type="containsBlanks" dxfId="288" priority="95">
      <formula>LEN(TRIM(E35))=0</formula>
    </cfRule>
  </conditionalFormatting>
  <conditionalFormatting sqref="E47:E48">
    <cfRule type="containsBlanks" dxfId="287" priority="70">
      <formula>LEN(TRIM(E47))=0</formula>
    </cfRule>
  </conditionalFormatting>
  <conditionalFormatting sqref="E51:E53">
    <cfRule type="containsBlanks" dxfId="286" priority="185">
      <formula>LEN(TRIM(E51))=0</formula>
    </cfRule>
  </conditionalFormatting>
  <conditionalFormatting sqref="E54">
    <cfRule type="expression" dxfId="285" priority="184">
      <formula>OR($E$54="選択してください",$E$54="")</formula>
    </cfRule>
  </conditionalFormatting>
  <conditionalFormatting sqref="E55">
    <cfRule type="expression" dxfId="284" priority="182">
      <formula>OR($E$55="選択してください",$E$55="")</formula>
    </cfRule>
  </conditionalFormatting>
  <conditionalFormatting sqref="E55:E57">
    <cfRule type="expression" dxfId="283" priority="3">
      <formula>$E$54&lt;&gt;"有"</formula>
    </cfRule>
  </conditionalFormatting>
  <conditionalFormatting sqref="E56">
    <cfRule type="expression" dxfId="282" priority="181">
      <formula>OR($E$56="選択してください",$E$56="")</formula>
    </cfRule>
  </conditionalFormatting>
  <conditionalFormatting sqref="E57">
    <cfRule type="containsBlanks" dxfId="281" priority="183">
      <formula>LEN(TRIM(E57))=0</formula>
    </cfRule>
  </conditionalFormatting>
  <conditionalFormatting sqref="E58">
    <cfRule type="expression" dxfId="280" priority="37">
      <formula>$E$58&lt;&gt;"✓"</formula>
    </cfRule>
  </conditionalFormatting>
  <conditionalFormatting sqref="E59">
    <cfRule type="containsBlanks" dxfId="279" priority="30">
      <formula>LEN(TRIM(E59))=0</formula>
    </cfRule>
    <cfRule type="expression" dxfId="278" priority="69">
      <formula>$E$59="選択してください"</formula>
    </cfRule>
  </conditionalFormatting>
  <conditionalFormatting sqref="E71">
    <cfRule type="expression" dxfId="275" priority="12000">
      <formula>OR($E$71="",$E$71="選択してください")</formula>
    </cfRule>
  </conditionalFormatting>
  <conditionalFormatting sqref="E74">
    <cfRule type="expression" dxfId="274" priority="53">
      <formula>E74="選択してください"</formula>
    </cfRule>
  </conditionalFormatting>
  <conditionalFormatting sqref="E75:E93 E22:E23 E25 E63 E72">
    <cfRule type="containsBlanks" dxfId="272" priority="11985">
      <formula>LEN(TRIM(E22))=0</formula>
    </cfRule>
  </conditionalFormatting>
  <conditionalFormatting sqref="E82:E84">
    <cfRule type="expression" dxfId="271" priority="54">
      <formula>E82="選択してください"</formula>
    </cfRule>
  </conditionalFormatting>
  <conditionalFormatting sqref="E85">
    <cfRule type="expression" dxfId="270" priority="110">
      <formula>$E$84&lt;&gt;"有"</formula>
    </cfRule>
  </conditionalFormatting>
  <conditionalFormatting sqref="E90:E93 H90:I93">
    <cfRule type="expression" dxfId="269" priority="105">
      <formula>$E$87&lt;2</formula>
    </cfRule>
  </conditionalFormatting>
  <conditionalFormatting sqref="E91:E93 H91:I93">
    <cfRule type="expression" dxfId="268" priority="160">
      <formula>$E$87&lt;3</formula>
    </cfRule>
  </conditionalFormatting>
  <conditionalFormatting sqref="E92:E93 H92:I93">
    <cfRule type="expression" dxfId="267" priority="162">
      <formula>$E$87&lt;4</formula>
    </cfRule>
  </conditionalFormatting>
  <conditionalFormatting sqref="E93 H93:I93">
    <cfRule type="expression" dxfId="266" priority="11980">
      <formula>$E$87&lt;5</formula>
    </cfRule>
  </conditionalFormatting>
  <conditionalFormatting sqref="E95:E100">
    <cfRule type="expression" dxfId="265" priority="28">
      <formula>OR(E95="選択してください",E95="")</formula>
    </cfRule>
  </conditionalFormatting>
  <conditionalFormatting sqref="E96:E97 E126:E127 E66:E67 E69:E70">
    <cfRule type="containsBlanks" dxfId="264" priority="197">
      <formula>LEN(TRIM(E66))=0</formula>
    </cfRule>
  </conditionalFormatting>
  <conditionalFormatting sqref="E99:E100">
    <cfRule type="containsBlanks" dxfId="263" priority="24">
      <formula>LEN(TRIM(E99))=0</formula>
    </cfRule>
  </conditionalFormatting>
  <conditionalFormatting sqref="E101">
    <cfRule type="expression" dxfId="262" priority="12005">
      <formula>OR($E$101="",$E$101="選択してください")</formula>
    </cfRule>
    <cfRule type="expression" dxfId="261" priority="12006">
      <formula>OR($E$71="",$E$71="選択してください")</formula>
    </cfRule>
  </conditionalFormatting>
  <conditionalFormatting sqref="E115">
    <cfRule type="expression" dxfId="260" priority="102">
      <formula>$E$114&lt;&gt;"有"</formula>
    </cfRule>
  </conditionalFormatting>
  <conditionalFormatting sqref="E117">
    <cfRule type="containsBlanks" dxfId="259" priority="98">
      <formula>LEN(TRIM(E117))=0</formula>
    </cfRule>
    <cfRule type="expression" dxfId="258" priority="99">
      <formula>E117=""</formula>
    </cfRule>
  </conditionalFormatting>
  <conditionalFormatting sqref="E118:E123 E112:E116 E104">
    <cfRule type="expression" dxfId="257" priority="11984">
      <formula>OR(E104="選択してください",E104="")</formula>
    </cfRule>
  </conditionalFormatting>
  <conditionalFormatting sqref="E118:E123 E114:E116">
    <cfRule type="containsBlanks" dxfId="256" priority="12013">
      <formula>LEN(TRIM(E114))=0</formula>
    </cfRule>
  </conditionalFormatting>
  <conditionalFormatting sqref="E120:E123 H120:I123">
    <cfRule type="expression" dxfId="255" priority="119">
      <formula>$E$117&lt;2</formula>
    </cfRule>
  </conditionalFormatting>
  <conditionalFormatting sqref="E121:E123 H121:I123">
    <cfRule type="expression" dxfId="254" priority="131">
      <formula>$E$117&lt;3</formula>
    </cfRule>
  </conditionalFormatting>
  <conditionalFormatting sqref="E122:E123 H122:I123">
    <cfRule type="expression" dxfId="253" priority="159">
      <formula>$E$117&lt;4</formula>
    </cfRule>
  </conditionalFormatting>
  <conditionalFormatting sqref="E123 H123:I123">
    <cfRule type="expression" dxfId="252" priority="169">
      <formula>$E$117&lt;5</formula>
    </cfRule>
  </conditionalFormatting>
  <conditionalFormatting sqref="E125 E65 E68">
    <cfRule type="expression" dxfId="251" priority="29">
      <formula>OR(E65="選択してください",E65="")</formula>
    </cfRule>
  </conditionalFormatting>
  <conditionalFormatting sqref="E128:E130">
    <cfRule type="expression" dxfId="250" priority="17">
      <formula>OR(E128="選択してください",E128="")</formula>
    </cfRule>
  </conditionalFormatting>
  <conditionalFormatting sqref="E129:E130">
    <cfRule type="containsBlanks" dxfId="249" priority="22">
      <formula>LEN(TRIM(E129))=0</formula>
    </cfRule>
  </conditionalFormatting>
  <conditionalFormatting sqref="E131">
    <cfRule type="expression" dxfId="248" priority="12007">
      <formula>OR($E$131="",$E$131="選択してください")</formula>
    </cfRule>
    <cfRule type="expression" dxfId="247" priority="12008">
      <formula>OR($E$71="",$E$71="選択してください")</formula>
    </cfRule>
  </conditionalFormatting>
  <conditionalFormatting sqref="E134">
    <cfRule type="expression" dxfId="246" priority="166">
      <formula>OR(E134="選択してください",E134="")</formula>
    </cfRule>
  </conditionalFormatting>
  <conditionalFormatting sqref="E142:E144">
    <cfRule type="expression" dxfId="245" priority="164">
      <formula>OR(E142="選択してください",E142="")</formula>
    </cfRule>
  </conditionalFormatting>
  <conditionalFormatting sqref="E145">
    <cfRule type="expression" dxfId="244" priority="101">
      <formula>$E$144&lt;&gt;"有"</formula>
    </cfRule>
  </conditionalFormatting>
  <conditionalFormatting sqref="E147">
    <cfRule type="containsBlanks" dxfId="243" priority="96">
      <formula>LEN(TRIM(E147))=0</formula>
    </cfRule>
    <cfRule type="expression" dxfId="242" priority="97">
      <formula>E147=""</formula>
    </cfRule>
  </conditionalFormatting>
  <conditionalFormatting sqref="E150:E153 H150:I153">
    <cfRule type="expression" dxfId="241" priority="118">
      <formula>$E$147&lt;2</formula>
    </cfRule>
  </conditionalFormatting>
  <conditionalFormatting sqref="E151:E153 H151:I153">
    <cfRule type="expression" dxfId="240" priority="117">
      <formula>$E$147&lt;3</formula>
    </cfRule>
  </conditionalFormatting>
  <conditionalFormatting sqref="E152:E153 H152:I153">
    <cfRule type="expression" dxfId="239" priority="116">
      <formula>$E$147&lt;4</formula>
    </cfRule>
  </conditionalFormatting>
  <conditionalFormatting sqref="E153 H153:I153">
    <cfRule type="expression" dxfId="238" priority="104">
      <formula>$E$147&lt;5</formula>
    </cfRule>
  </conditionalFormatting>
  <conditionalFormatting sqref="E156:E157">
    <cfRule type="containsBlanks" dxfId="237" priority="146">
      <formula>LEN(TRIM(E156))=0</formula>
    </cfRule>
  </conditionalFormatting>
  <conditionalFormatting sqref="E159">
    <cfRule type="expression" dxfId="236" priority="12020">
      <formula>OR(E159="",E159="選択してください")</formula>
    </cfRule>
  </conditionalFormatting>
  <conditionalFormatting sqref="E160">
    <cfRule type="expression" dxfId="235" priority="11998">
      <formula>$E$159&lt;&gt;"有"</formula>
    </cfRule>
    <cfRule type="expression" dxfId="234" priority="11999">
      <formula>$E$160=""</formula>
    </cfRule>
  </conditionalFormatting>
  <conditionalFormatting sqref="E161:E163">
    <cfRule type="containsBlanks" dxfId="233" priority="136">
      <formula>LEN(TRIM(E161))=0</formula>
    </cfRule>
  </conditionalFormatting>
  <conditionalFormatting sqref="E162">
    <cfRule type="expression" dxfId="232" priority="106">
      <formula>E164&gt;1999.4</formula>
    </cfRule>
  </conditionalFormatting>
  <conditionalFormatting sqref="E164">
    <cfRule type="expression" dxfId="231" priority="55">
      <formula>AND(OR($E$164&gt;1999.4,$E$164&lt;=0),$E$164&lt;&gt;"")</formula>
    </cfRule>
  </conditionalFormatting>
  <conditionalFormatting sqref="H77:H79">
    <cfRule type="containsBlanks" dxfId="230" priority="173">
      <formula>LEN(TRIM(H77))=0</formula>
    </cfRule>
  </conditionalFormatting>
  <conditionalFormatting sqref="H89:H93 E148:E153 E135:E146 E105:E112 E102 E132">
    <cfRule type="containsBlanks" dxfId="229" priority="12010">
      <formula>LEN(TRIM(E89))=0</formula>
    </cfRule>
  </conditionalFormatting>
  <conditionalFormatting sqref="H89:H93">
    <cfRule type="expression" dxfId="228" priority="11996">
      <formula>SUM($H$89:$H$93)&lt;&gt;$E$73</formula>
    </cfRule>
  </conditionalFormatting>
  <conditionalFormatting sqref="H107:H109">
    <cfRule type="containsBlanks" dxfId="227" priority="12011">
      <formula>LEN(TRIM(H107))=0</formula>
    </cfRule>
  </conditionalFormatting>
  <conditionalFormatting sqref="H119:H123 H149:H153 E86:E87">
    <cfRule type="expression" dxfId="226" priority="11995">
      <formula>E86=""</formula>
    </cfRule>
  </conditionalFormatting>
  <conditionalFormatting sqref="H119:H123">
    <cfRule type="expression" dxfId="225" priority="11994">
      <formula>SUM($H$119:$H$123)&lt;&gt;$E$103</formula>
    </cfRule>
  </conditionalFormatting>
  <conditionalFormatting sqref="H137:H139">
    <cfRule type="containsBlanks" dxfId="224" priority="12014">
      <formula>LEN(TRIM(H137))=0</formula>
    </cfRule>
  </conditionalFormatting>
  <conditionalFormatting sqref="H149:H153">
    <cfRule type="expression" dxfId="223" priority="11993">
      <formula>SUM($H$149:$H$153)&lt;&gt;$E$133</formula>
    </cfRule>
  </conditionalFormatting>
  <conditionalFormatting sqref="J19:J20">
    <cfRule type="expression" dxfId="222" priority="109">
      <formula>$J19="発電事業者様の名称をご記載ください"</formula>
    </cfRule>
  </conditionalFormatting>
  <conditionalFormatting sqref="J90">
    <cfRule type="expression" dxfId="221" priority="51">
      <formula>AND($E$87&lt;2,OR(E90&lt;&gt;"",H90&lt;&gt;""))</formula>
    </cfRule>
  </conditionalFormatting>
  <conditionalFormatting sqref="J91">
    <cfRule type="expression" dxfId="220" priority="50">
      <formula>AND($E$87&lt;3,OR(E91&lt;&gt;"",H91&lt;&gt;""))</formula>
    </cfRule>
  </conditionalFormatting>
  <conditionalFormatting sqref="J92">
    <cfRule type="expression" dxfId="219" priority="49">
      <formula>AND($E$87&lt;4,OR(E92&lt;&gt;"",H92&lt;&gt;""))</formula>
    </cfRule>
  </conditionalFormatting>
  <conditionalFormatting sqref="J93">
    <cfRule type="expression" dxfId="218" priority="48">
      <formula>AND($E$87&lt;5,OR(E93&lt;&gt;"",H93&lt;&gt;""))</formula>
    </cfRule>
  </conditionalFormatting>
  <conditionalFormatting sqref="J120">
    <cfRule type="expression" dxfId="217" priority="82">
      <formula>AND($E117&lt;2,OR(E120&lt;&gt;"",H120&lt;&gt;""))</formula>
    </cfRule>
  </conditionalFormatting>
  <conditionalFormatting sqref="J121">
    <cfRule type="expression" dxfId="216" priority="46">
      <formula>AND($E$117&lt;3,OR(E121&lt;&gt;"",H121&lt;&gt;""))</formula>
    </cfRule>
  </conditionalFormatting>
  <conditionalFormatting sqref="J122">
    <cfRule type="expression" dxfId="215" priority="45">
      <formula>AND($E117&lt;4,OR(E122&lt;&gt;"",H122&lt;&gt;""))</formula>
    </cfRule>
  </conditionalFormatting>
  <conditionalFormatting sqref="J123">
    <cfRule type="expression" dxfId="214" priority="44">
      <formula>AND($E117&lt;5,OR(E123&lt;&gt;"",H123&lt;&gt;""))</formula>
    </cfRule>
  </conditionalFormatting>
  <conditionalFormatting sqref="J150">
    <cfRule type="expression" dxfId="213" priority="85">
      <formula>AND($E147&lt;2,OR(E150&lt;&gt;"",H150&lt;&gt;""))</formula>
    </cfRule>
  </conditionalFormatting>
  <conditionalFormatting sqref="J151">
    <cfRule type="expression" dxfId="212" priority="47">
      <formula>AND($E147&lt;3,OR(E151&lt;&gt;"",H151&lt;&gt;""))</formula>
    </cfRule>
  </conditionalFormatting>
  <conditionalFormatting sqref="J152">
    <cfRule type="expression" dxfId="211" priority="43">
      <formula>AND($E147&lt;4,OR(E152&lt;&gt;"",H152&lt;&gt;""))</formula>
    </cfRule>
  </conditionalFormatting>
  <conditionalFormatting sqref="J153">
    <cfRule type="expression" dxfId="210" priority="42">
      <formula>AND($E147&lt;5,OR(E153&lt;&gt;"",H153&lt;&gt;""))</formula>
    </cfRule>
  </conditionalFormatting>
  <conditionalFormatting sqref="J162">
    <cfRule type="expression" dxfId="209" priority="107">
      <formula>$J$162="自家消費する電力（所内電力を含む）の最小値を、少数点を含む値で入力ください ※不明の場合は「0」を記載ください"</formula>
    </cfRule>
  </conditionalFormatting>
  <conditionalFormatting sqref="J164">
    <cfRule type="expression" dxfId="208" priority="100">
      <formula>AND($E$164&lt;&gt;"",OR($E$164&gt;1999.4,$E$164&lt;=0))</formula>
    </cfRule>
  </conditionalFormatting>
  <dataValidations count="48">
    <dataValidation type="date" operator="greaterThan" allowBlank="1" showInputMessage="1" showErrorMessage="1" error="本書類の記載日より_x000a_未来日の日付を記載ください" sqref="E51" xr:uid="{60CC1B5C-862F-4F10-85A7-065C9795CA03}">
      <formula1>E12</formula1>
    </dataValidation>
    <dataValidation type="date" operator="greaterThanOrEqual" allowBlank="1" showInputMessage="1" showErrorMessage="1" error="アクセス設備の運用開始希望日より_x000a_未来日もしくは同日の日付を記載ください" sqref="E52:E53" xr:uid="{54C942FB-7D6F-4886-9182-EC919875DAF9}">
      <formula1>E51</formula1>
    </dataValidation>
    <dataValidation type="decimal" operator="greaterThan" allowBlank="1" showInputMessage="1" showErrorMessage="1" error="小数点以下第一位を四捨五入して2000未満となるように入力ください" sqref="E57" xr:uid="{5B382DEC-346D-445D-B8C0-FAFC5CF16422}">
      <formula1>0</formula1>
    </dataValidation>
    <dataValidation type="custom" operator="greaterThanOrEqual" allowBlank="1" showInputMessage="1" showErrorMessage="1" error="「Today関数」を使用せずに、手入力で申込記載日(YYYY年MM月DD日)を記載ください。" sqref="E12" xr:uid="{BAE84676-2796-4268-99E8-238B81EC0512}">
      <formula1>AND(NOT(_xlfn.ISFORMULA(E12)), ISNUMBER(E12), E12=DATE(YEAR(E12),MONTH(E12),DAY(E12)), E12 &gt;= TODAY())</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64" xr:uid="{3BE87DA2-2FDC-4BCB-AD7B-2A39E45ED267}">
      <formula1>1</formula1>
      <formula2>3</formula2>
    </dataValidation>
    <dataValidation type="decimal" operator="greaterThan" allowBlank="1" showInputMessage="1" showErrorMessage="1" error="0より大きい数値を入力してください。_x000a_" sqref="E102 E72 E132" xr:uid="{7662FA9A-FB83-47EC-A61F-88E5249EEB71}">
      <formula1>0</formula1>
    </dataValidation>
    <dataValidation type="whole" operator="greaterThan" allowBlank="1" showInputMessage="1" showErrorMessage="1" error="0より大きいの整数値を入力してください。_x000a_" sqref="E94 H124:H128 E102 E148 H131:H132 E124 H101:H102 E72 E118 E132 E88 H94:H98" xr:uid="{3E8B231A-AD08-47D8-87F4-4F3E420709B4}">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62" xr:uid="{889AC3F6-F842-46DC-95FD-67C52C3FEC8B}">
      <formula1>AND(E164&lt;=1999.4,E161&gt;=E162,E162&gt;=0)</formula1>
    </dataValidation>
    <dataValidation type="custom" operator="greaterThanOrEqual" showInputMessage="1" showErrorMessage="1" error="【最大自家消費電力】は【最小自家消費電力】以上の値を入力ください" sqref="E161" xr:uid="{74C579D8-D740-43D2-83D4-4FA874C3A591}">
      <formula1>AND(E161&gt;=E162,E161&gt;=0)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72" xr:uid="{FE0A4D9B-0CC4-4C5C-97B5-7C3A4CF90A85}">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63" xr:uid="{DAC796B3-C991-49C3-B3B2-42FE6BA91A0A}">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47 E117 E87" xr:uid="{FC1E2A5F-DCEB-40A0-AC6E-6A497B3B03F9}">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47" xr:uid="{909B23BE-746D-40E1-ACC4-F064A1E3D87A}">
      <formula1>1</formula1>
      <formula2>5</formula2>
    </dataValidation>
    <dataValidation type="whole" operator="lessThanOrEqual" allowBlank="1" showInputMessage="1" showErrorMessage="1" sqref="E87 E147" xr:uid="{E93541B0-0590-489C-B54A-D7F0DD59CC0C}">
      <formula1>5</formula1>
    </dataValidation>
    <dataValidation type="decimal" operator="greaterThanOrEqual" allowBlank="1" showInputMessage="1" showErrorMessage="1" error="PCS1種類目設備の定格出力以上の数値となるように入力ください。" sqref="E75" xr:uid="{11C98D54-A093-400B-AB89-C0FE5870D50A}">
      <formula1>E72</formula1>
    </dataValidation>
    <dataValidation type="decimal" operator="greaterThanOrEqual" allowBlank="1" showInputMessage="1" showErrorMessage="1" error="PCSの単体（1台あたり）の定格容量は定格出力以上の値で入力ください" sqref="E75" xr:uid="{4C5C45D1-C31E-440B-939A-6F71B4104180}">
      <formula1>E72</formula1>
    </dataValidation>
    <dataValidation type="decimal" operator="greaterThanOrEqual" allowBlank="1" showInputMessage="1" showErrorMessage="1" error="PCS2種類目設備の定格出力以上の数値となるように入力ください。" sqref="E105" xr:uid="{FABDD124-24F6-4818-B57E-EDB75A998529}">
      <formula1>E102</formula1>
    </dataValidation>
    <dataValidation type="decimal" operator="greaterThanOrEqual" allowBlank="1" showInputMessage="1" showErrorMessage="1" error="PCS3種類目設備の定格出力以上の数値となるように入力ください。" sqref="E135" xr:uid="{D0BE5723-1C6D-461D-84A6-8FD76A0AD1F2}">
      <formula1>E132</formula1>
    </dataValidation>
    <dataValidation type="decimal" operator="greaterThan" allowBlank="1" showInputMessage="1" showErrorMessage="1" error="0より大きい値で入力ください" sqref="E156" xr:uid="{9AD97403-8DD7-4F40-8C45-9F4CF576A83B}">
      <formula1>0</formula1>
    </dataValidation>
    <dataValidation type="whole" operator="greaterThan" allowBlank="1" showInputMessage="1" showErrorMessage="1" error="0より大きい整数値を入力してください。_x000a_" sqref="E116 H89 H149 E89 H119 E149 E146 E86 E119" xr:uid="{72BD1F3E-3C1F-41AA-AADD-DC9E80120DB8}">
      <formula1>0</formula1>
    </dataValidation>
    <dataValidation type="whole" operator="greaterThan" allowBlank="1" showInputMessage="1" showErrorMessage="1" error="0より大きい整数で入力ください" sqref="E157" xr:uid="{29C60B36-9A54-4EB0-A501-66427FBF4A8C}">
      <formula1>0</formula1>
    </dataValidation>
    <dataValidation type="custom" operator="greaterThan" showInputMessage="1" showErrorMessage="1" error="0より大きい整数値で、パネル枚数構成の種類数に応じた黄色セルに入力ください" sqref="E150 E90" xr:uid="{C6A12695-799F-4FE9-AB32-BAC06EA08AC7}">
      <formula1>AND(ISNUMBER(E90), E90&gt;0, E90=INT(E90), E87&gt;=2)</formula1>
    </dataValidation>
    <dataValidation type="custom" allowBlank="1" showInputMessage="1" showErrorMessage="1" error="0より大きい整数値で、パネル枚数構成の種類数に応じた黄色セルに入力ください" sqref="E90" xr:uid="{4735CBC4-F689-4EEE-8BBC-BF6874AF047F}">
      <formula1>AND(ISNUMBER(E90), E90&gt;0, E90=INT(E90), E87&gt;=2)</formula1>
    </dataValidation>
    <dataValidation type="custom" operator="greaterThan" showInputMessage="1" showErrorMessage="1" error="0より大きい整数値で、パネル枚数構成の種類数に応じた黄色セルに入力ください_x000a_" sqref="E151" xr:uid="{8EE361C6-EBA7-4FEB-87BF-CC8B5BC89468}">
      <formula1>AND(ISNUMBER(E151), E151&gt;0, E151=INT(E151), E147&gt;=3)</formula1>
    </dataValidation>
    <dataValidation type="custom" showInputMessage="1" showErrorMessage="1" error="0より大きい整数値で、パネル枚数構成の種類数に応じた黄色セルに入力ください" sqref="E91 E121" xr:uid="{7AC8445F-09CD-4B85-8EBC-1516394FF3E5}">
      <formula1>AND(ISNUMBER(E91), E91&gt;0, E91=INT(E91), E87&gt;=3)</formula1>
    </dataValidation>
    <dataValidation type="custom" operator="greaterThan" showInputMessage="1" showErrorMessage="1" error="0より大きい整数値で、パネル枚数構成の種類数に応じた黄色セルに入力ください" sqref="E152 E122 E92" xr:uid="{546570DC-D20A-4924-B0DD-1A2A199C495C}">
      <formula1>AND(ISNUMBER(E92), E92&gt;0, E92=INT(E92), E87&gt;=4)</formula1>
    </dataValidation>
    <dataValidation type="custom" showInputMessage="1" showErrorMessage="1" error="0より大きい整数値で、パネル枚数構成の種類数に応じた黄色セルに入力ください" sqref="E92" xr:uid="{D1415487-F4A7-443E-B407-428CDE782F33}">
      <formula1>AND(ISNUMBER(E92), E92&gt;0, E92=INT(E92), E87&gt;=4)</formula1>
    </dataValidation>
    <dataValidation type="custom" operator="greaterThan" showInputMessage="1" showErrorMessage="1" error="0より大きい整数値で、パネル枚数構成の種類数に応じた黄色セルに入力ください" sqref="E123" xr:uid="{7BC4FBDF-6DF1-45D6-B0C4-01E87B37CD86}">
      <formula1>AND(ISNUMBER(E123), E123&gt;0, E123=INT(E123), E117&gt;=5)</formula1>
    </dataValidation>
    <dataValidation type="custom" allowBlank="1" showInputMessage="1" showErrorMessage="1" error="0より大きい整数値で、パネル枚数構成の種類数に応じた黄色セルに入力ください" sqref="E93" xr:uid="{45A32E00-95BD-4155-B6EC-C59E3086DAC8}">
      <formula1>AND(ISNUMBER(E93), E93&gt;0, E93=INT(E93), E87&gt;=5)</formula1>
    </dataValidation>
    <dataValidation type="custom" operator="greaterThan" showInputMessage="1" showErrorMessage="1" error="0より大きい整数値で、パネル枚数構成の種類数に応じた黄色セルに入力ください" sqref="H90 H120" xr:uid="{A4A50D44-4622-48A2-BB87-49D12371B9D4}">
      <formula1>AND(ISNUMBER(H90), H90&gt;0, H90=INT(H90), E87&gt;=2)</formula1>
    </dataValidation>
    <dataValidation type="custom" operator="greaterThan" showInputMessage="1" showErrorMessage="1" error="0より大きい整数値で、パネル枚数構成の種類数に応じた黄色セルに入力ください" sqref="H93 H123" xr:uid="{D09CD8B8-9CB0-40E1-86EE-E5BA1132BD72}">
      <formula1>AND(ISNUMBER(H93), H93&gt;0, H93=INT(H93), E87&gt;=5)</formula1>
    </dataValidation>
    <dataValidation type="custom" operator="greaterThan" showInputMessage="1" showErrorMessage="1" error="0より大きい整数値で、パネル枚数構成の種類数に応じた黄色セルに入力ください" sqref="H91 H121 H151" xr:uid="{35A1F899-D0DC-46B9-9DC1-8877989F2FAA}">
      <formula1>AND(ISNUMBER(H91), H91&gt;0, H91=INT(H91), E87&gt;=3)</formula1>
    </dataValidation>
    <dataValidation type="custom" operator="greaterThan" showInputMessage="1" showErrorMessage="1" error="0より大きい整数値で、パネル枚数構成の種類数に応じた黄色セルに入力ください" sqref="H92 H122 H152" xr:uid="{0AE2EC3D-8FD3-4D45-99FD-D9D83D3BE3D5}">
      <formula1>AND(ISNUMBER(H92), H92&gt;0, H92=INT(H92), E87&gt;=4)</formula1>
    </dataValidation>
    <dataValidation type="custom" operator="greaterThan" showInputMessage="1" showErrorMessage="1" error="0より大きい整数値で、パネル枚数構成の種類数に応じた黄色セルに入力ください_x000a__x000a_" sqref="E120" xr:uid="{E13B4DD6-5CA7-4DDE-A6E1-7C8312269535}">
      <formula1>AND(ISNUMBER(E120), E120&gt;0, E120=INT(E120), E117&gt;=2)</formula1>
    </dataValidation>
    <dataValidation type="custom" showInputMessage="1" showErrorMessage="1" error="パネル枚数構成の見直し、もしくは_x000a_0より大きい整数値を入力してください。_x000a_" sqref="E120" xr:uid="{86DACF7E-FFA9-4115-9E48-0B56FEDA3422}">
      <formula1>AND(ISNUMBER(E120), E120&gt;=0, E117&gt;=2)</formula1>
    </dataValidation>
    <dataValidation type="custom" showInputMessage="1" showErrorMessage="1" error="パネル枚数構成の見直し、もしくは_x000a_0より大きい整数値を入力してください。_x000a_" sqref="E122" xr:uid="{E89B943F-F321-4DF5-AB5A-A3453E6A48D0}">
      <formula1>AND(ISNUMBER(E122), E122&gt;0, E122=INT(E122), E117&gt;=4)</formula1>
    </dataValidation>
    <dataValidation type="custom" operator="greaterThan" showInputMessage="1" showErrorMessage="1" error="0より大きい整数値で、パネル枚数構成の種類数に応じた黄色セルに入力ください_x000a_" sqref="H153" xr:uid="{F65415A3-77B8-4978-817F-2EAD806C2645}">
      <formula1>AND(ISNUMBER(H153), H153&gt;0, H153=INT(H153), E147&gt;=5)</formula1>
    </dataValidation>
    <dataValidation type="custom" operator="greaterThan" showInputMessage="1" showErrorMessage="1" error="0より大きい整数値で、パネル枚数構成の種類数に応じた黄色セルに入力ください_x000a_" sqref="E153 E93" xr:uid="{76049F5C-D2DE-42A4-8771-F81B83BD4E99}">
      <formula1>AND(ISNUMBER(E93), E93&gt;0, E93=INT(E93), E87&gt;=5)</formula1>
    </dataValidation>
    <dataValidation type="custom" operator="greaterThan" showInputMessage="1" showErrorMessage="1" error="0より大きい整数値で、パネル枚数構成の種類数に応じた黄色セルに入力ください" sqref="E91" xr:uid="{A1C0C06A-7D42-42AD-9D24-A3EF3A6FBF71}">
      <formula1>AND(ISNUMBER(E91), E91&gt;0, E91=INT(E91), E87&gt;=3)</formula1>
    </dataValidation>
    <dataValidation type="custom" operator="greaterThan" showInputMessage="1" showErrorMessage="1" error="0より大きい整数値で、パネル枚数構成の種類数に応じた黄色セルに入力ください_x000a_" sqref="H150" xr:uid="{6A6BD8A7-0A61-4A58-9D04-B86ABA482A43}">
      <formula1>AND(ISNUMBER(H150), H150&gt;0, H150=INT(H150), E147&gt;=2)</formula1>
    </dataValidation>
    <dataValidation type="decimal" operator="lessThanOrEqual" allowBlank="1" showInputMessage="1" showErrorMessage="1" error="（変更後）定格出力合計よりも小さい値で入力ください" sqref="E160" xr:uid="{043477FE-9EF3-4080-A0FF-83E7D2C9DD88}">
      <formula1>E158</formula1>
    </dataValidation>
    <dataValidation type="textLength" allowBlank="1" showInputMessage="1" showErrorMessage="1" error="ハイフンを含めた12桁もしくは13桁の数字で記載ください" sqref="E45:E46 E34:E35" xr:uid="{343AC019-B33F-4707-AD3D-97C88A9455B4}">
      <formula1>12</formula1>
      <formula2>13</formula2>
    </dataValidation>
    <dataValidation type="custom" allowBlank="1" showInputMessage="1" showErrorMessage="1" error="@を含めた正しいメールアドレスを記載ください" sqref="E47 E36" xr:uid="{A707FBDC-527B-4465-94F4-1854AD930F0B}">
      <formula1>SUM(COUNTIF(E36, "*@*"), COUNTIF(E36, "*＠*"))</formula1>
    </dataValidation>
    <dataValidation type="whole" operator="greaterThan" allowBlank="1" showInputMessage="1" showErrorMessage="1" sqref="E86 E116 E146" xr:uid="{19D1914A-CBAC-42F6-8E2E-1A8636594B3D}">
      <formula1>0</formula1>
    </dataValidation>
    <dataValidation type="decimal" operator="greaterThan" allowBlank="1" showInputMessage="1" showErrorMessage="1" error="0より大きい数値で記載ください" sqref="E78:E79 H78:H79 E108:E109 H108:H109 E138:E139 H138:H139 E56" xr:uid="{87D82062-B5CE-4241-8E15-1D6EC8E8DA61}">
      <formula1>0</formula1>
    </dataValidation>
    <dataValidation type="custom" imeMode="fullKatakana" allowBlank="1" showInputMessage="1" showErrorMessage="1" error="全角カタカナで記載してください" sqref="E19 E43 E22 E32 E16" xr:uid="{9674812A-FDD3-40B6-BEAF-DC69F13EB6A3}">
      <formula1>E16=PHONETIC(E16)</formula1>
    </dataValidation>
    <dataValidation type="custom" operator="equal" allowBlank="1" showInputMessage="1" showErrorMessage="1" error="7桁の郵便番号を「●●●-●●●●」形式でご記載ください" sqref="E27 E38 E13" xr:uid="{6990078E-6F95-4429-AD43-BE4BC027AB85}">
      <formula1>AND(LEN(E13)=8, ISNUMBER(VALUE(SUBSTITUTE(E13, "-", ""))))</formula1>
    </dataValidation>
    <dataValidation type="custom" allowBlank="1" showInputMessage="1" showErrorMessage="1" error="0より大きく1999.5より小さい数値で記載ください" sqref="E163" xr:uid="{1F262799-E98A-4CDB-B3B3-2096CCAD1220}">
      <formula1>AND(E163&gt;0, E163&lt;1999.5)</formula1>
    </dataValidation>
  </dataValidations>
  <hyperlinks>
    <hyperlink ref="J63" location="入力方法!A1" display="入力方法!A1" xr:uid="{8CC4E790-B095-473B-81B0-E152A269BF9A}"/>
    <hyperlink ref="J87" location="入力方法!A1" display="入力方法!A1" xr:uid="{8CBC0934-1ACC-4C1D-AB5A-0B831EF9D416}"/>
    <hyperlink ref="J117" location="入力方法!A1" display="入力方法!A1" xr:uid="{04C3F15D-7E68-4561-A902-45A198EDDD93}"/>
    <hyperlink ref="J147" location="入力方法!A1" display="入力方法!A1" xr:uid="{E0309135-DD5B-48FD-A09B-C6F79469BD4F}"/>
  </hyperlinks>
  <pageMargins left="0.7" right="0.7" top="0.75" bottom="0.75" header="0.3" footer="0.3"/>
  <pageSetup paperSize="9" scale="10" orientation="portrait" r:id="rId1"/>
  <rowBreaks count="1" manualBreakCount="1">
    <brk id="93" max="16383" man="1"/>
  </rowBreaks>
  <extLst>
    <ext xmlns:x14="http://schemas.microsoft.com/office/spreadsheetml/2009/9/main" uri="{78C0D931-6437-407d-A8EE-F0AAD7539E65}">
      <x14:conditionalFormattings>
        <x14:conditionalFormatting xmlns:xm="http://schemas.microsoft.com/office/excel/2006/main">
          <x14:cfRule type="expression" priority="12" id="{4B9485AD-4423-4F73-987B-03146FC09532}">
            <xm:f>はじめに!$AV$51&lt;&gt;"はい"</xm:f>
            <x14:dxf>
              <fill>
                <patternFill>
                  <bgColor theme="0" tint="-0.24994659260841701"/>
                </patternFill>
              </fill>
            </x14:dxf>
          </x14:cfRule>
          <xm:sqref>E65:E67 E95:E97 E125:E127</xm:sqref>
        </x14:conditionalFormatting>
        <x14:conditionalFormatting xmlns:xm="http://schemas.microsoft.com/office/excel/2006/main">
          <x14:cfRule type="expression" priority="5" id="{DFD8D119-B4E3-4E25-94A1-2EA18B2A69E3}">
            <xm:f>はじめに!$AV$53&lt;&gt;"はい"</xm:f>
            <x14:dxf>
              <fill>
                <patternFill>
                  <bgColor theme="0" tint="-0.24994659260841701"/>
                </patternFill>
              </fill>
            </x14:dxf>
          </x14:cfRule>
          <xm:sqref>E68:E70 E98:E100 E128:E130</xm:sqref>
        </x14:conditionalFormatting>
        <x14:conditionalFormatting xmlns:xm="http://schemas.microsoft.com/office/excel/2006/main">
          <x14:cfRule type="expression" priority="19" id="{BB5A352E-0AB7-4E59-9067-BA086D986215}">
            <xm:f>AND(はじめに!$AV$51&lt;&gt;"はい",はじめに!$AV$53&lt;&gt;"はい")</xm:f>
            <x14:dxf>
              <fill>
                <patternFill>
                  <bgColor theme="0" tint="-0.24994659260841701"/>
                </patternFill>
              </fill>
            </x14:dxf>
          </x14:cfRule>
          <xm:sqref>E74:E85 H77:I79 E104:E115 H107:I109 E134:E145 H137:I139</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C0E1EE53-1E89-497B-AF44-88E7071A6BDD}">
          <x14:formula1>
            <xm:f>プルダウン用!$F$61:$F$63</xm:f>
          </x14:formula1>
          <xm:sqref>E132 E86 E118:E119 E143 E94 E88:E89 E83 E102 E113 E123:E124 E116 E146</xm:sqref>
        </x14:dataValidation>
        <x14:dataValidation type="list" allowBlank="1" showInputMessage="1" showErrorMessage="1" xr:uid="{044534CF-1DB8-4F8C-A546-A6AD01AF52D6}">
          <x14:formula1>
            <xm:f>プルダウン用!$F$64:$F$66</xm:f>
          </x14:formula1>
          <xm:sqref>E114 E144 E84</xm:sqref>
        </x14:dataValidation>
        <x14:dataValidation type="list" allowBlank="1" showInputMessage="1" showErrorMessage="1" xr:uid="{7EC9FA41-53F6-44E4-B01A-2B20404E55C6}">
          <x14:formula1>
            <xm:f>プルダウン用!$F$57:$F$60</xm:f>
          </x14:formula1>
          <xm:sqref>E112 E142 E82:E83</xm:sqref>
        </x14:dataValidation>
        <x14:dataValidation type="list" allowBlank="1" showInputMessage="1" showErrorMessage="1" xr:uid="{0F01F0EA-1083-4FC7-847B-04CB4AB74ED3}">
          <x14:formula1>
            <xm:f>プルダウン用!$F$53:$F$56</xm:f>
          </x14:formula1>
          <xm:sqref>E104 E134 E74</xm:sqref>
        </x14:dataValidation>
        <x14:dataValidation type="list" allowBlank="1" showInputMessage="1" showErrorMessage="1" xr:uid="{D3DF59E4-6DE3-49A5-93E5-94932D2F352A}">
          <x14:formula1>
            <xm:f>プルダウン用!$F$10:$F$12</xm:f>
          </x14:formula1>
          <xm:sqref>E21</xm:sqref>
        </x14:dataValidation>
        <x14:dataValidation type="list" allowBlank="1" showInputMessage="1" showErrorMessage="1" xr:uid="{EFF9A4C2-EFBF-4E8C-9669-67ACA9445A2F}">
          <x14:formula1>
            <xm:f>プルダウン用!$F$26:$F$28</xm:f>
          </x14:formula1>
          <xm:sqref>E37</xm:sqref>
        </x14:dataValidation>
        <x14:dataValidation type="list" allowBlank="1" showInputMessage="1" showErrorMessage="1" xr:uid="{D5FB34C5-EFBC-4926-A0EC-A510F93020AE}">
          <x14:formula1>
            <xm:f>プルダウン用!$F$33:$F$35</xm:f>
          </x14:formula1>
          <xm:sqref>E54</xm:sqref>
        </x14:dataValidation>
        <x14:dataValidation type="list" allowBlank="1" showInputMessage="1" showErrorMessage="1" xr:uid="{AE210F3C-8B59-4770-9979-F1DD14DB2009}">
          <x14:formula1>
            <xm:f>プルダウン用!$F$36:$F$38</xm:f>
          </x14:formula1>
          <xm:sqref>E55</xm:sqref>
        </x14:dataValidation>
        <x14:dataValidation type="list" allowBlank="1" showInputMessage="1" showErrorMessage="1" xr:uid="{6686F819-E5D3-4B56-A561-9769B6D887E3}">
          <x14:formula1>
            <xm:f>プルダウン用!$F$39:$F$40</xm:f>
          </x14:formula1>
          <xm:sqref>E58</xm:sqref>
        </x14:dataValidation>
        <x14:dataValidation type="list" errorStyle="warning" allowBlank="1" showInputMessage="1" xr:uid="{5208DDF4-0C61-4EF6-90CC-B5F4A5EBEBB4}">
          <x14:formula1>
            <xm:f>プルダウン用!$F$41:$F$44</xm:f>
          </x14:formula1>
          <xm:sqref>E59</xm:sqref>
        </x14:dataValidation>
        <x14:dataValidation type="list" operator="greaterThan" allowBlank="1" showInputMessage="1" showErrorMessage="1" error="0より大きいの整数値を入力してください。_x000a_" xr:uid="{B509B316-9DFD-4680-86CA-BF3029C53EEE}">
          <x14:formula1>
            <xm:f>プルダウン用!$F$53:$F$56</xm:f>
          </x14:formula1>
          <xm:sqref>E74 E104 E134</xm:sqref>
        </x14:dataValidation>
        <x14:dataValidation type="list" allowBlank="1" showInputMessage="1" showErrorMessage="1" error="0~100までの数値を入力してください。" xr:uid="{FAB71638-4A37-43A8-8ACA-E7FDF2372B87}">
          <x14:formula1>
            <xm:f>プルダウン用!$F$57:$F$60</xm:f>
          </x14:formula1>
          <xm:sqref>E82</xm:sqref>
        </x14:dataValidation>
        <x14:dataValidation type="list" operator="greaterThanOrEqual" allowBlank="1" showInputMessage="1" showErrorMessage="1" error="0以上の数値を入力してください。_x000a_" xr:uid="{2AFE3A6D-C5FE-49DA-8F14-F6EFD51A74E2}">
          <x14:formula1>
            <xm:f>プルダウン用!$F$57:$F$60</xm:f>
          </x14:formula1>
          <xm:sqref>E82 E112 E142</xm:sqref>
        </x14:dataValidation>
        <x14:dataValidation type="list" operator="greaterThan" allowBlank="1" showInputMessage="1" showErrorMessage="1" error="0より大きいの整数値を入力してください。_x000a_" xr:uid="{138CBB5F-18E0-4DC7-A603-7A0ED2223886}">
          <x14:formula1>
            <xm:f>プルダウン用!$F$57:$F$60</xm:f>
          </x14:formula1>
          <xm:sqref>E82 E112 E142</xm:sqref>
        </x14:dataValidation>
        <x14:dataValidation type="list" allowBlank="1" showInputMessage="1" showErrorMessage="1" error="0~100までの数値を入力してください。" xr:uid="{43FB8B3F-782B-4721-9DBA-4C4455B76BB6}">
          <x14:formula1>
            <xm:f>プルダウン用!$F$61:$F$63</xm:f>
          </x14:formula1>
          <xm:sqref>E83</xm:sqref>
        </x14:dataValidation>
        <x14:dataValidation type="list" operator="greaterThanOrEqual" allowBlank="1" showInputMessage="1" showErrorMessage="1" error="0以上の数値を入力してください。_x000a_" xr:uid="{83A26662-ACD6-4032-BF6E-507F1EC89B80}">
          <x14:formula1>
            <xm:f>プルダウン用!$F$61:$F$63</xm:f>
          </x14:formula1>
          <xm:sqref>E83 E143</xm:sqref>
        </x14:dataValidation>
        <x14:dataValidation type="list" operator="greaterThan" allowBlank="1" showInputMessage="1" showErrorMessage="1" error="0より大きいの整数値を入力してください。_x000a_" xr:uid="{1E50BC2D-DCC6-4109-BAC7-FFF1F5BD8D32}">
          <x14:formula1>
            <xm:f>プルダウン用!$F$61:$F$63</xm:f>
          </x14:formula1>
          <xm:sqref>E83 E143</xm:sqref>
        </x14:dataValidation>
        <x14:dataValidation type="list" operator="greaterThan" allowBlank="1" showInputMessage="1" showErrorMessage="1" error="0より大きいの整数値を入力してください。_x000a_" xr:uid="{80BD8E02-7CC0-4828-9ECC-3F13ADC54140}">
          <x14:formula1>
            <xm:f>プルダウン用!$F$64:$F$66</xm:f>
          </x14:formula1>
          <xm:sqref>E84 E114 E144</xm:sqref>
        </x14:dataValidation>
        <x14:dataValidation type="list" allowBlank="1" showInputMessage="1" showErrorMessage="1" xr:uid="{D06061F7-47EA-415C-B40D-24A281550EA9}">
          <x14:formula1>
            <xm:f>プルダウン用!$F$50:$F$52</xm:f>
          </x14:formula1>
          <xm:sqref>E71 E101 E131</xm:sqref>
        </x14:dataValidation>
        <x14:dataValidation type="list" allowBlank="1" showInputMessage="1" showErrorMessage="1" xr:uid="{C3418EF4-09BC-4929-B3E2-EEE410E7B5BA}">
          <x14:formula1>
            <xm:f>プルダウン用!$F$23:$F$25</xm:f>
          </x14:formula1>
          <xm:sqref>E26</xm:sqref>
        </x14:dataValidation>
        <x14:dataValidation type="list" allowBlank="1" showInputMessage="1" showErrorMessage="1" xr:uid="{8E8BA57D-22BF-41B0-A82B-A6F4AEFCC0AB}">
          <x14:formula1>
            <xm:f>プルダウン用!$F$13:$F$22</xm:f>
          </x14:formula1>
          <xm:sqref>E24</xm:sqref>
        </x14:dataValidation>
        <x14:dataValidation type="list" allowBlank="1" showInputMessage="1" showErrorMessage="1" xr:uid="{587CD983-68C5-40A4-81CE-1DCFA0CB505A}">
          <x14:formula1>
            <xm:f>プルダウン用!$F$68:$F$70</xm:f>
          </x14:formula1>
          <xm:sqref>E159</xm:sqref>
        </x14:dataValidation>
        <x14:dataValidation type="list" allowBlank="1" showInputMessage="1" showErrorMessage="1" xr:uid="{CD20B5F8-F32F-4560-ADED-8F8E672047ED}">
          <x14:formula1>
            <xm:f>プルダウン用!$F$46:$F$49</xm:f>
          </x14:formula1>
          <xm:sqref>E68 E98 E95 E65 E125 E128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4621-6EAA-4058-BEDE-2A0C389CDC49}">
  <sheetPr codeName="Sheet5">
    <tabColor theme="5" tint="0.59999389629810485"/>
  </sheetPr>
  <dimension ref="A2:G73"/>
  <sheetViews>
    <sheetView showGridLines="0" view="pageBreakPreview" zoomScale="56" zoomScaleNormal="62" zoomScaleSheetLayoutView="70" workbookViewId="0">
      <pane xSplit="1" ySplit="4" topLeftCell="B27" activePane="bottomRight" state="frozen"/>
      <selection pane="topRight" activeCell="B1" sqref="B1"/>
      <selection pane="bottomLeft" activeCell="A5" sqref="A5"/>
      <selection pane="bottomRight" activeCell="F36" sqref="F36"/>
    </sheetView>
  </sheetViews>
  <sheetFormatPr defaultColWidth="8.81640625" defaultRowHeight="22" x14ac:dyDescent="0.2"/>
  <cols>
    <col min="1" max="1" width="2.6328125" style="5" customWidth="1"/>
    <col min="2" max="2" width="5.81640625" style="5" customWidth="1"/>
    <col min="3" max="3" width="52.08984375" style="5" customWidth="1"/>
    <col min="4" max="4" width="70.81640625" style="5" customWidth="1"/>
    <col min="5" max="5" width="21.08984375" style="5" customWidth="1"/>
    <col min="6" max="6" width="96.90625" style="169" bestFit="1" customWidth="1"/>
    <col min="7" max="14" width="8.81640625" style="5" customWidth="1"/>
    <col min="15" max="16384" width="8.81640625" style="5"/>
  </cols>
  <sheetData>
    <row r="2" spans="1:7" ht="35" x14ac:dyDescent="0.2">
      <c r="A2" s="8" t="s">
        <v>16</v>
      </c>
      <c r="B2" s="29"/>
      <c r="C2" s="8"/>
      <c r="D2" s="8"/>
      <c r="E2" s="8"/>
    </row>
    <row r="3" spans="1:7" ht="35" x14ac:dyDescent="0.2">
      <c r="A3" s="8"/>
      <c r="B3" s="29"/>
      <c r="C3" s="8"/>
      <c r="D3" s="8"/>
      <c r="E3" s="8"/>
    </row>
    <row r="4" spans="1:7" ht="24.5" x14ac:dyDescent="0.2">
      <c r="B4" s="107" t="s">
        <v>17</v>
      </c>
      <c r="C4" s="107"/>
      <c r="D4" s="107"/>
      <c r="E4" s="107"/>
      <c r="F4" s="107" t="s">
        <v>18</v>
      </c>
      <c r="G4" s="9"/>
    </row>
    <row r="5" spans="1:7" ht="24.5" x14ac:dyDescent="0.2">
      <c r="B5" s="111" t="s">
        <v>19</v>
      </c>
      <c r="C5" s="112"/>
      <c r="D5" s="150"/>
      <c r="E5" s="150"/>
      <c r="F5" s="170"/>
    </row>
    <row r="6" spans="1:7" x14ac:dyDescent="0.2">
      <c r="B6" s="82"/>
      <c r="C6" s="93" t="s">
        <v>20</v>
      </c>
      <c r="D6" s="86"/>
      <c r="E6" s="152"/>
      <c r="F6" s="171" t="s">
        <v>21</v>
      </c>
    </row>
    <row r="7" spans="1:7" ht="44" x14ac:dyDescent="0.2">
      <c r="B7" s="82"/>
      <c r="C7" s="88"/>
      <c r="D7" s="26"/>
      <c r="E7" s="26"/>
      <c r="F7" s="172" t="s">
        <v>22</v>
      </c>
    </row>
    <row r="8" spans="1:7" x14ac:dyDescent="0.2">
      <c r="B8" s="82"/>
      <c r="C8" s="88"/>
      <c r="D8" s="26"/>
      <c r="E8" s="26"/>
      <c r="F8" s="172" t="s">
        <v>23</v>
      </c>
    </row>
    <row r="9" spans="1:7" x14ac:dyDescent="0.2">
      <c r="B9" s="82"/>
      <c r="C9" s="88"/>
      <c r="D9" s="26"/>
      <c r="E9" s="26"/>
      <c r="F9" s="171" t="s">
        <v>24</v>
      </c>
    </row>
    <row r="10" spans="1:7" x14ac:dyDescent="0.2">
      <c r="B10" s="82"/>
      <c r="C10" s="93" t="s">
        <v>25</v>
      </c>
      <c r="D10" s="86"/>
      <c r="E10" s="97"/>
      <c r="F10" s="200" t="s">
        <v>26</v>
      </c>
    </row>
    <row r="11" spans="1:7" x14ac:dyDescent="0.2">
      <c r="B11" s="82"/>
      <c r="C11" s="147"/>
      <c r="D11" s="26"/>
      <c r="E11" s="81"/>
      <c r="F11" s="200" t="s">
        <v>27</v>
      </c>
    </row>
    <row r="12" spans="1:7" x14ac:dyDescent="0.2">
      <c r="B12" s="82"/>
      <c r="C12" s="100"/>
      <c r="D12" s="27"/>
      <c r="E12" s="151"/>
      <c r="F12" s="200" t="s">
        <v>28</v>
      </c>
    </row>
    <row r="13" spans="1:7" x14ac:dyDescent="0.2">
      <c r="B13" s="82"/>
      <c r="C13" s="147" t="s">
        <v>36</v>
      </c>
      <c r="D13" s="133" t="s">
        <v>37</v>
      </c>
      <c r="E13" s="157"/>
      <c r="F13" s="171" t="s">
        <v>26</v>
      </c>
    </row>
    <row r="14" spans="1:7" x14ac:dyDescent="0.2">
      <c r="B14" s="82"/>
      <c r="C14" s="147"/>
      <c r="D14" s="133"/>
      <c r="E14" s="157"/>
      <c r="F14" s="171" t="s">
        <v>38</v>
      </c>
    </row>
    <row r="15" spans="1:7" x14ac:dyDescent="0.2">
      <c r="B15" s="82"/>
      <c r="C15" s="147"/>
      <c r="D15" s="133"/>
      <c r="E15" s="157"/>
      <c r="F15" s="171" t="s">
        <v>39</v>
      </c>
    </row>
    <row r="16" spans="1:7" x14ac:dyDescent="0.2">
      <c r="B16" s="82"/>
      <c r="C16" s="147"/>
      <c r="D16" s="133"/>
      <c r="E16" s="157"/>
      <c r="F16" s="171" t="s">
        <v>40</v>
      </c>
    </row>
    <row r="17" spans="2:6" x14ac:dyDescent="0.2">
      <c r="B17" s="82"/>
      <c r="C17" s="147"/>
      <c r="D17" s="133"/>
      <c r="E17" s="157"/>
      <c r="F17" s="171" t="s">
        <v>41</v>
      </c>
    </row>
    <row r="18" spans="2:6" x14ac:dyDescent="0.2">
      <c r="B18" s="82"/>
      <c r="C18" s="147"/>
      <c r="D18" s="133"/>
      <c r="E18" s="157"/>
      <c r="F18" s="171" t="s">
        <v>42</v>
      </c>
    </row>
    <row r="19" spans="2:6" x14ac:dyDescent="0.2">
      <c r="B19" s="82"/>
      <c r="C19" s="147"/>
      <c r="D19" s="133"/>
      <c r="E19" s="157"/>
      <c r="F19" s="171" t="s">
        <v>43</v>
      </c>
    </row>
    <row r="20" spans="2:6" x14ac:dyDescent="0.2">
      <c r="B20" s="82"/>
      <c r="C20" s="147"/>
      <c r="D20" s="133"/>
      <c r="E20" s="157"/>
      <c r="F20" s="171" t="s">
        <v>44</v>
      </c>
    </row>
    <row r="21" spans="2:6" x14ac:dyDescent="0.2">
      <c r="B21" s="82"/>
      <c r="C21" s="147"/>
      <c r="D21" s="133"/>
      <c r="E21" s="157"/>
      <c r="F21" s="171" t="s">
        <v>45</v>
      </c>
    </row>
    <row r="22" spans="2:6" x14ac:dyDescent="0.2">
      <c r="B22" s="82"/>
      <c r="C22" s="147"/>
      <c r="D22" s="134"/>
      <c r="E22" s="746"/>
      <c r="F22" s="171" t="s">
        <v>46</v>
      </c>
    </row>
    <row r="23" spans="2:6" x14ac:dyDescent="0.2">
      <c r="B23" s="82"/>
      <c r="C23" s="93" t="s">
        <v>33</v>
      </c>
      <c r="D23" s="86"/>
      <c r="E23" s="156"/>
      <c r="F23" s="171" t="s">
        <v>26</v>
      </c>
    </row>
    <row r="24" spans="2:6" x14ac:dyDescent="0.2">
      <c r="B24" s="82"/>
      <c r="C24" s="147"/>
      <c r="D24" s="26"/>
      <c r="E24" s="157"/>
      <c r="F24" s="171" t="s">
        <v>34</v>
      </c>
    </row>
    <row r="25" spans="2:6" x14ac:dyDescent="0.2">
      <c r="B25" s="82"/>
      <c r="C25" s="100"/>
      <c r="D25" s="27"/>
      <c r="E25" s="155"/>
      <c r="F25" s="171" t="s">
        <v>35</v>
      </c>
    </row>
    <row r="26" spans="2:6" x14ac:dyDescent="0.2">
      <c r="B26" s="82"/>
      <c r="C26" s="83" t="s">
        <v>30</v>
      </c>
      <c r="D26" s="94"/>
      <c r="E26" s="86"/>
      <c r="F26" s="171" t="s">
        <v>26</v>
      </c>
    </row>
    <row r="27" spans="2:6" x14ac:dyDescent="0.2">
      <c r="B27" s="82"/>
      <c r="C27" s="88"/>
      <c r="D27" s="14"/>
      <c r="E27" s="154"/>
      <c r="F27" s="171" t="s">
        <v>31</v>
      </c>
    </row>
    <row r="28" spans="2:6" x14ac:dyDescent="0.2">
      <c r="B28" s="82"/>
      <c r="C28" s="88"/>
      <c r="D28" s="153"/>
      <c r="E28" s="155"/>
      <c r="F28" s="171" t="s">
        <v>32</v>
      </c>
    </row>
    <row r="29" spans="2:6" x14ac:dyDescent="0.2">
      <c r="B29" s="101"/>
      <c r="C29" s="93" t="s">
        <v>47</v>
      </c>
      <c r="D29" s="94"/>
      <c r="E29" s="158"/>
      <c r="F29" s="171" t="s">
        <v>26</v>
      </c>
    </row>
    <row r="30" spans="2:6" x14ac:dyDescent="0.2">
      <c r="B30" s="101"/>
      <c r="C30" s="147"/>
      <c r="D30" s="14"/>
      <c r="E30" s="159"/>
      <c r="F30" s="171" t="s">
        <v>27</v>
      </c>
    </row>
    <row r="31" spans="2:6" x14ac:dyDescent="0.2">
      <c r="B31" s="103"/>
      <c r="C31" s="162"/>
      <c r="D31" s="160"/>
      <c r="E31" s="161"/>
      <c r="F31" s="171" t="s">
        <v>28</v>
      </c>
    </row>
    <row r="32" spans="2:6" ht="30" x14ac:dyDescent="0.2">
      <c r="B32" s="111" t="s">
        <v>48</v>
      </c>
      <c r="C32" s="102"/>
      <c r="D32" s="163"/>
      <c r="E32" s="163"/>
      <c r="F32" s="173"/>
    </row>
    <row r="33" spans="2:6" x14ac:dyDescent="0.2">
      <c r="B33" s="82"/>
      <c r="C33" s="104" t="s">
        <v>49</v>
      </c>
      <c r="D33" s="105"/>
      <c r="E33" s="105"/>
      <c r="F33" s="201" t="s">
        <v>26</v>
      </c>
    </row>
    <row r="34" spans="2:6" x14ac:dyDescent="0.2">
      <c r="B34" s="82"/>
      <c r="C34" s="104"/>
      <c r="D34" s="105"/>
      <c r="E34" s="105"/>
      <c r="F34" s="171" t="s">
        <v>27</v>
      </c>
    </row>
    <row r="35" spans="2:6" x14ac:dyDescent="0.2">
      <c r="B35" s="82"/>
      <c r="C35" s="104"/>
      <c r="D35" s="105"/>
      <c r="E35" s="105"/>
      <c r="F35" s="171" t="s">
        <v>50</v>
      </c>
    </row>
    <row r="36" spans="2:6" x14ac:dyDescent="0.2">
      <c r="B36" s="82"/>
      <c r="C36" s="104"/>
      <c r="D36" s="106" t="s">
        <v>104</v>
      </c>
      <c r="E36" s="164"/>
      <c r="F36" s="171" t="s">
        <v>26</v>
      </c>
    </row>
    <row r="37" spans="2:6" x14ac:dyDescent="0.2">
      <c r="B37" s="82"/>
      <c r="C37" s="104"/>
      <c r="D37" s="148"/>
      <c r="E37" s="165"/>
      <c r="F37" s="171" t="s">
        <v>810</v>
      </c>
    </row>
    <row r="38" spans="2:6" x14ac:dyDescent="0.2">
      <c r="B38" s="82"/>
      <c r="C38" s="104"/>
      <c r="D38" s="166"/>
      <c r="E38" s="167"/>
      <c r="F38" s="171" t="s">
        <v>811</v>
      </c>
    </row>
    <row r="39" spans="2:6" x14ac:dyDescent="0.2">
      <c r="B39" s="82"/>
      <c r="C39" s="106" t="s">
        <v>51</v>
      </c>
      <c r="D39" s="106" t="s">
        <v>110</v>
      </c>
      <c r="E39" s="164"/>
      <c r="F39" s="171" t="s">
        <v>52</v>
      </c>
    </row>
    <row r="40" spans="2:6" x14ac:dyDescent="0.2">
      <c r="B40" s="82"/>
      <c r="C40" s="104"/>
      <c r="D40" s="166"/>
      <c r="E40" s="167"/>
      <c r="F40" s="171" t="s">
        <v>521</v>
      </c>
    </row>
    <row r="41" spans="2:6" x14ac:dyDescent="0.2">
      <c r="B41" s="82"/>
      <c r="C41" s="104"/>
      <c r="D41" s="106" t="s">
        <v>112</v>
      </c>
      <c r="E41" s="164"/>
      <c r="F41" s="202" t="s">
        <v>26</v>
      </c>
    </row>
    <row r="42" spans="2:6" x14ac:dyDescent="0.2">
      <c r="B42" s="82"/>
      <c r="C42" s="104"/>
      <c r="D42" s="148"/>
      <c r="E42" s="165"/>
      <c r="F42" s="202" t="s">
        <v>53</v>
      </c>
    </row>
    <row r="43" spans="2:6" x14ac:dyDescent="0.2">
      <c r="B43" s="82"/>
      <c r="C43" s="104"/>
      <c r="D43" s="148"/>
      <c r="E43" s="165"/>
      <c r="F43" s="202" t="s">
        <v>54</v>
      </c>
    </row>
    <row r="44" spans="2:6" x14ac:dyDescent="0.2">
      <c r="B44" s="82"/>
      <c r="C44" s="104"/>
      <c r="D44" s="166"/>
      <c r="E44" s="167"/>
      <c r="F44" s="202" t="s">
        <v>583</v>
      </c>
    </row>
    <row r="45" spans="2:6" ht="30" x14ac:dyDescent="0.2">
      <c r="B45" s="111" t="s">
        <v>564</v>
      </c>
      <c r="C45" s="102"/>
      <c r="D45" s="163"/>
      <c r="E45" s="163"/>
      <c r="F45" s="173"/>
    </row>
    <row r="46" spans="2:6" x14ac:dyDescent="0.2">
      <c r="B46" s="82"/>
      <c r="C46" s="135" t="s">
        <v>798</v>
      </c>
      <c r="D46" s="127" t="s">
        <v>734</v>
      </c>
      <c r="E46" s="152"/>
      <c r="F46" s="171" t="s">
        <v>26</v>
      </c>
    </row>
    <row r="47" spans="2:6" x14ac:dyDescent="0.2">
      <c r="B47" s="82"/>
      <c r="C47" s="122"/>
      <c r="D47" s="133"/>
      <c r="E47" s="154"/>
      <c r="F47" s="171" t="s">
        <v>735</v>
      </c>
    </row>
    <row r="48" spans="2:6" x14ac:dyDescent="0.2">
      <c r="B48" s="82"/>
      <c r="C48" s="122"/>
      <c r="D48" s="133"/>
      <c r="E48" s="154"/>
      <c r="F48" s="171" t="s">
        <v>723</v>
      </c>
    </row>
    <row r="49" spans="2:6" x14ac:dyDescent="0.2">
      <c r="B49" s="82"/>
      <c r="C49" s="122"/>
      <c r="D49" s="133"/>
      <c r="E49" s="154"/>
      <c r="F49" s="171" t="s">
        <v>55</v>
      </c>
    </row>
    <row r="50" spans="2:6" x14ac:dyDescent="0.2">
      <c r="B50" s="82"/>
      <c r="C50" s="122"/>
      <c r="D50" s="127" t="s">
        <v>567</v>
      </c>
      <c r="E50" s="152"/>
      <c r="F50" s="201" t="s">
        <v>26</v>
      </c>
    </row>
    <row r="51" spans="2:6" x14ac:dyDescent="0.2">
      <c r="B51" s="82"/>
      <c r="C51" s="122"/>
      <c r="D51" s="133"/>
      <c r="E51" s="154"/>
      <c r="F51" s="171" t="s">
        <v>27</v>
      </c>
    </row>
    <row r="52" spans="2:6" x14ac:dyDescent="0.2">
      <c r="B52" s="82"/>
      <c r="C52" s="122"/>
      <c r="D52" s="133"/>
      <c r="E52" s="154"/>
      <c r="F52" s="171" t="s">
        <v>50</v>
      </c>
    </row>
    <row r="53" spans="2:6" x14ac:dyDescent="0.2">
      <c r="B53" s="82"/>
      <c r="C53" s="122"/>
      <c r="D53" s="127" t="s">
        <v>56</v>
      </c>
      <c r="E53" s="152"/>
      <c r="F53" s="202" t="s">
        <v>26</v>
      </c>
    </row>
    <row r="54" spans="2:6" x14ac:dyDescent="0.2">
      <c r="B54" s="82"/>
      <c r="C54" s="122"/>
      <c r="D54" s="133"/>
      <c r="E54" s="154"/>
      <c r="F54" s="202" t="s">
        <v>57</v>
      </c>
    </row>
    <row r="55" spans="2:6" x14ac:dyDescent="0.2">
      <c r="B55" s="82"/>
      <c r="C55" s="122"/>
      <c r="D55" s="133"/>
      <c r="E55" s="154"/>
      <c r="F55" s="202" t="s">
        <v>58</v>
      </c>
    </row>
    <row r="56" spans="2:6" x14ac:dyDescent="0.2">
      <c r="B56" s="82"/>
      <c r="C56" s="122"/>
      <c r="D56" s="133"/>
      <c r="E56" s="154"/>
      <c r="F56" s="202" t="s">
        <v>59</v>
      </c>
    </row>
    <row r="57" spans="2:6" x14ac:dyDescent="0.2">
      <c r="B57" s="82"/>
      <c r="C57" s="122"/>
      <c r="D57" s="127" t="s">
        <v>60</v>
      </c>
      <c r="E57" s="152"/>
      <c r="F57" s="202" t="s">
        <v>26</v>
      </c>
    </row>
    <row r="58" spans="2:6" x14ac:dyDescent="0.2">
      <c r="B58" s="82"/>
      <c r="C58" s="122"/>
      <c r="D58" s="133"/>
      <c r="E58" s="154"/>
      <c r="F58" s="202" t="s">
        <v>61</v>
      </c>
    </row>
    <row r="59" spans="2:6" x14ac:dyDescent="0.2">
      <c r="B59" s="82"/>
      <c r="C59" s="122"/>
      <c r="D59" s="133"/>
      <c r="E59" s="154"/>
      <c r="F59" s="202" t="s">
        <v>62</v>
      </c>
    </row>
    <row r="60" spans="2:6" x14ac:dyDescent="0.2">
      <c r="B60" s="82"/>
      <c r="C60" s="122"/>
      <c r="D60" s="125"/>
      <c r="E60" s="168"/>
      <c r="F60" s="202" t="s">
        <v>63</v>
      </c>
    </row>
    <row r="61" spans="2:6" x14ac:dyDescent="0.2">
      <c r="B61" s="82"/>
      <c r="C61" s="122"/>
      <c r="D61" s="124" t="s">
        <v>64</v>
      </c>
      <c r="E61" s="90"/>
      <c r="F61" s="171" t="s">
        <v>26</v>
      </c>
    </row>
    <row r="62" spans="2:6" x14ac:dyDescent="0.2">
      <c r="B62" s="82"/>
      <c r="C62" s="122"/>
      <c r="D62" s="133"/>
      <c r="E62" s="26"/>
      <c r="F62" s="171" t="s">
        <v>29</v>
      </c>
    </row>
    <row r="63" spans="2:6" x14ac:dyDescent="0.2">
      <c r="B63" s="82"/>
      <c r="C63" s="122"/>
      <c r="D63" s="133"/>
      <c r="E63" s="26"/>
      <c r="F63" s="171" t="s">
        <v>50</v>
      </c>
    </row>
    <row r="64" spans="2:6" x14ac:dyDescent="0.2">
      <c r="B64" s="82"/>
      <c r="C64" s="122"/>
      <c r="D64" s="124" t="s">
        <v>65</v>
      </c>
      <c r="E64" s="90"/>
      <c r="F64" s="171" t="s">
        <v>26</v>
      </c>
    </row>
    <row r="65" spans="2:6" x14ac:dyDescent="0.2">
      <c r="B65" s="82"/>
      <c r="C65" s="122"/>
      <c r="D65" s="133"/>
      <c r="E65" s="26"/>
      <c r="F65" s="171" t="s">
        <v>29</v>
      </c>
    </row>
    <row r="66" spans="2:6" x14ac:dyDescent="0.2">
      <c r="B66" s="82"/>
      <c r="C66" s="122"/>
      <c r="D66" s="133"/>
      <c r="E66" s="26"/>
      <c r="F66" s="171" t="s">
        <v>50</v>
      </c>
    </row>
    <row r="67" spans="2:6" ht="24.5" x14ac:dyDescent="0.2">
      <c r="B67" s="111" t="s">
        <v>710</v>
      </c>
      <c r="C67" s="138"/>
      <c r="D67" s="139"/>
      <c r="E67" s="299"/>
      <c r="F67" s="173"/>
    </row>
    <row r="68" spans="2:6" ht="24.5" x14ac:dyDescent="0.2">
      <c r="B68" s="207"/>
      <c r="C68" s="127" t="s">
        <v>563</v>
      </c>
      <c r="D68" s="208"/>
      <c r="E68" s="174"/>
      <c r="F68" s="201" t="s">
        <v>26</v>
      </c>
    </row>
    <row r="69" spans="2:6" ht="24.5" x14ac:dyDescent="0.2">
      <c r="B69" s="207"/>
      <c r="C69" s="133"/>
      <c r="D69" s="122"/>
      <c r="E69" s="174"/>
      <c r="F69" s="171" t="s">
        <v>27</v>
      </c>
    </row>
    <row r="70" spans="2:6" ht="24.5" x14ac:dyDescent="0.2">
      <c r="B70" s="207"/>
      <c r="C70" s="134"/>
      <c r="D70" s="206"/>
      <c r="E70" s="175"/>
      <c r="F70" s="171" t="s">
        <v>50</v>
      </c>
    </row>
    <row r="71" spans="2:6" x14ac:dyDescent="0.2">
      <c r="B71" s="1"/>
      <c r="C71" s="1"/>
      <c r="D71" s="1"/>
      <c r="E71" s="1"/>
    </row>
    <row r="72" spans="2:6" x14ac:dyDescent="0.2">
      <c r="B72" s="1"/>
      <c r="C72" s="1"/>
      <c r="D72" s="1"/>
      <c r="E72" s="1"/>
    </row>
    <row r="73" spans="2:6" x14ac:dyDescent="0.2">
      <c r="F73" s="26"/>
    </row>
  </sheetData>
  <dataConsolidate/>
  <phoneticPr fontId="2"/>
  <pageMargins left="0.7" right="0.7" top="0.75" bottom="0.75" header="0.3" footer="0.3"/>
  <pageSetup paperSize="9"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324D-A0CF-43B7-9460-69390F612F75}">
  <sheetPr codeName="Sheet8">
    <tabColor theme="5" tint="0.59999389629810485"/>
  </sheetPr>
  <dimension ref="A1:H41"/>
  <sheetViews>
    <sheetView showGridLines="0" view="pageBreakPreview" zoomScale="60" zoomScaleNormal="109" workbookViewId="0">
      <pane ySplit="3" topLeftCell="A4" activePane="bottomLeft" state="frozen"/>
      <selection pane="bottomLeft"/>
    </sheetView>
  </sheetViews>
  <sheetFormatPr defaultColWidth="8.81640625" defaultRowHeight="15" x14ac:dyDescent="0.2"/>
  <cols>
    <col min="1" max="1" width="1.6328125" style="5" customWidth="1"/>
    <col min="2" max="2" width="16" style="5" customWidth="1"/>
    <col min="3" max="3" width="62.6328125" style="5" customWidth="1"/>
    <col min="4" max="4" width="51.6328125" style="5" customWidth="1"/>
    <col min="5" max="5" width="11.6328125" style="5" customWidth="1"/>
    <col min="6" max="7" width="62.6328125" style="5" customWidth="1"/>
    <col min="8" max="8" width="6.7265625" style="5" customWidth="1"/>
    <col min="9" max="16384" width="8.81640625" style="5"/>
  </cols>
  <sheetData>
    <row r="1" spans="1:7" ht="25" customHeight="1" x14ac:dyDescent="0.2">
      <c r="A1" s="368"/>
      <c r="B1" s="368"/>
    </row>
    <row r="2" spans="1:7" ht="26.5" customHeight="1" x14ac:dyDescent="0.2">
      <c r="A2" s="8"/>
      <c r="B2" s="8" t="s">
        <v>157</v>
      </c>
    </row>
    <row r="3" spans="1:7" ht="10" customHeight="1" x14ac:dyDescent="0.2">
      <c r="A3" s="8"/>
      <c r="B3" s="8"/>
    </row>
    <row r="5" spans="1:7" ht="23.15" customHeight="1" x14ac:dyDescent="0.2">
      <c r="A5" s="9"/>
      <c r="B5" s="10" t="s">
        <v>158</v>
      </c>
      <c r="C5" s="9"/>
      <c r="D5" s="9"/>
      <c r="E5" s="9"/>
      <c r="F5" s="9"/>
      <c r="G5" s="9"/>
    </row>
    <row r="6" spans="1:7" ht="9.65" customHeight="1" x14ac:dyDescent="0.2"/>
    <row r="7" spans="1:7" ht="22" customHeight="1" x14ac:dyDescent="0.2">
      <c r="B7" s="12" t="s">
        <v>765</v>
      </c>
      <c r="C7" s="369"/>
      <c r="D7" s="369"/>
      <c r="E7" s="370"/>
      <c r="F7" s="370"/>
    </row>
    <row r="8" spans="1:7" ht="22" customHeight="1" x14ac:dyDescent="0.2">
      <c r="B8" s="12" t="s">
        <v>737</v>
      </c>
      <c r="C8" s="369"/>
      <c r="D8" s="369"/>
      <c r="E8" s="370"/>
      <c r="F8" s="370"/>
    </row>
    <row r="9" spans="1:7" ht="15" customHeight="1" x14ac:dyDescent="0.2">
      <c r="B9" s="727" t="s">
        <v>766</v>
      </c>
      <c r="C9" s="369"/>
      <c r="D9" s="369"/>
      <c r="E9" s="370"/>
      <c r="F9" s="370"/>
    </row>
    <row r="10" spans="1:7" ht="15" customHeight="1" x14ac:dyDescent="0.2">
      <c r="B10" s="666"/>
      <c r="C10" s="16"/>
      <c r="D10" s="16"/>
      <c r="E10" s="370"/>
      <c r="F10" s="370"/>
    </row>
    <row r="11" spans="1:7" ht="22" x14ac:dyDescent="0.2">
      <c r="B11" s="12" t="s">
        <v>736</v>
      </c>
      <c r="C11" s="16"/>
      <c r="D11" s="16"/>
      <c r="E11" s="16"/>
      <c r="F11" s="16"/>
    </row>
    <row r="12" spans="1:7" ht="15.5" thickBot="1" x14ac:dyDescent="0.25">
      <c r="B12" s="371" t="s">
        <v>159</v>
      </c>
      <c r="C12" s="372"/>
      <c r="D12" s="372"/>
      <c r="E12" s="373" t="s">
        <v>160</v>
      </c>
    </row>
    <row r="13" spans="1:7" ht="15.5" thickTop="1" x14ac:dyDescent="0.2">
      <c r="B13" s="716" t="s">
        <v>2</v>
      </c>
      <c r="C13" s="717"/>
      <c r="D13" s="718"/>
      <c r="E13" s="714" t="str">
        <f>IF(はじめに!AF1=0,"完了","未完了")</f>
        <v>未完了</v>
      </c>
    </row>
    <row r="14" spans="1:7" ht="15" customHeight="1" x14ac:dyDescent="0.2">
      <c r="B14" s="720" t="s">
        <v>66</v>
      </c>
      <c r="C14" s="721"/>
      <c r="D14" s="722"/>
      <c r="E14" s="723" t="str">
        <f>IF(入力シート!F1=0,"完了","未完了")</f>
        <v>未完了</v>
      </c>
      <c r="F14" s="5" t="s">
        <v>804</v>
      </c>
    </row>
    <row r="15" spans="1:7" x14ac:dyDescent="0.2">
      <c r="B15" s="837" t="s">
        <v>782</v>
      </c>
      <c r="C15" s="838"/>
      <c r="D15" s="724"/>
      <c r="E15" s="725" t="str">
        <f>IF($E$14="完了","完了","未完了")</f>
        <v>未完了</v>
      </c>
      <c r="F15" s="374" t="str">
        <f>IF(E15="完了","※入力シートにて記載済み","")</f>
        <v/>
      </c>
    </row>
    <row r="16" spans="1:7" x14ac:dyDescent="0.2">
      <c r="B16" s="837" t="s">
        <v>688</v>
      </c>
      <c r="C16" s="838"/>
      <c r="D16" s="724"/>
      <c r="E16" s="725" t="str">
        <f>IF($E$14="完了","完了","未完了")</f>
        <v>未完了</v>
      </c>
      <c r="F16" s="374" t="str">
        <f>IF(E16="完了","※入力シートにて記載済み","")</f>
        <v/>
      </c>
    </row>
    <row r="17" spans="1:7" x14ac:dyDescent="0.2">
      <c r="B17" s="837" t="s">
        <v>689</v>
      </c>
      <c r="C17" s="838"/>
      <c r="D17" s="724"/>
      <c r="E17" s="725" t="str">
        <f>IF(AND($E$14="完了",'様式３（直流発電設備）① '!Y1=0),"完了","未完了")</f>
        <v>未完了</v>
      </c>
      <c r="F17" s="795" t="str">
        <f>IF(AND(E17="未完了",'様式３（直流発電設備）① '!Y1&lt;&gt;0),"様式3(直流発電設備)① 2.昇圧用変圧器の黄色セルに入力ください","")</f>
        <v/>
      </c>
    </row>
    <row r="18" spans="1:7" x14ac:dyDescent="0.2">
      <c r="B18" s="837" t="s">
        <v>690</v>
      </c>
      <c r="C18" s="838"/>
      <c r="D18" s="724"/>
      <c r="E18" s="725" t="str">
        <f>IF(AND($E$14="完了",'様式３（直流発電設備）② '!Y1=0),"完了","未完了")</f>
        <v>未完了</v>
      </c>
      <c r="F18" s="795" t="str">
        <f>IF(AND(E18="未完了",'様式３（直流発電設備）② '!Y1&lt;&gt;0),"様式3(直流発電設備)② 2.昇圧用変圧器の黄色セルに入力ください","")</f>
        <v/>
      </c>
    </row>
    <row r="19" spans="1:7" x14ac:dyDescent="0.2">
      <c r="B19" s="837" t="s">
        <v>691</v>
      </c>
      <c r="C19" s="838"/>
      <c r="D19" s="724"/>
      <c r="E19" s="725" t="str">
        <f>IF(AND($E$14="完了",'様式３（直流発電設備）③ '!Y1=0),"完了","未完了")</f>
        <v>未完了</v>
      </c>
      <c r="F19" s="795" t="str">
        <f>IF(AND(E19="未完了",'様式３（直流発電設備）③ '!Y1&lt;&gt;0),"様式3(直流発電設備)③ 2.昇圧用変圧器の黄色セルに入力ください","")</f>
        <v/>
      </c>
    </row>
    <row r="20" spans="1:7" x14ac:dyDescent="0.2">
      <c r="B20" s="837" t="s">
        <v>692</v>
      </c>
      <c r="C20" s="838"/>
      <c r="D20" s="726"/>
      <c r="E20" s="725" t="str">
        <f t="shared" ref="E20:E22" si="0">IF($E$14="完了","完了","未完了")</f>
        <v>未完了</v>
      </c>
      <c r="F20" s="374" t="str">
        <f>IF(E20="完了","※入力シートにて記載済み","")</f>
        <v/>
      </c>
    </row>
    <row r="21" spans="1:7" x14ac:dyDescent="0.2">
      <c r="B21" s="837" t="s">
        <v>693</v>
      </c>
      <c r="C21" s="838"/>
      <c r="D21" s="724"/>
      <c r="E21" s="725" t="str">
        <f t="shared" si="0"/>
        <v>未完了</v>
      </c>
      <c r="F21" s="374" t="str">
        <f t="shared" ref="F21:F22" si="1">IF(E21="完了","※入力シートにて記載済み","")</f>
        <v/>
      </c>
    </row>
    <row r="22" spans="1:7" x14ac:dyDescent="0.2">
      <c r="B22" s="837" t="s">
        <v>694</v>
      </c>
      <c r="C22" s="838"/>
      <c r="D22" s="724"/>
      <c r="E22" s="725" t="str">
        <f t="shared" si="0"/>
        <v>未完了</v>
      </c>
      <c r="F22" s="374" t="str">
        <f t="shared" si="1"/>
        <v/>
      </c>
    </row>
    <row r="23" spans="1:7" x14ac:dyDescent="0.2">
      <c r="B23" s="841" t="s">
        <v>724</v>
      </c>
      <c r="C23" s="842"/>
      <c r="D23" s="753"/>
      <c r="E23" s="725" t="str">
        <f>IF('様式３（系統連系保護リレー）①'!T1=0,"完了","未完了")</f>
        <v>完了</v>
      </c>
      <c r="F23" s="795" t="str">
        <f>IF(E23&lt;&gt;"完了","様式3(系統連系保護リレー)①の黄色セルに入力ください","")</f>
        <v/>
      </c>
    </row>
    <row r="24" spans="1:7" x14ac:dyDescent="0.2">
      <c r="B24" s="841" t="s">
        <v>725</v>
      </c>
      <c r="C24" s="842"/>
      <c r="D24" s="753"/>
      <c r="E24" s="725" t="str">
        <f>IF('様式３（系統連系保護リレー）② '!T1=0,"完了","未完了")</f>
        <v>完了</v>
      </c>
      <c r="F24" s="795" t="str">
        <f>IF(E24&lt;&gt;"完了","様式3(系統連系保護リレー)②の黄色セルに入力ください","")</f>
        <v/>
      </c>
    </row>
    <row r="25" spans="1:7" x14ac:dyDescent="0.2">
      <c r="B25" s="839" t="s">
        <v>161</v>
      </c>
      <c r="C25" s="840"/>
      <c r="D25" s="719"/>
      <c r="E25" s="715" t="str">
        <f>IF(様式５の４!K1=0,"完了","未完了")</f>
        <v>未完了</v>
      </c>
      <c r="F25" s="374" t="str">
        <f>IF(E25="完了","※様式５の４で記載済み","")</f>
        <v/>
      </c>
    </row>
    <row r="26" spans="1:7" x14ac:dyDescent="0.2">
      <c r="B26" s="839" t="s">
        <v>162</v>
      </c>
      <c r="C26" s="840"/>
      <c r="D26" s="719"/>
      <c r="E26" s="715" t="str">
        <f>IF(AND(はじめに!$AV$58="はい",様式５の５!K1&lt;&gt;0),"未完了","完了")</f>
        <v>完了</v>
      </c>
      <c r="F26" s="795" t="str">
        <f>IF(E26="未完了","様式５の５に記載ください","")</f>
        <v/>
      </c>
    </row>
    <row r="27" spans="1:7" x14ac:dyDescent="0.2">
      <c r="B27" s="839" t="s">
        <v>163</v>
      </c>
      <c r="C27" s="840"/>
      <c r="D27" s="719"/>
      <c r="E27" s="715" t="str">
        <f>IF(AND(はじめに!$AV$58="はい",様式５の６!AL1&lt;&gt;0),"未完了","完了")</f>
        <v>完了</v>
      </c>
      <c r="F27" s="795" t="str">
        <f>IF(E27="未完了","様式５の6に記載ください","")</f>
        <v/>
      </c>
    </row>
    <row r="28" spans="1:7" x14ac:dyDescent="0.2">
      <c r="B28" s="839" t="s">
        <v>164</v>
      </c>
      <c r="C28" s="840"/>
      <c r="D28" s="719"/>
      <c r="E28" s="715" t="str">
        <f>IF(AND(はじめに!$AV$58="はい",様式５の７!J1&lt;&gt;0),"未完了","完了")</f>
        <v>完了</v>
      </c>
      <c r="F28" s="795" t="str">
        <f>IF(E28="未完了","様式５の7に記載ください","")</f>
        <v/>
      </c>
    </row>
    <row r="29" spans="1:7" ht="20.149999999999999" customHeight="1" x14ac:dyDescent="0.2"/>
    <row r="30" spans="1:7" ht="23.5" customHeight="1" x14ac:dyDescent="0.2">
      <c r="A30" s="9"/>
      <c r="B30" s="10" t="s">
        <v>165</v>
      </c>
      <c r="C30" s="9"/>
      <c r="D30" s="9"/>
      <c r="E30" s="4"/>
      <c r="F30" s="4"/>
      <c r="G30" s="9"/>
    </row>
    <row r="31" spans="1:7" ht="9.65" customHeight="1" x14ac:dyDescent="0.2">
      <c r="C31" s="375"/>
    </row>
    <row r="32" spans="1:7" ht="22" x14ac:dyDescent="0.2">
      <c r="B32" s="12" t="s">
        <v>166</v>
      </c>
    </row>
    <row r="33" spans="2:8" ht="16" customHeight="1" x14ac:dyDescent="0.2">
      <c r="B33" s="728" t="s">
        <v>781</v>
      </c>
      <c r="C33" s="377"/>
      <c r="D33" s="377"/>
      <c r="E33" s="377"/>
      <c r="F33" s="377"/>
    </row>
    <row r="34" spans="2:8" ht="16" customHeight="1" x14ac:dyDescent="0.2">
      <c r="B34" s="729"/>
      <c r="C34" s="378"/>
      <c r="D34" s="378"/>
      <c r="E34" s="378"/>
      <c r="F34" s="376"/>
    </row>
    <row r="35" spans="2:8" ht="15.5" thickBot="1" x14ac:dyDescent="0.25">
      <c r="B35" s="371"/>
      <c r="C35" s="371" t="s">
        <v>769</v>
      </c>
      <c r="D35" s="766" t="s">
        <v>767</v>
      </c>
      <c r="E35" s="379"/>
      <c r="F35" s="371" t="s">
        <v>770</v>
      </c>
      <c r="G35" s="770" t="s">
        <v>771</v>
      </c>
    </row>
    <row r="36" spans="2:8" ht="15.5" thickTop="1" x14ac:dyDescent="0.2">
      <c r="B36" s="380" t="s">
        <v>730</v>
      </c>
      <c r="C36" s="763" t="s">
        <v>729</v>
      </c>
      <c r="D36" s="767" t="s">
        <v>733</v>
      </c>
      <c r="E36" s="718"/>
      <c r="F36" s="763" t="s">
        <v>733</v>
      </c>
      <c r="G36" s="771" t="s">
        <v>768</v>
      </c>
    </row>
    <row r="37" spans="2:8" x14ac:dyDescent="0.2">
      <c r="B37" s="19" t="s">
        <v>775</v>
      </c>
      <c r="C37" s="765" t="s">
        <v>731</v>
      </c>
      <c r="D37" s="768" t="s">
        <v>774</v>
      </c>
      <c r="E37" s="762"/>
      <c r="F37" s="764" t="s">
        <v>772</v>
      </c>
      <c r="G37" s="772" t="s">
        <v>773</v>
      </c>
    </row>
    <row r="38" spans="2:8" x14ac:dyDescent="0.2">
      <c r="B38" s="18" t="s">
        <v>732</v>
      </c>
      <c r="C38" s="18" t="s">
        <v>731</v>
      </c>
      <c r="D38" s="769" t="s">
        <v>776</v>
      </c>
      <c r="E38" s="754"/>
      <c r="F38" s="18" t="s">
        <v>777</v>
      </c>
      <c r="G38" s="773" t="s">
        <v>777</v>
      </c>
    </row>
    <row r="39" spans="2:8" ht="176.5" customHeight="1" x14ac:dyDescent="0.2">
      <c r="B39" s="812" t="s">
        <v>813</v>
      </c>
      <c r="C39" s="778" t="s">
        <v>731</v>
      </c>
      <c r="D39" s="846" t="s">
        <v>812</v>
      </c>
      <c r="E39" s="847"/>
      <c r="F39" s="778" t="s">
        <v>812</v>
      </c>
      <c r="G39" s="779" t="s">
        <v>812</v>
      </c>
    </row>
    <row r="40" spans="2:8" ht="246.5" customHeight="1" x14ac:dyDescent="0.2">
      <c r="B40" s="813" t="s">
        <v>794</v>
      </c>
      <c r="C40" s="813" t="s">
        <v>793</v>
      </c>
      <c r="D40" s="844" t="s">
        <v>792</v>
      </c>
      <c r="E40" s="845"/>
      <c r="F40" s="813" t="s">
        <v>816</v>
      </c>
      <c r="G40" s="814" t="s">
        <v>817</v>
      </c>
      <c r="H40" s="668"/>
    </row>
    <row r="41" spans="2:8" ht="102" customHeight="1" x14ac:dyDescent="0.2">
      <c r="C41" s="784" t="s">
        <v>778</v>
      </c>
      <c r="D41" s="843" t="s">
        <v>791</v>
      </c>
      <c r="E41" s="843"/>
      <c r="F41" s="785" t="s">
        <v>779</v>
      </c>
      <c r="G41" s="786"/>
    </row>
  </sheetData>
  <sheetProtection algorithmName="SHA-512" hashValue="enmepOK9+QCUVnhL5Rqoz5vqrwSzm1f9K0PbDx5PWylDLh+jlLs58Qhgpjyt4PT2xtsl4WG5c2juhD59K/7fNQ==" saltValue="6MzW0mkZhx3oLLQS5XNyAg==" spinCount="100000" sheet="1" objects="1" scenarios="1"/>
  <mergeCells count="17">
    <mergeCell ref="D41:E41"/>
    <mergeCell ref="B26:C26"/>
    <mergeCell ref="B27:C27"/>
    <mergeCell ref="B28:C28"/>
    <mergeCell ref="D40:E40"/>
    <mergeCell ref="D39:E39"/>
    <mergeCell ref="B25:C25"/>
    <mergeCell ref="B21:C21"/>
    <mergeCell ref="B22:C22"/>
    <mergeCell ref="B23:C23"/>
    <mergeCell ref="B24:C24"/>
    <mergeCell ref="B20:C20"/>
    <mergeCell ref="B15:C15"/>
    <mergeCell ref="B16:C16"/>
    <mergeCell ref="B17:C17"/>
    <mergeCell ref="B18:C18"/>
    <mergeCell ref="B19:C19"/>
  </mergeCells>
  <phoneticPr fontId="2"/>
  <conditionalFormatting sqref="B13:E28">
    <cfRule type="expression" dxfId="207" priority="16">
      <formula>$E13="完了"</formula>
    </cfRule>
  </conditionalFormatting>
  <conditionalFormatting sqref="E13:E28">
    <cfRule type="expression" dxfId="204" priority="11">
      <formula>$E13="未完了"</formula>
    </cfRule>
  </conditionalFormatting>
  <hyperlinks>
    <hyperlink ref="B14:D14" location="'入力シート（作業中）'!A1" display="＜入力シートへ" xr:uid="{F98D2FCB-6BA0-460A-B3CD-9E9723817A3D}"/>
    <hyperlink ref="B14" location="入力シート!Print_Area" display="入力シート" xr:uid="{8DBEC5F9-E106-4979-B237-6FF5C7661969}"/>
    <hyperlink ref="B13" location="はじめに!Print_Area" display="はじめにシート" xr:uid="{7A235707-E9AF-4AFE-8638-8DE59B13AF5F}"/>
    <hyperlink ref="B17:C17" location="'様式３（直流発電設備）① '!Print_Area" display="様式３（直流発電設備等）①" xr:uid="{8F18297A-0B9D-4B83-A538-78B48041D9F7}"/>
    <hyperlink ref="B18:C18" location="'様式３（直流発電設備）② '!Print_Area" display="様式３（直流発電設備等）②" xr:uid="{E9E7ACF0-CCA3-427E-AAED-991583E53DDB}"/>
    <hyperlink ref="B19:C19" location="'様式３（直流発電設備）③ '!Print_Area" display="様式３（直流発電設備等）③" xr:uid="{733FC432-D14B-40CB-9182-AA729F0852F3}"/>
    <hyperlink ref="B20:C20" location="'様式３（逆変換装置）①'!Print_Area" display="様式３（逆変換装置）①" xr:uid="{5131EE3D-431C-4391-9A92-3A61CEEDECF5}"/>
    <hyperlink ref="B21:C21" location="'様式３（逆変換装置）②'!Print_Area" display="様式３（逆変換装置）②" xr:uid="{C04F30E7-C416-4322-ABB9-61766007905B}"/>
    <hyperlink ref="B22:C22" location="'様式３（逆変換装置）③'!Print_Area" display="様式３（逆変換装置）③" xr:uid="{F3007558-F381-4621-8603-5D35E195F0ED}"/>
    <hyperlink ref="B23:C23" location="'様式３（系統連系保護リレー）①'!Print_Area" display="様式3（系統連系保護リレー）①" xr:uid="{351AEEB6-8BE9-435B-85C8-A6B8DBAD7699}"/>
    <hyperlink ref="B24:C24" location="'様式３（系統連系保護リレー）② '!Print_Area" display="様式3（系統連系保護リレー）②" xr:uid="{20AC62F3-8BD5-4A5F-BE3A-BB0036F74AAB}"/>
    <hyperlink ref="B25:C25" location="様式５の４!Print_Area" display="様式５の４（単線結線図）" xr:uid="{26709860-1E8B-49EF-A770-264FA4374F67}"/>
    <hyperlink ref="B26:C26" location="様式５の５!Print_Area" display="様式５の５（設備配置関連-設備レイアウト図-）" xr:uid="{7ECE2FA3-1C6F-44AA-AA4B-67687CE5F097}"/>
    <hyperlink ref="B27:C27" location="様式５の６!Print_Area" display="様式５の６（設備配置関連-敷地平面図-）" xr:uid="{68FDDFA6-686D-4585-B1CE-929D703999AF}"/>
    <hyperlink ref="B28:C28" location="様式５の７!Print_Area" display="様式５の７（発電場所周辺地図）" xr:uid="{C9798064-0614-4524-B694-1C26C59A22C7}"/>
    <hyperlink ref="D37" r:id="rId1" xr:uid="{64CFA0A3-7404-4DEE-9655-9F7C27DA0C1C}"/>
    <hyperlink ref="B15:C15" location="様式１!Print_Area" display="様式１（接続検討申込書）" xr:uid="{DB2ACE64-E4BB-472F-8DDB-EFFE13105240}"/>
    <hyperlink ref="B16:C16" location="様式２!Print_Area" display="様式２（発電設備等の概要）" xr:uid="{C399AC19-E759-441C-A154-44E8F04D1C93}"/>
    <hyperlink ref="F37" r:id="rId2" xr:uid="{43D86D8C-2223-4685-A86E-611BA1AB6C54}"/>
    <hyperlink ref="G37" r:id="rId3" xr:uid="{E5D9471F-C628-4165-A7B0-4C747B6E0A02}"/>
  </hyperlinks>
  <pageMargins left="0.7" right="0.7" top="0.75" bottom="0.75" header="0.3" footer="0.3"/>
  <pageSetup paperSize="9" scale="31" orientation="portrait" r:id="rId4"/>
  <extLst>
    <ext xmlns:x14="http://schemas.microsoft.com/office/spreadsheetml/2009/9/main" uri="{78C0D931-6437-407d-A8EE-F0AAD7539E65}">
      <x14:conditionalFormattings>
        <x14:conditionalFormatting xmlns:xm="http://schemas.microsoft.com/office/excel/2006/main">
          <x14:cfRule type="expression" priority="12036" id="{9B239FEE-4D4A-44F7-81A9-96D3B0BADB97}">
            <xm:f>入力シート!#REF!="未定"</xm:f>
            <x14:dxf>
              <fill>
                <patternFill>
                  <bgColor theme="0" tint="-0.24994659260841701"/>
                </patternFill>
              </fill>
            </x14:dxf>
          </x14:cfRule>
          <x14:cfRule type="expression" priority="12037" id="{6AABDA52-2420-4CE0-B264-4398DA575D52}">
            <xm:f>入力シート!#REF!="上記以外の事業者と受給契約を締結予定（FIP制度の適用含む）"</xm:f>
            <x14:dxf>
              <fill>
                <patternFill>
                  <bgColor theme="0" tint="-0.24994659260841701"/>
                </patternFill>
              </fill>
            </x14:dxf>
          </x14:cfRule>
          <xm:sqref>D35:D36 C35:C40 F35:F40</xm:sqref>
        </x14:conditionalFormatting>
        <x14:conditionalFormatting xmlns:xm="http://schemas.microsoft.com/office/excel/2006/main">
          <x14:cfRule type="expression" priority="12042" id="{90C587CA-8475-461A-8043-F1ACAC20710F}">
            <xm:f>入力シート!#REF!="一般送配電事業者又は配電事業者と受給契約を締結予定（FIT制度の適用予定の場合）"</xm:f>
            <x14:dxf>
              <fill>
                <patternFill>
                  <bgColor theme="0" tint="-0.24994659260841701"/>
                </patternFill>
              </fill>
            </x14:dxf>
          </x14:cfRule>
          <xm:sqref>E35:E36 G35:G40 D36:E40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2950B-F86A-495F-88DF-DCE49B0B4C4C}">
  <sheetPr codeName="Sheet24"/>
  <dimension ref="A1:T190"/>
  <sheetViews>
    <sheetView showGridLines="0" view="pageBreakPreview" zoomScale="40" zoomScaleNormal="62" zoomScaleSheetLayoutView="40" workbookViewId="0">
      <pane ySplit="4" topLeftCell="A5" activePane="bottomLeft" state="frozen"/>
      <selection pane="bottomLeft"/>
    </sheetView>
  </sheetViews>
  <sheetFormatPr defaultColWidth="8.81640625" defaultRowHeight="22" x14ac:dyDescent="0.2"/>
  <cols>
    <col min="1" max="1" width="2.6328125" style="5" customWidth="1"/>
    <col min="2" max="2" width="5.81640625" style="5" customWidth="1"/>
    <col min="3" max="3" width="52.08984375" style="5" customWidth="1"/>
    <col min="4" max="4" width="70.81640625" style="5" customWidth="1"/>
    <col min="5" max="5" width="72.453125" style="26" customWidth="1"/>
    <col min="6" max="6" width="16.08984375" style="26" bestFit="1" customWidth="1"/>
    <col min="7" max="7" width="5.1796875" style="26" bestFit="1" customWidth="1"/>
    <col min="8" max="8" width="19" style="26" bestFit="1" customWidth="1"/>
    <col min="9" max="9" width="8.08984375" style="26" customWidth="1"/>
    <col min="10" max="12" width="8.81640625" style="5" customWidth="1"/>
    <col min="13" max="16384" width="8.81640625" style="5"/>
  </cols>
  <sheetData>
    <row r="1" spans="1:20" ht="37.5" customHeight="1" thickBot="1" x14ac:dyDescent="0.25">
      <c r="B1" s="215" t="s">
        <v>167</v>
      </c>
      <c r="C1" s="215"/>
      <c r="D1" s="215"/>
      <c r="E1" s="215"/>
      <c r="F1" s="215"/>
      <c r="G1" s="199"/>
      <c r="H1" s="12"/>
    </row>
    <row r="2" spans="1:20" ht="48.5" thickTop="1" x14ac:dyDescent="0.2">
      <c r="A2" s="197" t="s">
        <v>584</v>
      </c>
      <c r="C2" s="8"/>
      <c r="D2" s="8"/>
    </row>
    <row r="3" spans="1:20" ht="20.149999999999999" customHeight="1" x14ac:dyDescent="0.2">
      <c r="A3" s="29"/>
      <c r="B3" s="29"/>
      <c r="C3" s="8"/>
      <c r="D3" s="8"/>
    </row>
    <row r="4" spans="1:20" ht="30" x14ac:dyDescent="0.2">
      <c r="B4" s="187" t="s">
        <v>595</v>
      </c>
      <c r="C4" s="8"/>
      <c r="D4" s="8"/>
      <c r="T4" s="22"/>
    </row>
    <row r="5" spans="1:20" s="22" customFormat="1" ht="30" x14ac:dyDescent="0.2">
      <c r="B5" s="187"/>
      <c r="C5" s="11"/>
      <c r="D5" s="11"/>
    </row>
    <row r="6" spans="1:20" s="22" customFormat="1" ht="19.5" x14ac:dyDescent="0.2">
      <c r="C6" s="11"/>
      <c r="D6" s="11"/>
    </row>
    <row r="7" spans="1:20" s="22" customFormat="1" ht="30" x14ac:dyDescent="0.2">
      <c r="B7" s="187"/>
      <c r="C7" s="11"/>
      <c r="D7" s="11"/>
    </row>
    <row r="8" spans="1:20" s="22" customFormat="1" ht="30" x14ac:dyDescent="0.2">
      <c r="B8" s="187"/>
      <c r="C8" s="11"/>
      <c r="D8" s="11"/>
    </row>
    <row r="9" spans="1:20" s="22" customFormat="1" ht="30" x14ac:dyDescent="0.2">
      <c r="B9" s="187"/>
      <c r="C9" s="11"/>
      <c r="D9" s="11"/>
    </row>
    <row r="10" spans="1:20" s="22" customFormat="1" ht="30" x14ac:dyDescent="0.2">
      <c r="B10" s="187"/>
      <c r="C10" s="11"/>
      <c r="D10" s="11"/>
    </row>
    <row r="11" spans="1:20" s="22" customFormat="1" ht="30" x14ac:dyDescent="0.2">
      <c r="B11" s="187"/>
      <c r="C11" s="11"/>
      <c r="D11" s="11"/>
    </row>
    <row r="12" spans="1:20" s="22" customFormat="1" ht="30" x14ac:dyDescent="0.2">
      <c r="B12" s="187"/>
      <c r="C12" s="11"/>
      <c r="D12" s="11"/>
    </row>
    <row r="13" spans="1:20" s="22" customFormat="1" ht="30" x14ac:dyDescent="0.2">
      <c r="B13" s="187"/>
      <c r="C13" s="11"/>
      <c r="D13" s="11"/>
    </row>
    <row r="14" spans="1:20" s="22" customFormat="1" ht="30" x14ac:dyDescent="0.2">
      <c r="B14" s="187"/>
      <c r="C14" s="11"/>
      <c r="D14" s="11"/>
    </row>
    <row r="15" spans="1:20" s="22" customFormat="1" ht="30" x14ac:dyDescent="0.2">
      <c r="B15" s="187"/>
      <c r="C15" s="11"/>
      <c r="D15" s="11"/>
    </row>
    <row r="16" spans="1:20" s="22" customFormat="1" ht="30" x14ac:dyDescent="0.2">
      <c r="B16" s="187"/>
      <c r="C16" s="11"/>
      <c r="D16" s="11"/>
    </row>
    <row r="17" spans="2:4" s="22" customFormat="1" ht="30" x14ac:dyDescent="0.2">
      <c r="B17" s="187"/>
      <c r="C17" s="11"/>
      <c r="D17" s="11"/>
    </row>
    <row r="18" spans="2:4" s="22" customFormat="1" ht="30" x14ac:dyDescent="0.2">
      <c r="B18" s="187"/>
      <c r="C18" s="11"/>
      <c r="D18" s="11"/>
    </row>
    <row r="19" spans="2:4" s="22" customFormat="1" ht="30" x14ac:dyDescent="0.2">
      <c r="B19" s="187"/>
      <c r="C19" s="11"/>
      <c r="D19" s="11"/>
    </row>
    <row r="20" spans="2:4" s="22" customFormat="1" ht="30" x14ac:dyDescent="0.2">
      <c r="B20" s="187"/>
      <c r="C20" s="11"/>
      <c r="D20" s="11"/>
    </row>
    <row r="21" spans="2:4" s="22" customFormat="1" ht="30" x14ac:dyDescent="0.2">
      <c r="B21" s="187"/>
      <c r="C21" s="11"/>
      <c r="D21" s="11"/>
    </row>
    <row r="22" spans="2:4" s="22" customFormat="1" ht="30" x14ac:dyDescent="0.2">
      <c r="B22" s="187"/>
      <c r="C22" s="11"/>
      <c r="D22" s="11"/>
    </row>
    <row r="23" spans="2:4" s="22" customFormat="1" ht="30" x14ac:dyDescent="0.2">
      <c r="B23" s="187"/>
      <c r="C23" s="11"/>
      <c r="D23" s="11"/>
    </row>
    <row r="24" spans="2:4" s="22" customFormat="1" ht="19.5" x14ac:dyDescent="0.2">
      <c r="C24" s="11"/>
      <c r="D24" s="11"/>
    </row>
    <row r="25" spans="2:4" s="22" customFormat="1" ht="30" x14ac:dyDescent="0.2">
      <c r="B25" s="187"/>
      <c r="C25" s="11"/>
      <c r="D25" s="11"/>
    </row>
    <row r="26" spans="2:4" s="22" customFormat="1" ht="30" x14ac:dyDescent="0.2">
      <c r="B26" s="187"/>
      <c r="C26" s="11"/>
      <c r="D26" s="11"/>
    </row>
    <row r="27" spans="2:4" s="22" customFormat="1" ht="30" x14ac:dyDescent="0.2">
      <c r="B27" s="187"/>
      <c r="C27" s="11"/>
      <c r="D27" s="11"/>
    </row>
    <row r="28" spans="2:4" s="22" customFormat="1" ht="30" x14ac:dyDescent="0.2">
      <c r="B28" s="187" t="s">
        <v>587</v>
      </c>
      <c r="C28" s="11"/>
      <c r="D28" s="11"/>
    </row>
    <row r="29" spans="2:4" s="22" customFormat="1" ht="30" x14ac:dyDescent="0.2">
      <c r="B29" s="187"/>
      <c r="C29" s="11"/>
      <c r="D29" s="11"/>
    </row>
    <row r="30" spans="2:4" s="22" customFormat="1" ht="30" x14ac:dyDescent="0.2">
      <c r="B30" s="187"/>
      <c r="C30" s="11"/>
      <c r="D30" s="11"/>
    </row>
    <row r="31" spans="2:4" s="22" customFormat="1" ht="30" x14ac:dyDescent="0.2">
      <c r="B31" s="187"/>
      <c r="C31" s="11"/>
      <c r="D31" s="11"/>
    </row>
    <row r="32" spans="2:4" s="22" customFormat="1" ht="30" x14ac:dyDescent="0.2">
      <c r="B32" s="187"/>
      <c r="C32" s="11"/>
      <c r="D32" s="11"/>
    </row>
    <row r="33" spans="2:4" s="22" customFormat="1" ht="30" x14ac:dyDescent="0.2">
      <c r="B33" s="187"/>
      <c r="C33" s="11"/>
      <c r="D33" s="11"/>
    </row>
    <row r="34" spans="2:4" s="22" customFormat="1" ht="30" x14ac:dyDescent="0.2">
      <c r="B34" s="187"/>
      <c r="C34" s="11"/>
      <c r="D34" s="11"/>
    </row>
    <row r="35" spans="2:4" s="22" customFormat="1" ht="30" x14ac:dyDescent="0.2">
      <c r="B35" s="187"/>
      <c r="C35" s="11"/>
      <c r="D35" s="11"/>
    </row>
    <row r="36" spans="2:4" s="22" customFormat="1" ht="30" x14ac:dyDescent="0.2">
      <c r="B36" s="187"/>
      <c r="C36" s="11"/>
      <c r="D36" s="11"/>
    </row>
    <row r="37" spans="2:4" s="22" customFormat="1" ht="30" x14ac:dyDescent="0.2">
      <c r="B37" s="187"/>
      <c r="C37" s="11"/>
      <c r="D37" s="11"/>
    </row>
    <row r="38" spans="2:4" s="22" customFormat="1" ht="30" x14ac:dyDescent="0.2">
      <c r="B38" s="187"/>
      <c r="C38" s="11"/>
      <c r="D38" s="11"/>
    </row>
    <row r="39" spans="2:4" s="22" customFormat="1" ht="30" x14ac:dyDescent="0.2">
      <c r="B39" s="187"/>
      <c r="C39" s="11"/>
      <c r="D39" s="11"/>
    </row>
    <row r="40" spans="2:4" s="22" customFormat="1" ht="30" x14ac:dyDescent="0.2">
      <c r="B40" s="187"/>
      <c r="C40" s="11"/>
      <c r="D40" s="11"/>
    </row>
    <row r="41" spans="2:4" s="22" customFormat="1" ht="30" x14ac:dyDescent="0.2">
      <c r="B41" s="187"/>
      <c r="C41" s="11"/>
      <c r="D41" s="11"/>
    </row>
    <row r="42" spans="2:4" s="22" customFormat="1" ht="30" x14ac:dyDescent="0.2">
      <c r="B42" s="187"/>
      <c r="C42" s="11"/>
      <c r="D42" s="11"/>
    </row>
    <row r="43" spans="2:4" s="22" customFormat="1" ht="30" x14ac:dyDescent="0.2">
      <c r="B43" s="187"/>
      <c r="C43" s="11"/>
      <c r="D43" s="11"/>
    </row>
    <row r="44" spans="2:4" s="22" customFormat="1" ht="30" x14ac:dyDescent="0.2">
      <c r="B44" s="187"/>
      <c r="C44" s="11"/>
      <c r="D44" s="11"/>
    </row>
    <row r="45" spans="2:4" s="22" customFormat="1" ht="30" x14ac:dyDescent="0.2">
      <c r="B45" s="187"/>
      <c r="C45" s="11"/>
      <c r="D45" s="11"/>
    </row>
    <row r="46" spans="2:4" s="22" customFormat="1" ht="30" x14ac:dyDescent="0.2">
      <c r="B46" s="187"/>
      <c r="C46" s="11"/>
      <c r="D46" s="11"/>
    </row>
    <row r="47" spans="2:4" s="22" customFormat="1" ht="30" x14ac:dyDescent="0.2">
      <c r="B47" s="187"/>
      <c r="C47" s="11"/>
      <c r="D47" s="11"/>
    </row>
    <row r="48" spans="2:4" s="22" customFormat="1" ht="30" x14ac:dyDescent="0.2">
      <c r="B48" s="187"/>
      <c r="C48" s="11"/>
      <c r="D48" s="11"/>
    </row>
    <row r="49" spans="2:4" s="22" customFormat="1" ht="30" x14ac:dyDescent="0.2">
      <c r="B49" s="187"/>
      <c r="C49" s="11"/>
      <c r="D49" s="11"/>
    </row>
    <row r="50" spans="2:4" s="22" customFormat="1" ht="30" x14ac:dyDescent="0.2">
      <c r="B50" s="187"/>
      <c r="C50" s="11"/>
      <c r="D50" s="11"/>
    </row>
    <row r="51" spans="2:4" s="22" customFormat="1" ht="30" x14ac:dyDescent="0.2">
      <c r="B51" s="187"/>
      <c r="C51" s="11"/>
      <c r="D51" s="11"/>
    </row>
    <row r="52" spans="2:4" s="22" customFormat="1" ht="30" x14ac:dyDescent="0.2">
      <c r="B52" s="187"/>
      <c r="C52" s="11"/>
      <c r="D52" s="11"/>
    </row>
    <row r="53" spans="2:4" s="22" customFormat="1" ht="30" x14ac:dyDescent="0.2">
      <c r="B53" s="187"/>
      <c r="C53" s="11"/>
      <c r="D53" s="11"/>
    </row>
    <row r="54" spans="2:4" s="22" customFormat="1" ht="30" x14ac:dyDescent="0.2">
      <c r="B54" s="187"/>
      <c r="C54" s="11"/>
      <c r="D54" s="11"/>
    </row>
    <row r="55" spans="2:4" s="22" customFormat="1" ht="30" x14ac:dyDescent="0.2">
      <c r="B55" s="187"/>
      <c r="C55" s="11"/>
      <c r="D55" s="11"/>
    </row>
    <row r="56" spans="2:4" s="22" customFormat="1" ht="30" x14ac:dyDescent="0.2">
      <c r="B56" s="187"/>
      <c r="C56" s="11"/>
      <c r="D56" s="11"/>
    </row>
    <row r="57" spans="2:4" s="22" customFormat="1" ht="30" x14ac:dyDescent="0.2">
      <c r="B57" s="187"/>
      <c r="C57" s="11"/>
      <c r="D57" s="11"/>
    </row>
    <row r="58" spans="2:4" s="22" customFormat="1" ht="19.5" x14ac:dyDescent="0.2">
      <c r="C58" s="11"/>
      <c r="D58" s="11"/>
    </row>
    <row r="59" spans="2:4" s="22" customFormat="1" ht="30" x14ac:dyDescent="0.2">
      <c r="B59" s="187"/>
      <c r="C59" s="11"/>
      <c r="D59" s="11"/>
    </row>
    <row r="60" spans="2:4" s="22" customFormat="1" ht="30" x14ac:dyDescent="0.2">
      <c r="B60" s="187"/>
      <c r="C60" s="11"/>
      <c r="D60" s="11"/>
    </row>
    <row r="61" spans="2:4" s="22" customFormat="1" ht="30" x14ac:dyDescent="0.2">
      <c r="B61" s="187"/>
      <c r="C61" s="11"/>
      <c r="D61" s="11"/>
    </row>
    <row r="62" spans="2:4" s="22" customFormat="1" ht="30" x14ac:dyDescent="0.2">
      <c r="B62" s="187"/>
      <c r="C62" s="11"/>
      <c r="D62" s="11"/>
    </row>
    <row r="63" spans="2:4" s="22" customFormat="1" ht="30" x14ac:dyDescent="0.2">
      <c r="B63" s="187"/>
      <c r="C63" s="11"/>
      <c r="D63" s="11"/>
    </row>
    <row r="64" spans="2:4" s="22" customFormat="1" ht="30" x14ac:dyDescent="0.2">
      <c r="B64" s="187"/>
      <c r="C64" s="11"/>
      <c r="D64" s="11"/>
    </row>
    <row r="65" spans="2:9" s="22" customFormat="1" ht="30" x14ac:dyDescent="0.2">
      <c r="B65" s="187" t="s">
        <v>588</v>
      </c>
      <c r="C65" s="11"/>
      <c r="D65" s="11"/>
    </row>
    <row r="67" spans="2:9" ht="30" customHeight="1" x14ac:dyDescent="0.2">
      <c r="B67" s="107" t="s">
        <v>17</v>
      </c>
      <c r="C67" s="107"/>
      <c r="D67" s="108"/>
      <c r="E67" s="109" t="s">
        <v>67</v>
      </c>
      <c r="F67" s="176"/>
      <c r="G67" s="110"/>
      <c r="H67" s="176" t="s">
        <v>68</v>
      </c>
      <c r="I67" s="110"/>
    </row>
    <row r="68" spans="2:9" ht="40" customHeight="1" x14ac:dyDescent="0.2">
      <c r="B68" s="183" t="s">
        <v>558</v>
      </c>
      <c r="C68" s="184"/>
      <c r="D68" s="139"/>
      <c r="E68" s="91"/>
      <c r="F68" s="91"/>
      <c r="G68" s="91"/>
      <c r="H68" s="91"/>
      <c r="I68" s="91"/>
    </row>
    <row r="69" spans="2:9" ht="40" customHeight="1" x14ac:dyDescent="0.2">
      <c r="B69" s="204" t="s">
        <v>547</v>
      </c>
      <c r="C69" s="182"/>
      <c r="D69" s="180"/>
      <c r="E69" s="181"/>
      <c r="F69" s="181"/>
      <c r="G69" s="181"/>
      <c r="H69" s="181"/>
      <c r="I69" s="181"/>
    </row>
    <row r="70" spans="2:9" ht="120" customHeight="1" x14ac:dyDescent="0.2">
      <c r="B70" s="82"/>
      <c r="C70" s="100" t="s">
        <v>559</v>
      </c>
      <c r="D70" s="27"/>
      <c r="E70" s="385">
        <v>2</v>
      </c>
      <c r="F70" s="27" t="s">
        <v>523</v>
      </c>
      <c r="G70" s="27"/>
      <c r="H70" s="322"/>
      <c r="I70" s="323"/>
    </row>
    <row r="71" spans="2:9" ht="50" customHeight="1" x14ac:dyDescent="0.2">
      <c r="B71" s="82"/>
      <c r="C71" s="122" t="s">
        <v>560</v>
      </c>
      <c r="D71" s="28"/>
      <c r="E71" s="326"/>
      <c r="F71" s="28"/>
      <c r="G71" s="28"/>
      <c r="H71" s="28"/>
      <c r="I71" s="28"/>
    </row>
    <row r="72" spans="2:9" ht="44.15" customHeight="1" x14ac:dyDescent="0.2">
      <c r="B72" s="82"/>
      <c r="C72" s="122" t="s">
        <v>763</v>
      </c>
      <c r="D72" s="205" t="s">
        <v>753</v>
      </c>
      <c r="E72" s="382" t="s">
        <v>739</v>
      </c>
      <c r="F72" s="140"/>
      <c r="G72" s="140"/>
      <c r="H72" s="328"/>
      <c r="I72" s="329"/>
    </row>
    <row r="73" spans="2:9" ht="44.15" customHeight="1" x14ac:dyDescent="0.2">
      <c r="B73" s="82"/>
      <c r="C73" s="122"/>
      <c r="D73" s="123" t="s">
        <v>756</v>
      </c>
      <c r="E73" s="382" t="s">
        <v>764</v>
      </c>
      <c r="F73" s="140"/>
      <c r="G73" s="140"/>
      <c r="H73" s="328"/>
      <c r="I73" s="329"/>
    </row>
    <row r="74" spans="2:9" ht="44.15" customHeight="1" x14ac:dyDescent="0.2">
      <c r="B74" s="82"/>
      <c r="C74" s="122"/>
      <c r="D74" s="123" t="s">
        <v>757</v>
      </c>
      <c r="E74" s="382" t="s">
        <v>815</v>
      </c>
      <c r="F74" s="140"/>
      <c r="G74" s="140"/>
      <c r="H74" s="328"/>
      <c r="I74" s="329"/>
    </row>
    <row r="75" spans="2:9" ht="44.15" customHeight="1" x14ac:dyDescent="0.2">
      <c r="B75" s="82"/>
      <c r="C75" s="122"/>
      <c r="D75" s="205" t="s">
        <v>754</v>
      </c>
      <c r="E75" s="382" t="s">
        <v>739</v>
      </c>
      <c r="F75" s="140"/>
      <c r="G75" s="140"/>
      <c r="H75" s="328"/>
      <c r="I75" s="329"/>
    </row>
    <row r="76" spans="2:9" ht="44.15" customHeight="1" x14ac:dyDescent="0.2">
      <c r="B76" s="82"/>
      <c r="C76" s="122"/>
      <c r="D76" s="123" t="s">
        <v>755</v>
      </c>
      <c r="E76" s="382" t="s">
        <v>801</v>
      </c>
      <c r="F76" s="140"/>
      <c r="G76" s="140"/>
      <c r="H76" s="328"/>
      <c r="I76" s="329"/>
    </row>
    <row r="77" spans="2:9" ht="44.15" customHeight="1" x14ac:dyDescent="0.2">
      <c r="B77" s="82"/>
      <c r="C77" s="122"/>
      <c r="D77" s="333" t="s">
        <v>758</v>
      </c>
      <c r="E77" s="382" t="s">
        <v>815</v>
      </c>
      <c r="F77" s="140"/>
      <c r="G77" s="140"/>
      <c r="H77" s="328"/>
      <c r="I77" s="329"/>
    </row>
    <row r="78" spans="2:9" ht="44" customHeight="1" x14ac:dyDescent="0.2">
      <c r="B78" s="82"/>
      <c r="C78" s="122" t="s">
        <v>548</v>
      </c>
      <c r="D78" s="757" t="s">
        <v>566</v>
      </c>
      <c r="E78" s="382" t="s">
        <v>50</v>
      </c>
      <c r="F78" s="140"/>
      <c r="G78" s="140"/>
      <c r="H78" s="328"/>
      <c r="I78" s="329"/>
    </row>
    <row r="79" spans="2:9" ht="44" customHeight="1" x14ac:dyDescent="0.2">
      <c r="B79" s="82"/>
      <c r="C79" s="122"/>
      <c r="D79" s="125" t="s">
        <v>549</v>
      </c>
      <c r="E79" s="387">
        <v>50</v>
      </c>
      <c r="F79" s="118" t="s">
        <v>109</v>
      </c>
      <c r="G79" s="118"/>
      <c r="H79" s="290"/>
      <c r="I79" s="141"/>
    </row>
    <row r="80" spans="2:9" ht="44.15" customHeight="1" x14ac:dyDescent="0.2">
      <c r="B80" s="82"/>
      <c r="C80" s="122"/>
      <c r="D80" s="123" t="s">
        <v>113</v>
      </c>
      <c r="E80" s="383">
        <v>10</v>
      </c>
      <c r="F80" s="118" t="s">
        <v>114</v>
      </c>
      <c r="G80" s="118"/>
      <c r="H80" s="290"/>
      <c r="I80" s="141"/>
    </row>
    <row r="81" spans="2:12" ht="44.15" customHeight="1" x14ac:dyDescent="0.2">
      <c r="B81" s="82"/>
      <c r="C81" s="122"/>
      <c r="D81" s="123" t="s">
        <v>115</v>
      </c>
      <c r="E81" s="289" t="s">
        <v>585</v>
      </c>
      <c r="F81" s="118"/>
      <c r="G81" s="118"/>
      <c r="H81" s="290"/>
      <c r="I81" s="141"/>
    </row>
    <row r="82" spans="2:12" ht="44.15" customHeight="1" x14ac:dyDescent="0.2">
      <c r="B82" s="82"/>
      <c r="C82" s="122"/>
      <c r="D82" s="123" t="s">
        <v>117</v>
      </c>
      <c r="E82" s="289" t="s">
        <v>585</v>
      </c>
      <c r="F82" s="118"/>
      <c r="G82" s="118"/>
      <c r="H82" s="290"/>
      <c r="I82" s="141"/>
    </row>
    <row r="83" spans="2:12" ht="44.15" customHeight="1" x14ac:dyDescent="0.2">
      <c r="B83" s="82"/>
      <c r="C83" s="122"/>
      <c r="D83" s="123" t="s">
        <v>56</v>
      </c>
      <c r="E83" s="331" t="s">
        <v>543</v>
      </c>
      <c r="F83" s="118"/>
      <c r="G83" s="118"/>
      <c r="H83" s="290"/>
      <c r="I83" s="141"/>
    </row>
    <row r="84" spans="2:12" ht="44.15" customHeight="1" x14ac:dyDescent="0.2">
      <c r="B84" s="82"/>
      <c r="C84" s="122"/>
      <c r="D84" s="122"/>
      <c r="E84" s="122"/>
      <c r="F84" s="122"/>
      <c r="G84" s="122"/>
      <c r="H84" s="122"/>
      <c r="I84" s="122"/>
      <c r="J84" s="122"/>
      <c r="K84" s="122"/>
      <c r="L84" s="122"/>
    </row>
    <row r="85" spans="2:12" ht="40" customHeight="1" x14ac:dyDescent="0.2">
      <c r="B85" s="82"/>
      <c r="C85" s="122" t="s">
        <v>522</v>
      </c>
      <c r="D85" s="84" t="s">
        <v>134</v>
      </c>
      <c r="E85" s="386">
        <v>50</v>
      </c>
      <c r="F85" s="336" t="s">
        <v>135</v>
      </c>
      <c r="G85" s="85"/>
      <c r="H85" s="287"/>
      <c r="I85" s="294"/>
    </row>
    <row r="86" spans="2:12" ht="44" x14ac:dyDescent="0.2">
      <c r="B86" s="82"/>
      <c r="C86" s="192"/>
      <c r="D86" s="193" t="s">
        <v>551</v>
      </c>
      <c r="E86" s="387">
        <v>3</v>
      </c>
      <c r="F86" s="26" t="s">
        <v>527</v>
      </c>
      <c r="G86" s="338"/>
      <c r="H86" s="339"/>
      <c r="I86" s="340"/>
    </row>
    <row r="87" spans="2:12" ht="44.15" customHeight="1" x14ac:dyDescent="0.2">
      <c r="B87" s="82"/>
      <c r="D87" s="191" t="s">
        <v>552</v>
      </c>
      <c r="E87" s="194" t="s">
        <v>138</v>
      </c>
      <c r="F87" s="196"/>
      <c r="G87" s="196"/>
      <c r="H87" s="194" t="s">
        <v>526</v>
      </c>
      <c r="I87" s="195"/>
    </row>
    <row r="88" spans="2:12" ht="55" customHeight="1" x14ac:dyDescent="0.2">
      <c r="B88" s="82"/>
      <c r="D88" s="129" t="s">
        <v>529</v>
      </c>
      <c r="E88" s="387">
        <v>800</v>
      </c>
      <c r="F88" s="140" t="s">
        <v>139</v>
      </c>
      <c r="G88" s="140"/>
      <c r="H88" s="387">
        <v>4</v>
      </c>
      <c r="I88" s="95" t="s">
        <v>525</v>
      </c>
    </row>
    <row r="89" spans="2:12" ht="55" customHeight="1" x14ac:dyDescent="0.2">
      <c r="B89" s="82"/>
      <c r="C89" s="135"/>
      <c r="D89" s="130" t="s">
        <v>530</v>
      </c>
      <c r="E89" s="383">
        <v>700</v>
      </c>
      <c r="F89" s="118" t="s">
        <v>139</v>
      </c>
      <c r="G89" s="118"/>
      <c r="H89" s="383">
        <v>4</v>
      </c>
      <c r="I89" s="99" t="s">
        <v>524</v>
      </c>
    </row>
    <row r="90" spans="2:12" ht="55" customHeight="1" x14ac:dyDescent="0.2">
      <c r="B90" s="82"/>
      <c r="C90" s="135"/>
      <c r="D90" s="130" t="s">
        <v>531</v>
      </c>
      <c r="E90" s="383">
        <v>500</v>
      </c>
      <c r="F90" s="118" t="s">
        <v>139</v>
      </c>
      <c r="G90" s="118"/>
      <c r="H90" s="383">
        <v>2</v>
      </c>
      <c r="I90" s="99" t="s">
        <v>524</v>
      </c>
    </row>
    <row r="91" spans="2:12" ht="55" customHeight="1" x14ac:dyDescent="0.2">
      <c r="B91" s="82"/>
      <c r="C91" s="135"/>
      <c r="D91" s="130" t="s">
        <v>532</v>
      </c>
      <c r="E91" s="290"/>
      <c r="F91" s="118" t="s">
        <v>139</v>
      </c>
      <c r="G91" s="118"/>
      <c r="H91" s="290"/>
      <c r="I91" s="141" t="s">
        <v>524</v>
      </c>
    </row>
    <row r="92" spans="2:12" ht="55" customHeight="1" x14ac:dyDescent="0.2">
      <c r="B92" s="82"/>
      <c r="C92" s="136"/>
      <c r="D92" s="131" t="s">
        <v>533</v>
      </c>
      <c r="E92" s="296"/>
      <c r="F92" s="87" t="s">
        <v>139</v>
      </c>
      <c r="G92" s="87"/>
      <c r="H92" s="296"/>
      <c r="I92" s="142" t="s">
        <v>525</v>
      </c>
    </row>
    <row r="93" spans="2:12" ht="55" customHeight="1" x14ac:dyDescent="0.2">
      <c r="B93" s="82"/>
      <c r="C93" s="122" t="s">
        <v>561</v>
      </c>
      <c r="D93" s="208"/>
      <c r="E93" s="86"/>
      <c r="F93" s="86"/>
      <c r="G93" s="86"/>
      <c r="H93" s="28"/>
      <c r="I93" s="89"/>
    </row>
    <row r="94" spans="2:12" ht="55" customHeight="1" x14ac:dyDescent="0.2">
      <c r="B94" s="82"/>
      <c r="C94" s="122"/>
      <c r="D94" s="756" t="s">
        <v>753</v>
      </c>
      <c r="E94" s="696" t="s">
        <v>739</v>
      </c>
      <c r="F94" s="85"/>
      <c r="G94" s="85"/>
      <c r="H94" s="85"/>
      <c r="I94" s="96"/>
    </row>
    <row r="95" spans="2:12" ht="55" customHeight="1" x14ac:dyDescent="0.2">
      <c r="B95" s="82"/>
      <c r="C95" s="122"/>
      <c r="D95" s="123" t="s">
        <v>756</v>
      </c>
      <c r="E95" s="382" t="s">
        <v>803</v>
      </c>
      <c r="F95" s="118"/>
      <c r="G95" s="118"/>
      <c r="H95" s="118"/>
      <c r="I95" s="99"/>
    </row>
    <row r="96" spans="2:12" ht="55" customHeight="1" x14ac:dyDescent="0.2">
      <c r="B96" s="82"/>
      <c r="C96" s="122"/>
      <c r="D96" s="123" t="s">
        <v>757</v>
      </c>
      <c r="E96" s="382" t="s">
        <v>815</v>
      </c>
      <c r="F96" s="118"/>
      <c r="G96" s="118"/>
      <c r="H96" s="118"/>
      <c r="I96" s="99"/>
    </row>
    <row r="97" spans="2:11" ht="55" customHeight="1" x14ac:dyDescent="0.2">
      <c r="B97" s="82"/>
      <c r="C97" s="122"/>
      <c r="D97" s="205" t="s">
        <v>754</v>
      </c>
      <c r="E97" s="382" t="s">
        <v>739</v>
      </c>
      <c r="F97" s="118"/>
      <c r="G97" s="118"/>
      <c r="H97" s="118"/>
      <c r="I97" s="99"/>
    </row>
    <row r="98" spans="2:11" ht="55" customHeight="1" x14ac:dyDescent="0.2">
      <c r="B98" s="82"/>
      <c r="C98" s="122"/>
      <c r="D98" s="123" t="s">
        <v>755</v>
      </c>
      <c r="E98" s="382" t="s">
        <v>802</v>
      </c>
      <c r="F98" s="118"/>
      <c r="G98" s="118"/>
      <c r="H98" s="118"/>
      <c r="I98" s="99"/>
    </row>
    <row r="99" spans="2:11" ht="55" customHeight="1" x14ac:dyDescent="0.2">
      <c r="B99" s="82"/>
      <c r="C99" s="122"/>
      <c r="D99" s="333" t="s">
        <v>758</v>
      </c>
      <c r="E99" s="382" t="s">
        <v>815</v>
      </c>
      <c r="F99" s="118"/>
      <c r="G99" s="118"/>
      <c r="H99" s="121"/>
      <c r="I99" s="349"/>
    </row>
    <row r="100" spans="2:11" ht="44.15" customHeight="1" x14ac:dyDescent="0.2">
      <c r="B100" s="82"/>
      <c r="C100" s="122" t="s">
        <v>548</v>
      </c>
      <c r="D100" s="757" t="s">
        <v>566</v>
      </c>
      <c r="E100" s="387" t="s">
        <v>27</v>
      </c>
      <c r="F100" s="140"/>
      <c r="G100" s="95"/>
      <c r="H100" s="328"/>
      <c r="I100" s="329"/>
    </row>
    <row r="101" spans="2:11" ht="44.15" customHeight="1" x14ac:dyDescent="0.2">
      <c r="B101" s="82"/>
      <c r="D101" s="695" t="s">
        <v>549</v>
      </c>
      <c r="E101" s="697">
        <v>49</v>
      </c>
      <c r="F101" s="140" t="s">
        <v>109</v>
      </c>
      <c r="G101" s="95"/>
      <c r="H101" s="352"/>
      <c r="I101" s="214"/>
    </row>
    <row r="102" spans="2:11" ht="44.15" customHeight="1" x14ac:dyDescent="0.2">
      <c r="B102" s="82"/>
      <c r="C102" s="122"/>
      <c r="D102" s="124" t="s">
        <v>113</v>
      </c>
      <c r="E102" s="383">
        <v>3</v>
      </c>
      <c r="F102" s="121" t="s">
        <v>114</v>
      </c>
      <c r="G102" s="121"/>
      <c r="H102" s="292"/>
      <c r="I102" s="214"/>
    </row>
    <row r="103" spans="2:11" ht="44" customHeight="1" x14ac:dyDescent="0.2">
      <c r="B103" s="82"/>
      <c r="C103" s="122"/>
      <c r="D103" s="123" t="s">
        <v>115</v>
      </c>
      <c r="E103" s="289" t="s">
        <v>586</v>
      </c>
      <c r="F103" s="118"/>
      <c r="G103" s="118"/>
      <c r="H103" s="290"/>
      <c r="I103" s="141"/>
    </row>
    <row r="104" spans="2:11" ht="44.15" customHeight="1" x14ac:dyDescent="0.2">
      <c r="B104" s="82"/>
      <c r="C104" s="122"/>
      <c r="D104" s="123" t="s">
        <v>117</v>
      </c>
      <c r="E104" s="289" t="s">
        <v>586</v>
      </c>
      <c r="F104" s="118"/>
      <c r="G104" s="118"/>
      <c r="H104" s="290"/>
      <c r="I104" s="141"/>
    </row>
    <row r="105" spans="2:11" ht="44.15" customHeight="1" x14ac:dyDescent="0.2">
      <c r="B105" s="82"/>
      <c r="C105" s="122"/>
      <c r="D105" s="123" t="s">
        <v>56</v>
      </c>
      <c r="E105" s="331" t="s">
        <v>543</v>
      </c>
      <c r="F105" s="118"/>
      <c r="G105" s="118"/>
      <c r="H105" s="348"/>
      <c r="I105" s="141"/>
    </row>
    <row r="106" spans="2:11" ht="44.15" customHeight="1" x14ac:dyDescent="0.2">
      <c r="B106" s="82"/>
      <c r="C106" s="122"/>
      <c r="D106" s="122"/>
      <c r="E106" s="122"/>
      <c r="F106" s="122"/>
      <c r="G106" s="122"/>
      <c r="H106" s="122"/>
      <c r="I106" s="384"/>
      <c r="J106" s="122"/>
      <c r="K106" s="122"/>
    </row>
    <row r="107" spans="2:11" ht="40" customHeight="1" x14ac:dyDescent="0.2">
      <c r="B107" s="82"/>
      <c r="C107" s="122" t="s">
        <v>522</v>
      </c>
      <c r="D107" s="80" t="s">
        <v>134</v>
      </c>
      <c r="E107" s="383">
        <v>70</v>
      </c>
      <c r="F107" s="350" t="s">
        <v>135</v>
      </c>
      <c r="G107" s="118"/>
      <c r="H107" s="290"/>
      <c r="I107" s="141"/>
    </row>
    <row r="108" spans="2:11" ht="44" x14ac:dyDescent="0.2">
      <c r="B108" s="82"/>
      <c r="C108" s="192"/>
      <c r="D108" s="193" t="s">
        <v>553</v>
      </c>
      <c r="E108" s="387">
        <v>1</v>
      </c>
      <c r="F108" s="140" t="s">
        <v>527</v>
      </c>
      <c r="G108" s="140"/>
      <c r="H108" s="328"/>
      <c r="I108" s="329"/>
    </row>
    <row r="109" spans="2:11" ht="44.15" customHeight="1" x14ac:dyDescent="0.2">
      <c r="B109" s="82"/>
      <c r="D109" s="191" t="s">
        <v>552</v>
      </c>
      <c r="E109" s="194" t="s">
        <v>138</v>
      </c>
      <c r="F109" s="196"/>
      <c r="G109" s="196"/>
      <c r="H109" s="194" t="s">
        <v>526</v>
      </c>
      <c r="I109" s="195"/>
    </row>
    <row r="110" spans="2:11" ht="55" customHeight="1" x14ac:dyDescent="0.2">
      <c r="B110" s="82"/>
      <c r="D110" s="129" t="s">
        <v>529</v>
      </c>
      <c r="E110" s="387">
        <v>300</v>
      </c>
      <c r="F110" s="85" t="s">
        <v>139</v>
      </c>
      <c r="G110" s="85"/>
      <c r="H110" s="387">
        <v>3</v>
      </c>
      <c r="I110" s="96" t="s">
        <v>524</v>
      </c>
    </row>
    <row r="111" spans="2:11" ht="55" customHeight="1" x14ac:dyDescent="0.2">
      <c r="B111" s="82"/>
      <c r="C111" s="135"/>
      <c r="D111" s="130" t="s">
        <v>530</v>
      </c>
      <c r="E111" s="290"/>
      <c r="F111" s="118" t="s">
        <v>139</v>
      </c>
      <c r="G111" s="118"/>
      <c r="H111" s="290"/>
      <c r="I111" s="141" t="s">
        <v>524</v>
      </c>
    </row>
    <row r="112" spans="2:11" ht="55" customHeight="1" x14ac:dyDescent="0.2">
      <c r="B112" s="82"/>
      <c r="C112" s="135"/>
      <c r="D112" s="130" t="s">
        <v>531</v>
      </c>
      <c r="E112" s="290"/>
      <c r="F112" s="118" t="s">
        <v>139</v>
      </c>
      <c r="G112" s="118"/>
      <c r="H112" s="290"/>
      <c r="I112" s="141" t="s">
        <v>524</v>
      </c>
    </row>
    <row r="113" spans="2:18" ht="55" customHeight="1" x14ac:dyDescent="0.2">
      <c r="B113" s="82"/>
      <c r="C113" s="135"/>
      <c r="D113" s="130" t="s">
        <v>532</v>
      </c>
      <c r="E113" s="290"/>
      <c r="F113" s="118" t="s">
        <v>139</v>
      </c>
      <c r="G113" s="118"/>
      <c r="H113" s="290"/>
      <c r="I113" s="141" t="s">
        <v>524</v>
      </c>
    </row>
    <row r="114" spans="2:18" ht="55" customHeight="1" x14ac:dyDescent="0.2">
      <c r="B114" s="82"/>
      <c r="C114" s="135"/>
      <c r="D114" s="137" t="s">
        <v>533</v>
      </c>
      <c r="E114" s="292"/>
      <c r="F114" s="121" t="s">
        <v>139</v>
      </c>
      <c r="G114" s="121"/>
      <c r="H114" s="292"/>
      <c r="I114" s="214" t="s">
        <v>524</v>
      </c>
    </row>
    <row r="115" spans="2:18" ht="40" customHeight="1" x14ac:dyDescent="0.2">
      <c r="B115" s="17"/>
      <c r="C115" s="126"/>
      <c r="D115" s="126"/>
      <c r="E115" s="28"/>
      <c r="F115" s="28"/>
      <c r="G115" s="28"/>
      <c r="H115" s="28"/>
      <c r="I115" s="28"/>
    </row>
    <row r="116" spans="2:18" ht="40" customHeight="1" x14ac:dyDescent="0.2">
      <c r="B116" s="111" t="s">
        <v>528</v>
      </c>
      <c r="C116" s="132"/>
      <c r="D116" s="92"/>
      <c r="E116" s="299"/>
      <c r="F116" s="299"/>
      <c r="G116" s="299"/>
      <c r="H116" s="299"/>
      <c r="I116" s="299"/>
    </row>
    <row r="117" spans="2:18" ht="44.15" customHeight="1" x14ac:dyDescent="0.2">
      <c r="B117" s="82"/>
      <c r="C117" s="211" t="s">
        <v>142</v>
      </c>
      <c r="D117" s="79" t="s">
        <v>143</v>
      </c>
      <c r="E117" s="388">
        <v>413</v>
      </c>
      <c r="F117" s="28" t="s">
        <v>109</v>
      </c>
      <c r="G117" s="89"/>
      <c r="H117" s="143"/>
      <c r="I117" s="144"/>
    </row>
    <row r="118" spans="2:18" ht="44.15" customHeight="1" x14ac:dyDescent="0.2">
      <c r="B118" s="82"/>
      <c r="C118" s="190" t="s">
        <v>144</v>
      </c>
      <c r="D118" s="79" t="s">
        <v>570</v>
      </c>
      <c r="E118" s="388">
        <v>13</v>
      </c>
      <c r="F118" s="28" t="s">
        <v>114</v>
      </c>
      <c r="G118" s="89"/>
      <c r="H118" s="143"/>
      <c r="I118" s="144"/>
    </row>
    <row r="119" spans="2:18" ht="44.25" customHeight="1" x14ac:dyDescent="0.2">
      <c r="B119" s="82"/>
      <c r="C119" s="190"/>
      <c r="D119" s="128" t="s">
        <v>145</v>
      </c>
      <c r="E119" s="98">
        <v>413</v>
      </c>
      <c r="F119" s="28" t="s">
        <v>109</v>
      </c>
      <c r="G119" s="89"/>
      <c r="H119" s="143"/>
      <c r="I119" s="144"/>
    </row>
    <row r="120" spans="2:18" ht="140" customHeight="1" x14ac:dyDescent="0.2">
      <c r="B120" s="204"/>
      <c r="C120" s="127" t="s">
        <v>563</v>
      </c>
      <c r="D120" s="693" t="s">
        <v>611</v>
      </c>
      <c r="E120" s="381" t="s">
        <v>50</v>
      </c>
      <c r="F120" s="27"/>
      <c r="G120" s="27"/>
      <c r="H120" s="143"/>
      <c r="I120" s="144"/>
    </row>
    <row r="121" spans="2:18" ht="44" customHeight="1" x14ac:dyDescent="0.2">
      <c r="B121" s="82"/>
      <c r="C121" s="190"/>
      <c r="D121" s="128" t="s">
        <v>569</v>
      </c>
      <c r="E121" s="143"/>
      <c r="F121" s="28" t="s">
        <v>109</v>
      </c>
      <c r="G121" s="89"/>
      <c r="H121" s="143"/>
      <c r="I121" s="144"/>
    </row>
    <row r="122" spans="2:18" ht="100" customHeight="1" x14ac:dyDescent="0.2">
      <c r="B122" s="82"/>
      <c r="C122" s="83" t="s">
        <v>146</v>
      </c>
      <c r="D122" s="128" t="s">
        <v>147</v>
      </c>
      <c r="E122" s="388">
        <v>40</v>
      </c>
      <c r="F122" s="28" t="s">
        <v>109</v>
      </c>
      <c r="G122" s="89"/>
      <c r="H122" s="143"/>
      <c r="I122" s="144"/>
    </row>
    <row r="123" spans="2:18" ht="100" customHeight="1" x14ac:dyDescent="0.2">
      <c r="B123" s="82"/>
      <c r="C123" s="145" t="s">
        <v>149</v>
      </c>
      <c r="D123" s="128" t="s">
        <v>150</v>
      </c>
      <c r="E123" s="388">
        <v>2</v>
      </c>
      <c r="F123" s="28" t="s">
        <v>109</v>
      </c>
      <c r="G123" s="89"/>
      <c r="H123" s="143"/>
      <c r="I123" s="144"/>
    </row>
    <row r="124" spans="2:18" ht="44.15" customHeight="1" x14ac:dyDescent="0.2">
      <c r="B124" s="82"/>
      <c r="C124" s="83" t="s">
        <v>151</v>
      </c>
      <c r="D124" s="128" t="s">
        <v>152</v>
      </c>
      <c r="E124" s="798">
        <v>411</v>
      </c>
      <c r="F124" s="28" t="s">
        <v>109</v>
      </c>
      <c r="G124" s="89"/>
      <c r="H124" s="143"/>
      <c r="I124" s="144"/>
    </row>
    <row r="125" spans="2:18" ht="100" customHeight="1" x14ac:dyDescent="0.2">
      <c r="B125" s="82"/>
      <c r="C125" s="146" t="s">
        <v>153</v>
      </c>
      <c r="D125" s="128" t="s">
        <v>154</v>
      </c>
      <c r="E125" s="331">
        <f>E119-E123</f>
        <v>411</v>
      </c>
      <c r="F125" s="28" t="s">
        <v>109</v>
      </c>
      <c r="G125" s="89"/>
      <c r="H125" s="143"/>
      <c r="I125" s="144"/>
    </row>
    <row r="126" spans="2:18" ht="44.15" customHeight="1" x14ac:dyDescent="0.2">
      <c r="B126" s="103"/>
      <c r="C126" s="134"/>
      <c r="D126" s="128" t="s">
        <v>155</v>
      </c>
      <c r="E126" s="98">
        <f>-E122</f>
        <v>-40</v>
      </c>
      <c r="F126" s="28" t="s">
        <v>109</v>
      </c>
      <c r="G126" s="89"/>
      <c r="H126" s="143"/>
      <c r="I126" s="144"/>
    </row>
    <row r="127" spans="2:18" ht="40" customHeight="1" x14ac:dyDescent="0.2">
      <c r="C127" s="122"/>
      <c r="D127" s="14"/>
      <c r="E127" s="14"/>
      <c r="F127" s="14"/>
      <c r="G127" s="14"/>
      <c r="H127" s="14"/>
      <c r="I127" s="14"/>
      <c r="J127" s="14"/>
      <c r="K127" s="14"/>
      <c r="L127" s="14"/>
      <c r="M127" s="14"/>
      <c r="N127" s="14"/>
      <c r="O127" s="14"/>
      <c r="P127" s="14"/>
      <c r="Q127" s="14"/>
      <c r="R127" s="14"/>
    </row>
    <row r="128" spans="2:18" s="1" customFormat="1" ht="16.5" customHeight="1" x14ac:dyDescent="0.2"/>
    <row r="129" spans="4:4" x14ac:dyDescent="0.2">
      <c r="D129" s="26"/>
    </row>
    <row r="188" spans="1:20" s="26" customFormat="1" x14ac:dyDescent="0.2">
      <c r="A188" s="5"/>
      <c r="B188" s="5"/>
      <c r="C188" s="178"/>
      <c r="D188" s="177"/>
      <c r="J188" s="5"/>
      <c r="K188" s="5"/>
      <c r="L188" s="5"/>
      <c r="M188" s="5"/>
      <c r="N188" s="5"/>
      <c r="O188" s="5"/>
      <c r="P188" s="5"/>
      <c r="Q188" s="5"/>
      <c r="R188" s="5"/>
      <c r="S188" s="5"/>
      <c r="T188" s="5"/>
    </row>
    <row r="189" spans="1:20" s="26" customFormat="1" x14ac:dyDescent="0.2">
      <c r="A189" s="5"/>
      <c r="B189" s="5"/>
      <c r="C189" s="178"/>
      <c r="D189" s="177"/>
      <c r="J189" s="5"/>
      <c r="K189" s="5"/>
      <c r="L189" s="5"/>
      <c r="M189" s="5"/>
      <c r="N189" s="5"/>
      <c r="O189" s="5"/>
      <c r="P189" s="5"/>
      <c r="Q189" s="5"/>
      <c r="R189" s="5"/>
      <c r="S189" s="5"/>
      <c r="T189" s="5"/>
    </row>
    <row r="190" spans="1:20" s="26" customFormat="1" x14ac:dyDescent="0.2">
      <c r="A190" s="5"/>
      <c r="B190" s="5"/>
      <c r="C190" s="21"/>
      <c r="D190" s="5"/>
      <c r="J190" s="5"/>
      <c r="K190" s="5"/>
      <c r="L190" s="5"/>
      <c r="M190" s="5"/>
      <c r="N190" s="5"/>
      <c r="O190" s="5"/>
      <c r="P190" s="5"/>
      <c r="Q190" s="5"/>
      <c r="R190" s="5"/>
      <c r="S190" s="5"/>
      <c r="T190" s="5"/>
    </row>
  </sheetData>
  <sheetProtection algorithmName="SHA-512" hashValue="mHDuiQsjf0cb3Go6uZBnR/xSpe/LR3kuevK858IOg/qyYprSUCjsvc86144E39O7/tl1pLHtnEhdnllLuY0DkA==" saltValue="e8o+oUHBhjLqBz3C5q0zOA==" spinCount="100000" sheet="1" objects="1" scenarios="1"/>
  <dataConsolidate/>
  <phoneticPr fontId="2"/>
  <conditionalFormatting sqref="D72:D77">
    <cfRule type="expression" dxfId="202" priority="3">
      <formula>$E$154="増設となるため、接続検討から新規でお申し込みなおしください"</formula>
    </cfRule>
  </conditionalFormatting>
  <conditionalFormatting sqref="D94:D99">
    <cfRule type="expression" dxfId="201" priority="2">
      <formula>$E$154="増設となるため、接続検討から新規でお申し込みなおしください"</formula>
    </cfRule>
  </conditionalFormatting>
  <dataValidations count="11">
    <dataValidation type="whole" operator="lessThanOrEqual" allowBlank="1" showInputMessage="1" showErrorMessage="1" sqref="E86" xr:uid="{D098A33C-2603-4874-8691-CB39613E6B81}">
      <formula1>5</formula1>
    </dataValidation>
    <dataValidation type="whole" allowBlank="1" showInputMessage="1" showErrorMessage="1" error="パネル枚数別の直流発電設備群が6種類以上の場合、本申込書では対応不可ですので、別途広域の申込書でご提出ください。" sqref="E86" xr:uid="{E2B29497-33C4-40A8-93D4-468D0A42AD44}">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86" xr:uid="{4210FF10-2BFB-4BE4-AAA0-5C960DE4E2D9}">
      <formula1>5</formula1>
    </dataValidation>
    <dataValidation type="custom" operator="greaterThanOrEqual" showInputMessage="1" showErrorMessage="1" error="【最大自家消費電力】は【最小自家消費電力】以上の値を入力ください。" sqref="E122" xr:uid="{1F23BF91-346C-46DC-99D8-58FBE3DFF6FC}">
      <formula1>AND(E122&gt;=E123,E122&gt;=0)</formula1>
    </dataValidation>
    <dataValidation type="whole" operator="greaterThan" allowBlank="1" showInputMessage="1" showErrorMessage="1" error="0より大きいの整数値を入力してください。_x000a_" sqref="H110:H114 E85 E80 H88:H101 E102 E109:E114 E87:E93 E101" xr:uid="{B2C3DAC9-ACAE-4388-9483-F127A4219B54}">
      <formula1>0</formula1>
    </dataValidation>
    <dataValidation type="decimal" operator="greaterThanOrEqual" allowBlank="1" showInputMessage="1" showErrorMessage="1" error="0以上の数値を入力してください。_x000a_" sqref="E101 E79" xr:uid="{214BAC02-0C66-4EC0-B1B0-3330C948073B}">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E78" xr:uid="{69284AA9-E90E-49A8-8452-540DFEF0EABC}">
      <formula1>1</formula1>
      <formula2>3</formula2>
    </dataValidation>
    <dataValidation type="decimal" operator="greaterThanOrEqual" allowBlank="1" showInputMessage="1" showErrorMessage="1" sqref="E85 E107:E108" xr:uid="{71984E80-9E2E-422E-ACB3-74D60BAB5D1D}">
      <formula1>0</formula1>
    </dataValidation>
    <dataValidation type="decimal" operator="lessThanOrEqual" allowBlank="1" showInputMessage="1" showErrorMessage="1" error="2000kW以上は特別高圧のお申込みとなります" sqref="E125" xr:uid="{E828C679-35B4-43DC-A9CA-D2546A7E2794}">
      <formula1>1999.4</formula1>
    </dataValidation>
    <dataValidation type="decimal" operator="greaterThanOrEqual" allowBlank="1" showInputMessage="1" showErrorMessage="1" error="-2000kW以下の場合は不備となります" sqref="E126" xr:uid="{9E4B9097-F3D1-4CA0-AB33-53FE8B0E2195}">
      <formula1>-1999.4</formula1>
    </dataValidation>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23" xr:uid="{95509496-AAD4-45A7-B24C-95F3C1510092}">
      <formula1>AND(E119-E123&lt;=1999.4,E122&gt;=E123,E123&gt;=0)</formula1>
    </dataValidation>
  </dataValidations>
  <hyperlinks>
    <hyperlink ref="B1" location="はじめに!A1" display="＜はじめにへ" xr:uid="{B0084913-7982-4E56-93C9-FE9F71F18317}"/>
    <hyperlink ref="B1:F1" location="入力シート!Print_Area" display="＜入力シートへ" xr:uid="{565713D6-BB6E-4A32-9F19-5608C7236499}"/>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7E784B-AD6C-4DE9-A7B3-C0800BAA82C9}">
          <x14:formula1>
            <xm:f>プルダウン用!$F$50:$F$52</xm:f>
          </x14:formula1>
          <xm:sqref>E100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fitToPage="1"/>
  </sheetPr>
  <dimension ref="A1:AL54"/>
  <sheetViews>
    <sheetView showGridLines="0" showWhiteSpace="0" view="pageBreakPreview" zoomScale="80" zoomScaleNormal="43" zoomScaleSheetLayoutView="80" zoomScalePageLayoutView="85" workbookViewId="0">
      <pane ySplit="1" topLeftCell="A2" activePane="bottomLeft" state="frozen"/>
      <selection pane="bottomLeft" sqref="A1:E1"/>
    </sheetView>
  </sheetViews>
  <sheetFormatPr defaultColWidth="9" defaultRowHeight="13" x14ac:dyDescent="0.2"/>
  <cols>
    <col min="1" max="38" width="2.6328125" style="389" customWidth="1"/>
    <col min="39" max="39" width="9" style="389" customWidth="1"/>
    <col min="40" max="16384" width="9" style="389"/>
  </cols>
  <sheetData>
    <row r="1" spans="1:38" ht="20.149999999999999" customHeight="1" thickBot="1" x14ac:dyDescent="0.25">
      <c r="A1" s="930" t="s">
        <v>167</v>
      </c>
      <c r="B1" s="930"/>
      <c r="C1" s="930"/>
      <c r="D1" s="930"/>
      <c r="E1" s="930"/>
      <c r="F1" s="216"/>
      <c r="G1" s="216"/>
      <c r="I1" s="390" t="s">
        <v>168</v>
      </c>
      <c r="J1" s="216"/>
      <c r="L1" s="216"/>
      <c r="N1" s="2"/>
      <c r="O1" s="2"/>
      <c r="P1" s="2"/>
      <c r="Q1" s="2"/>
      <c r="R1" s="2"/>
      <c r="S1" s="2"/>
      <c r="T1" s="391"/>
      <c r="U1" s="391"/>
      <c r="V1" s="2"/>
      <c r="W1" s="392"/>
      <c r="X1" s="392"/>
      <c r="AE1" s="924" t="s">
        <v>169</v>
      </c>
      <c r="AF1" s="924"/>
      <c r="AG1" s="924"/>
      <c r="AH1" s="924"/>
      <c r="AI1" s="924"/>
      <c r="AJ1" s="924"/>
      <c r="AK1" s="924"/>
      <c r="AL1" s="924"/>
    </row>
    <row r="2" spans="1:38" ht="13.5" customHeight="1" thickTop="1" x14ac:dyDescent="0.2">
      <c r="A2" s="393"/>
      <c r="B2" s="394"/>
      <c r="C2" s="394"/>
      <c r="D2" s="394"/>
      <c r="E2" s="394"/>
      <c r="F2" s="394"/>
      <c r="G2" s="394"/>
      <c r="H2" s="394"/>
      <c r="I2" s="395"/>
      <c r="J2" s="395"/>
      <c r="K2" s="395"/>
      <c r="L2" s="394"/>
      <c r="M2" s="394"/>
      <c r="N2" s="394"/>
      <c r="O2" s="394"/>
      <c r="P2" s="394"/>
      <c r="Q2" s="394"/>
      <c r="R2" s="394"/>
      <c r="S2" s="394"/>
      <c r="T2" s="394"/>
      <c r="U2" s="394"/>
      <c r="V2" s="394"/>
      <c r="W2" s="394"/>
      <c r="X2" s="394"/>
      <c r="Y2" s="394"/>
      <c r="Z2" s="394"/>
      <c r="AA2" s="394"/>
      <c r="AB2" s="394"/>
      <c r="AC2" s="394"/>
      <c r="AD2" s="394"/>
      <c r="AE2" s="394"/>
      <c r="AF2" s="396"/>
      <c r="AG2" s="394"/>
      <c r="AH2" s="394"/>
      <c r="AI2" s="394"/>
      <c r="AJ2" s="394"/>
      <c r="AK2" s="394"/>
      <c r="AL2" s="397" t="s">
        <v>170</v>
      </c>
    </row>
    <row r="3" spans="1:38" ht="16.5" x14ac:dyDescent="0.2">
      <c r="A3" s="398"/>
      <c r="B3" s="399" t="s">
        <v>603</v>
      </c>
      <c r="C3" s="400"/>
      <c r="D3" s="400"/>
      <c r="E3" s="400"/>
      <c r="F3" s="400"/>
      <c r="G3" s="400"/>
      <c r="H3" s="400"/>
      <c r="I3" s="400"/>
      <c r="J3" s="400"/>
      <c r="K3" s="400"/>
      <c r="L3" s="401"/>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3" t="s">
        <v>741</v>
      </c>
    </row>
    <row r="4" spans="1:38" x14ac:dyDescent="0.2">
      <c r="A4" s="398"/>
      <c r="B4" s="400"/>
      <c r="C4" s="404"/>
      <c r="D4" s="400"/>
      <c r="E4" s="400"/>
      <c r="F4" s="400"/>
      <c r="G4" s="400"/>
      <c r="H4" s="400"/>
      <c r="I4" s="400"/>
      <c r="J4" s="400"/>
      <c r="K4" s="400"/>
      <c r="L4" s="401"/>
      <c r="M4" s="402"/>
      <c r="N4" s="402"/>
      <c r="O4" s="402"/>
      <c r="P4" s="402"/>
      <c r="Q4" s="402"/>
      <c r="R4" s="402"/>
      <c r="S4" s="402"/>
      <c r="T4" s="402"/>
      <c r="U4" s="402"/>
      <c r="V4" s="402"/>
      <c r="W4" s="402"/>
      <c r="X4" s="402"/>
      <c r="Y4" s="402"/>
      <c r="Z4" s="402"/>
      <c r="AA4" s="402"/>
      <c r="AB4" s="402"/>
      <c r="AC4" s="402"/>
      <c r="AD4" s="931" t="str">
        <f>IF(入力シート!E12="","",入力シート!E12)</f>
        <v/>
      </c>
      <c r="AE4" s="931"/>
      <c r="AF4" s="931"/>
      <c r="AG4" s="931"/>
      <c r="AH4" s="931"/>
      <c r="AI4" s="931"/>
      <c r="AJ4" s="931"/>
      <c r="AK4" s="931"/>
      <c r="AL4" s="932"/>
    </row>
    <row r="5" spans="1:38" x14ac:dyDescent="0.2">
      <c r="A5" s="398"/>
      <c r="B5" s="400"/>
      <c r="C5" s="400"/>
      <c r="D5" s="400"/>
      <c r="E5" s="400"/>
      <c r="F5" s="400"/>
      <c r="G5" s="400"/>
      <c r="H5" s="400"/>
      <c r="I5" s="400"/>
      <c r="J5" s="400"/>
      <c r="K5" s="400"/>
      <c r="L5" s="400"/>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5"/>
    </row>
    <row r="6" spans="1:38" ht="16.5" x14ac:dyDescent="0.2">
      <c r="A6" s="406"/>
      <c r="B6" s="399"/>
      <c r="C6" s="399"/>
      <c r="D6" s="399"/>
      <c r="E6" s="407"/>
      <c r="F6" s="407"/>
      <c r="G6" s="407"/>
      <c r="H6" s="407"/>
      <c r="I6" s="935" t="s">
        <v>742</v>
      </c>
      <c r="J6" s="935"/>
      <c r="K6" s="935"/>
      <c r="L6" s="935"/>
      <c r="M6" s="935"/>
      <c r="N6" s="935"/>
      <c r="O6" s="935"/>
      <c r="P6" s="935"/>
      <c r="Q6" s="935"/>
      <c r="R6" s="935"/>
      <c r="S6" s="935"/>
      <c r="T6" s="935"/>
      <c r="U6" s="935"/>
      <c r="V6" s="935"/>
      <c r="W6" s="935"/>
      <c r="X6" s="935"/>
      <c r="Y6" s="935"/>
      <c r="Z6" s="935"/>
      <c r="AA6" s="935"/>
      <c r="AB6" s="935"/>
      <c r="AC6" s="935"/>
      <c r="AD6" s="935"/>
      <c r="AE6" s="402"/>
      <c r="AF6" s="402"/>
      <c r="AG6" s="402"/>
      <c r="AH6" s="402"/>
      <c r="AI6" s="402"/>
      <c r="AJ6" s="402"/>
      <c r="AK6" s="402"/>
      <c r="AL6" s="405"/>
    </row>
    <row r="7" spans="1:38" ht="3.75" customHeight="1" x14ac:dyDescent="0.2">
      <c r="A7" s="408"/>
      <c r="B7" s="409"/>
      <c r="C7" s="409"/>
      <c r="D7" s="409"/>
      <c r="E7" s="409"/>
      <c r="F7" s="409"/>
      <c r="G7" s="409"/>
      <c r="H7" s="409"/>
      <c r="I7" s="409"/>
      <c r="J7" s="409"/>
      <c r="K7" s="409"/>
      <c r="L7" s="409"/>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5"/>
    </row>
    <row r="8" spans="1:38" ht="14.25" customHeight="1" x14ac:dyDescent="0.2">
      <c r="A8" s="410"/>
      <c r="B8" s="411"/>
      <c r="C8" s="411"/>
      <c r="D8" s="411"/>
      <c r="E8" s="411"/>
      <c r="F8" s="411"/>
      <c r="G8" s="411"/>
      <c r="H8" s="411"/>
      <c r="I8" s="411"/>
      <c r="J8" s="411"/>
      <c r="K8" s="411"/>
      <c r="L8" s="411"/>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5"/>
    </row>
    <row r="9" spans="1:38" ht="23.25" customHeight="1" x14ac:dyDescent="0.2">
      <c r="A9" s="412"/>
      <c r="B9" s="937" t="s">
        <v>171</v>
      </c>
      <c r="C9" s="937"/>
      <c r="D9" s="937"/>
      <c r="E9" s="937"/>
      <c r="F9" s="937"/>
      <c r="G9" s="937"/>
      <c r="H9" s="937"/>
      <c r="I9" s="937"/>
      <c r="J9" s="937"/>
      <c r="K9" s="937"/>
      <c r="L9" s="937"/>
      <c r="M9" s="937"/>
      <c r="N9" s="402"/>
      <c r="O9" s="936" t="s">
        <v>172</v>
      </c>
      <c r="P9" s="936"/>
      <c r="Q9" s="402"/>
      <c r="R9" s="402"/>
      <c r="S9" s="402"/>
      <c r="T9" s="402"/>
      <c r="U9" s="402"/>
      <c r="V9" s="402"/>
      <c r="W9" s="402"/>
      <c r="X9" s="402"/>
      <c r="Y9" s="402"/>
      <c r="Z9" s="402"/>
      <c r="AA9" s="402"/>
      <c r="AB9" s="402"/>
      <c r="AC9" s="402"/>
      <c r="AD9" s="402"/>
      <c r="AE9" s="402"/>
      <c r="AF9" s="402"/>
      <c r="AG9" s="402"/>
      <c r="AH9" s="402"/>
      <c r="AI9" s="402"/>
      <c r="AJ9" s="402"/>
      <c r="AK9" s="402"/>
      <c r="AL9" s="405"/>
    </row>
    <row r="10" spans="1:38" ht="36.75" customHeight="1" x14ac:dyDescent="0.2">
      <c r="A10" s="413"/>
      <c r="B10" s="933" t="s">
        <v>743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405"/>
    </row>
    <row r="11" spans="1:38" ht="13.5" customHeight="1" x14ac:dyDescent="0.2">
      <c r="A11" s="414"/>
      <c r="B11" s="415"/>
      <c r="C11" s="415"/>
      <c r="D11" s="415"/>
      <c r="E11" s="415"/>
      <c r="F11" s="415"/>
      <c r="G11" s="415"/>
      <c r="H11" s="415"/>
      <c r="I11" s="402"/>
      <c r="J11" s="402"/>
      <c r="K11" s="400"/>
      <c r="L11" s="400"/>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5"/>
    </row>
    <row r="12" spans="1:38" x14ac:dyDescent="0.2">
      <c r="A12" s="414"/>
      <c r="B12" s="415"/>
      <c r="C12" s="415"/>
      <c r="D12" s="415"/>
      <c r="E12" s="415"/>
      <c r="F12" s="415"/>
      <c r="G12" s="402"/>
      <c r="H12" s="402"/>
      <c r="I12" s="402"/>
      <c r="J12" s="402"/>
      <c r="K12" s="400"/>
      <c r="L12" s="400"/>
      <c r="M12" s="402"/>
      <c r="N12" s="402"/>
      <c r="O12" s="402"/>
      <c r="P12" s="934" t="s">
        <v>73</v>
      </c>
      <c r="Q12" s="934"/>
      <c r="R12" s="934"/>
      <c r="S12" s="934"/>
      <c r="T12" s="402"/>
      <c r="U12" s="402"/>
      <c r="V12" s="402"/>
      <c r="W12" s="402"/>
      <c r="X12" s="402"/>
      <c r="Y12" s="402"/>
      <c r="Z12" s="402"/>
      <c r="AA12" s="402"/>
      <c r="AB12" s="402"/>
      <c r="AC12" s="402"/>
      <c r="AD12" s="402"/>
      <c r="AE12" s="402"/>
      <c r="AF12" s="402"/>
      <c r="AG12" s="402"/>
      <c r="AH12" s="402"/>
      <c r="AI12" s="402"/>
      <c r="AJ12" s="402"/>
      <c r="AK12" s="402"/>
      <c r="AL12" s="405"/>
    </row>
    <row r="13" spans="1:38" ht="13.5" customHeight="1" x14ac:dyDescent="0.2">
      <c r="A13" s="414"/>
      <c r="B13" s="415"/>
      <c r="C13" s="415"/>
      <c r="D13" s="415"/>
      <c r="E13" s="415"/>
      <c r="F13" s="415"/>
      <c r="G13" s="415"/>
      <c r="H13" s="402"/>
      <c r="I13" s="402"/>
      <c r="J13" s="402"/>
      <c r="K13" s="402"/>
      <c r="L13" s="402"/>
      <c r="M13" s="402"/>
      <c r="N13" s="402"/>
      <c r="O13" s="402"/>
      <c r="P13" s="402"/>
      <c r="Q13" s="402"/>
      <c r="R13" s="402"/>
      <c r="S13" s="402"/>
      <c r="T13" s="909" t="s">
        <v>173</v>
      </c>
      <c r="U13" s="909"/>
      <c r="V13" s="909"/>
      <c r="W13" s="909"/>
      <c r="X13" s="938" t="str">
        <f>IF(入力シート!E13="","",入力シート!E13)</f>
        <v/>
      </c>
      <c r="Y13" s="938"/>
      <c r="Z13" s="938"/>
      <c r="AA13" s="938"/>
      <c r="AB13" s="938"/>
      <c r="AC13" s="938"/>
      <c r="AD13" s="938"/>
      <c r="AE13" s="938"/>
      <c r="AF13" s="938"/>
      <c r="AG13" s="938"/>
      <c r="AH13" s="938"/>
      <c r="AI13" s="938"/>
      <c r="AJ13" s="938"/>
      <c r="AK13" s="938"/>
      <c r="AL13" s="405"/>
    </row>
    <row r="14" spans="1:38" ht="20.149999999999999" customHeight="1" x14ac:dyDescent="0.2">
      <c r="A14" s="414"/>
      <c r="B14" s="415"/>
      <c r="C14" s="415"/>
      <c r="D14" s="415"/>
      <c r="E14" s="415"/>
      <c r="F14" s="415"/>
      <c r="G14" s="402"/>
      <c r="H14" s="402"/>
      <c r="I14" s="402"/>
      <c r="J14" s="402"/>
      <c r="K14" s="402"/>
      <c r="L14" s="402"/>
      <c r="M14" s="402"/>
      <c r="N14" s="402"/>
      <c r="O14" s="402"/>
      <c r="P14" s="402"/>
      <c r="Q14" s="402"/>
      <c r="R14" s="402"/>
      <c r="S14" s="402"/>
      <c r="T14" s="939" t="s">
        <v>174</v>
      </c>
      <c r="U14" s="939"/>
      <c r="V14" s="939"/>
      <c r="W14" s="939"/>
      <c r="X14" s="916" t="str">
        <f>IF(OR(入力シート!E14="",入力シート!E15=""),"",入力シート!E14&amp;入力シート!E15)</f>
        <v/>
      </c>
      <c r="Y14" s="916"/>
      <c r="Z14" s="916"/>
      <c r="AA14" s="916"/>
      <c r="AB14" s="916"/>
      <c r="AC14" s="916"/>
      <c r="AD14" s="916"/>
      <c r="AE14" s="916"/>
      <c r="AF14" s="916"/>
      <c r="AG14" s="916"/>
      <c r="AH14" s="916"/>
      <c r="AI14" s="916"/>
      <c r="AJ14" s="916"/>
      <c r="AK14" s="916"/>
      <c r="AL14" s="405"/>
    </row>
    <row r="15" spans="1:38" ht="21" customHeight="1" x14ac:dyDescent="0.2">
      <c r="A15" s="414"/>
      <c r="B15" s="415"/>
      <c r="C15" s="415"/>
      <c r="D15" s="415"/>
      <c r="E15" s="415"/>
      <c r="F15" s="415"/>
      <c r="G15" s="402"/>
      <c r="H15" s="402"/>
      <c r="I15" s="402"/>
      <c r="J15" s="402"/>
      <c r="K15" s="402"/>
      <c r="L15" s="402"/>
      <c r="M15" s="402"/>
      <c r="N15" s="402"/>
      <c r="O15" s="402"/>
      <c r="P15" s="402"/>
      <c r="Q15" s="402"/>
      <c r="R15" s="402"/>
      <c r="S15" s="402"/>
      <c r="T15" s="912" t="s">
        <v>175</v>
      </c>
      <c r="U15" s="912"/>
      <c r="V15" s="912"/>
      <c r="W15" s="912"/>
      <c r="X15" s="915" t="str">
        <f>IF(入力シート!E16="","",入力シート!E16)</f>
        <v/>
      </c>
      <c r="Y15" s="915"/>
      <c r="Z15" s="915"/>
      <c r="AA15" s="915"/>
      <c r="AB15" s="915"/>
      <c r="AC15" s="915"/>
      <c r="AD15" s="915"/>
      <c r="AE15" s="915"/>
      <c r="AF15" s="915"/>
      <c r="AG15" s="915"/>
      <c r="AH15" s="915"/>
      <c r="AI15" s="915"/>
      <c r="AJ15" s="915"/>
      <c r="AK15" s="915"/>
      <c r="AL15" s="405"/>
    </row>
    <row r="16" spans="1:38" ht="20.149999999999999" customHeight="1" x14ac:dyDescent="0.2">
      <c r="A16" s="414"/>
      <c r="B16" s="415"/>
      <c r="C16" s="415"/>
      <c r="D16" s="415"/>
      <c r="E16" s="415"/>
      <c r="F16" s="415"/>
      <c r="G16" s="415"/>
      <c r="H16" s="402"/>
      <c r="I16" s="402"/>
      <c r="J16" s="402"/>
      <c r="K16" s="402"/>
      <c r="L16" s="402"/>
      <c r="M16" s="402"/>
      <c r="N16" s="402"/>
      <c r="O16" s="402"/>
      <c r="P16" s="402"/>
      <c r="Q16" s="402"/>
      <c r="R16" s="402"/>
      <c r="S16" s="402"/>
      <c r="T16" s="913" t="s">
        <v>176</v>
      </c>
      <c r="U16" s="913"/>
      <c r="V16" s="913"/>
      <c r="W16" s="913"/>
      <c r="X16" s="916" t="str">
        <f>IF(入力シート!E17="","",入力シート!E17)</f>
        <v/>
      </c>
      <c r="Y16" s="916"/>
      <c r="Z16" s="916"/>
      <c r="AA16" s="916"/>
      <c r="AB16" s="916"/>
      <c r="AC16" s="916"/>
      <c r="AD16" s="916"/>
      <c r="AE16" s="916"/>
      <c r="AF16" s="916"/>
      <c r="AG16" s="916"/>
      <c r="AH16" s="916"/>
      <c r="AI16" s="916"/>
      <c r="AJ16" s="916"/>
      <c r="AK16" s="916"/>
      <c r="AL16" s="405"/>
    </row>
    <row r="17" spans="1:38" ht="20.149999999999999" customHeight="1" x14ac:dyDescent="0.2">
      <c r="A17" s="414"/>
      <c r="B17" s="415"/>
      <c r="C17" s="415"/>
      <c r="D17" s="415"/>
      <c r="E17" s="415"/>
      <c r="F17" s="415"/>
      <c r="G17" s="415"/>
      <c r="H17" s="402"/>
      <c r="I17" s="402"/>
      <c r="J17" s="402"/>
      <c r="K17" s="402"/>
      <c r="L17" s="402"/>
      <c r="M17" s="402"/>
      <c r="N17" s="402"/>
      <c r="O17" s="402"/>
      <c r="P17" s="402"/>
      <c r="Q17" s="402"/>
      <c r="R17" s="402"/>
      <c r="S17" s="402"/>
      <c r="T17" s="914" t="s">
        <v>177</v>
      </c>
      <c r="U17" s="914"/>
      <c r="V17" s="914"/>
      <c r="W17" s="914"/>
      <c r="X17" s="916" t="str">
        <f>IF(入力シート!E18="","",入力シート!E18)</f>
        <v/>
      </c>
      <c r="Y17" s="916"/>
      <c r="Z17" s="916"/>
      <c r="AA17" s="916"/>
      <c r="AB17" s="916"/>
      <c r="AC17" s="916"/>
      <c r="AD17" s="916"/>
      <c r="AE17" s="916"/>
      <c r="AF17" s="916"/>
      <c r="AG17" s="916"/>
      <c r="AH17" s="916"/>
      <c r="AI17" s="916"/>
      <c r="AJ17" s="916"/>
      <c r="AK17" s="916"/>
      <c r="AL17" s="405"/>
    </row>
    <row r="18" spans="1:38" ht="14.25" customHeight="1" x14ac:dyDescent="0.2">
      <c r="A18" s="414"/>
      <c r="B18" s="415"/>
      <c r="C18" s="415"/>
      <c r="D18" s="415"/>
      <c r="E18" s="415"/>
      <c r="F18" s="415"/>
      <c r="G18" s="415"/>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5"/>
    </row>
    <row r="19" spans="1:38" ht="14.25" customHeight="1" thickBot="1" x14ac:dyDescent="0.25">
      <c r="A19" s="398" t="s">
        <v>178</v>
      </c>
      <c r="B19" s="400"/>
      <c r="C19" s="400"/>
      <c r="D19" s="400"/>
      <c r="E19" s="400"/>
      <c r="F19" s="400"/>
      <c r="G19" s="400"/>
      <c r="H19" s="400"/>
      <c r="I19" s="400"/>
      <c r="J19" s="400"/>
      <c r="K19" s="400"/>
      <c r="L19" s="400"/>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5"/>
    </row>
    <row r="20" spans="1:38" customFormat="1" ht="15" customHeight="1" x14ac:dyDescent="0.2">
      <c r="A20" s="398"/>
      <c r="B20" s="862" t="s">
        <v>179</v>
      </c>
      <c r="C20" s="862"/>
      <c r="D20" s="862"/>
      <c r="E20" s="862"/>
      <c r="F20" s="862"/>
      <c r="G20" s="862"/>
      <c r="H20" s="862"/>
      <c r="I20" s="862"/>
      <c r="J20" s="862"/>
      <c r="K20" s="862"/>
      <c r="L20" s="862"/>
      <c r="M20" s="862"/>
      <c r="N20" s="874" t="str">
        <f>IF(入力シート!E19="","",入力シート!E19)</f>
        <v/>
      </c>
      <c r="O20" s="874"/>
      <c r="P20" s="874"/>
      <c r="Q20" s="874"/>
      <c r="R20" s="874"/>
      <c r="S20" s="874"/>
      <c r="T20" s="874"/>
      <c r="U20" s="874"/>
      <c r="V20" s="874"/>
      <c r="W20" s="874"/>
      <c r="X20" s="874"/>
      <c r="Y20" s="874"/>
      <c r="Z20" s="874"/>
      <c r="AA20" s="874"/>
      <c r="AB20" s="874"/>
      <c r="AC20" s="874"/>
      <c r="AD20" s="874"/>
      <c r="AE20" s="874"/>
      <c r="AF20" s="874"/>
      <c r="AG20" s="874"/>
      <c r="AH20" s="874"/>
      <c r="AI20" s="874"/>
      <c r="AJ20" s="874"/>
      <c r="AK20" s="875"/>
      <c r="AL20" s="405"/>
    </row>
    <row r="21" spans="1:38" customFormat="1" ht="30" customHeight="1" x14ac:dyDescent="0.2">
      <c r="A21" s="398"/>
      <c r="B21" s="873" t="s">
        <v>180</v>
      </c>
      <c r="C21" s="873"/>
      <c r="D21" s="873"/>
      <c r="E21" s="873"/>
      <c r="F21" s="873"/>
      <c r="G21" s="873"/>
      <c r="H21" s="873"/>
      <c r="I21" s="873"/>
      <c r="J21" s="873"/>
      <c r="K21" s="873"/>
      <c r="L21" s="873"/>
      <c r="M21" s="873"/>
      <c r="N21" s="917" t="str">
        <f>IF(入力シート!E20="","",入力シート!E20)</f>
        <v/>
      </c>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8"/>
      <c r="AL21" s="405"/>
    </row>
    <row r="22" spans="1:38" customFormat="1" ht="30" customHeight="1" x14ac:dyDescent="0.2">
      <c r="A22" s="398"/>
      <c r="B22" s="419"/>
      <c r="C22" s="861" t="s">
        <v>181</v>
      </c>
      <c r="D22" s="861"/>
      <c r="E22" s="861"/>
      <c r="F22" s="861"/>
      <c r="G22" s="861"/>
      <c r="H22" s="861"/>
      <c r="I22" s="861"/>
      <c r="J22" s="861"/>
      <c r="K22" s="861"/>
      <c r="L22" s="861"/>
      <c r="M22" s="861"/>
      <c r="N22" s="876" t="str">
        <f>IF(入力シート!E21="","",IF(入力シート!E21="選択してください","",入力シート!E21))</f>
        <v/>
      </c>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7"/>
      <c r="AL22" s="405"/>
    </row>
    <row r="23" spans="1:38" customFormat="1" ht="15" customHeight="1" x14ac:dyDescent="0.2">
      <c r="A23" s="398"/>
      <c r="B23" s="880" t="s">
        <v>179</v>
      </c>
      <c r="C23" s="880"/>
      <c r="D23" s="880"/>
      <c r="E23" s="880"/>
      <c r="F23" s="880"/>
      <c r="G23" s="880"/>
      <c r="H23" s="880"/>
      <c r="I23" s="880"/>
      <c r="J23" s="880"/>
      <c r="K23" s="880"/>
      <c r="L23" s="880"/>
      <c r="M23" s="880"/>
      <c r="N23" s="919" t="str">
        <f>IF(入力シート!E22="","",入力シート!E22)</f>
        <v/>
      </c>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20"/>
      <c r="AL23" s="405"/>
    </row>
    <row r="24" spans="1:38" customFormat="1" ht="30" customHeight="1" x14ac:dyDescent="0.2">
      <c r="A24" s="398"/>
      <c r="B24" s="881" t="s">
        <v>182</v>
      </c>
      <c r="C24" s="881"/>
      <c r="D24" s="881"/>
      <c r="E24" s="881"/>
      <c r="F24" s="881"/>
      <c r="G24" s="881"/>
      <c r="H24" s="881"/>
      <c r="I24" s="881"/>
      <c r="J24" s="881"/>
      <c r="K24" s="881"/>
      <c r="L24" s="881"/>
      <c r="M24" s="881"/>
      <c r="N24" s="868" t="str">
        <f>IF(入力シート!E23="","",入力シート!E23)</f>
        <v/>
      </c>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929"/>
      <c r="AL24" s="405"/>
    </row>
    <row r="25" spans="1:38" customFormat="1" ht="30" customHeight="1" x14ac:dyDescent="0.2">
      <c r="A25" s="398"/>
      <c r="B25" s="921" t="s">
        <v>183</v>
      </c>
      <c r="C25" s="922"/>
      <c r="D25" s="922"/>
      <c r="E25" s="922"/>
      <c r="F25" s="922"/>
      <c r="G25" s="922"/>
      <c r="H25" s="922"/>
      <c r="I25" s="922"/>
      <c r="J25" s="922"/>
      <c r="K25" s="922"/>
      <c r="L25" s="922"/>
      <c r="M25" s="923"/>
      <c r="N25" s="910" t="str">
        <f>IF(入力シート!E24&amp;入力シート!E25="","",IF(入力シート!E24&amp;入力シート!E25="選択してください","",入力シート!E24&amp;入力シート!E25))</f>
        <v/>
      </c>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1"/>
      <c r="AL25" s="405"/>
    </row>
    <row r="26" spans="1:38" customFormat="1" ht="30" customHeight="1" x14ac:dyDescent="0.2">
      <c r="A26" s="398"/>
      <c r="B26" s="879" t="s">
        <v>184</v>
      </c>
      <c r="C26" s="879"/>
      <c r="D26" s="879"/>
      <c r="E26" s="879"/>
      <c r="F26" s="879"/>
      <c r="G26" s="879"/>
      <c r="H26" s="879"/>
      <c r="I26" s="879"/>
      <c r="J26" s="879"/>
      <c r="K26" s="879"/>
      <c r="L26" s="879"/>
      <c r="M26" s="879"/>
      <c r="N26" s="927" t="s">
        <v>185</v>
      </c>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8"/>
      <c r="AL26" s="405"/>
    </row>
    <row r="27" spans="1:38" ht="30" customHeight="1" x14ac:dyDescent="0.2">
      <c r="A27" s="398"/>
      <c r="B27" s="878" t="s">
        <v>744</v>
      </c>
      <c r="C27" s="878"/>
      <c r="D27" s="878"/>
      <c r="E27" s="878"/>
      <c r="F27" s="878"/>
      <c r="G27" s="878"/>
      <c r="H27" s="878"/>
      <c r="I27" s="878"/>
      <c r="J27" s="878"/>
      <c r="K27" s="878"/>
      <c r="L27" s="878"/>
      <c r="M27" s="878"/>
      <c r="N27" s="850" t="str">
        <f>IF(はじめに!AV51="はい","PCSの変更","")</f>
        <v/>
      </c>
      <c r="O27" s="848"/>
      <c r="P27" s="848"/>
      <c r="Q27" s="848" t="str">
        <f>IF(はじめに!AV53="はい","パネルの変更","")</f>
        <v/>
      </c>
      <c r="R27" s="848"/>
      <c r="S27" s="848"/>
      <c r="T27" s="848" t="str">
        <f>IF(はじめに!AV58="はい","一号柱の位置変更","")</f>
        <v/>
      </c>
      <c r="U27" s="848"/>
      <c r="V27" s="848"/>
      <c r="W27" s="848" t="str">
        <f>IF(はじめに!AV62="はい","遮断器の変更","")</f>
        <v/>
      </c>
      <c r="X27" s="848"/>
      <c r="Y27" s="848"/>
      <c r="Z27" s="848" t="str">
        <f>IF(はじめに!AV64="はい","保護装置の変更","")</f>
        <v/>
      </c>
      <c r="AA27" s="848"/>
      <c r="AB27" s="848"/>
      <c r="AC27" s="848"/>
      <c r="AD27" s="848" t="str">
        <f>IF(はじめに!AV66="はい","昇圧用変圧器の変更","")</f>
        <v/>
      </c>
      <c r="AE27" s="848"/>
      <c r="AF27" s="848"/>
      <c r="AG27" s="848"/>
      <c r="AH27" s="848" t="str">
        <f>IF(はじめに!AV68="はい","通信設備の変更","")</f>
        <v/>
      </c>
      <c r="AI27" s="848"/>
      <c r="AJ27" s="848"/>
      <c r="AK27" s="849"/>
      <c r="AL27" s="405"/>
    </row>
    <row r="28" spans="1:38" ht="20.149999999999999" customHeight="1" x14ac:dyDescent="0.2">
      <c r="A28" s="398"/>
      <c r="B28" s="878" t="s">
        <v>745</v>
      </c>
      <c r="C28" s="878"/>
      <c r="D28" s="878"/>
      <c r="E28" s="878"/>
      <c r="F28" s="878"/>
      <c r="G28" s="878"/>
      <c r="H28" s="878"/>
      <c r="I28" s="878"/>
      <c r="J28" s="878"/>
      <c r="K28" s="878"/>
      <c r="L28" s="878"/>
      <c r="M28" s="878"/>
      <c r="N28" s="888" t="s">
        <v>186</v>
      </c>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9"/>
      <c r="AL28" s="405"/>
    </row>
    <row r="29" spans="1:38" ht="14.15" customHeight="1" x14ac:dyDescent="0.2">
      <c r="A29" s="398"/>
      <c r="B29" s="878"/>
      <c r="C29" s="878"/>
      <c r="D29" s="878"/>
      <c r="E29" s="878"/>
      <c r="F29" s="878"/>
      <c r="G29" s="878"/>
      <c r="H29" s="878"/>
      <c r="I29" s="878"/>
      <c r="J29" s="878"/>
      <c r="K29" s="878"/>
      <c r="L29" s="878"/>
      <c r="M29" s="878"/>
      <c r="N29" s="905" t="s">
        <v>187</v>
      </c>
      <c r="O29" s="905"/>
      <c r="P29" s="905"/>
      <c r="Q29" s="905"/>
      <c r="R29" s="905"/>
      <c r="S29" s="906"/>
      <c r="T29" s="925" t="str">
        <f>IF(入力シート!E27="","",入力シート!E27)</f>
        <v/>
      </c>
      <c r="U29" s="925"/>
      <c r="V29" s="925"/>
      <c r="W29" s="925"/>
      <c r="X29" s="925"/>
      <c r="Y29" s="925"/>
      <c r="Z29" s="925"/>
      <c r="AA29" s="925"/>
      <c r="AB29" s="925"/>
      <c r="AC29" s="925"/>
      <c r="AD29" s="925"/>
      <c r="AE29" s="925"/>
      <c r="AF29" s="925"/>
      <c r="AG29" s="925"/>
      <c r="AH29" s="925"/>
      <c r="AI29" s="925"/>
      <c r="AJ29" s="925"/>
      <c r="AK29" s="926"/>
      <c r="AL29" s="405"/>
    </row>
    <row r="30" spans="1:38" ht="24" customHeight="1" x14ac:dyDescent="0.2">
      <c r="A30" s="398"/>
      <c r="B30" s="878"/>
      <c r="C30" s="878"/>
      <c r="D30" s="878"/>
      <c r="E30" s="878"/>
      <c r="F30" s="878"/>
      <c r="G30" s="878"/>
      <c r="H30" s="878"/>
      <c r="I30" s="878"/>
      <c r="J30" s="878"/>
      <c r="K30" s="878"/>
      <c r="L30" s="878"/>
      <c r="M30" s="878"/>
      <c r="N30" s="853" t="s">
        <v>188</v>
      </c>
      <c r="O30" s="853"/>
      <c r="P30" s="853"/>
      <c r="Q30" s="853"/>
      <c r="R30" s="853"/>
      <c r="S30" s="854"/>
      <c r="T30" s="868" t="str">
        <f>IF(OR(入力シート!E28="",入力シート!E29=""),"",入力シート!E28&amp;入力シート!E29)</f>
        <v/>
      </c>
      <c r="U30" s="869"/>
      <c r="V30" s="869"/>
      <c r="W30" s="869"/>
      <c r="X30" s="869"/>
      <c r="Y30" s="869"/>
      <c r="Z30" s="869"/>
      <c r="AA30" s="869"/>
      <c r="AB30" s="869"/>
      <c r="AC30" s="869"/>
      <c r="AD30" s="869"/>
      <c r="AE30" s="869"/>
      <c r="AF30" s="869"/>
      <c r="AG30" s="869"/>
      <c r="AH30" s="869"/>
      <c r="AI30" s="869"/>
      <c r="AJ30" s="869"/>
      <c r="AK30" s="870"/>
      <c r="AL30" s="405"/>
    </row>
    <row r="31" spans="1:38" ht="20.149999999999999" customHeight="1" x14ac:dyDescent="0.2">
      <c r="A31" s="398"/>
      <c r="B31" s="878"/>
      <c r="C31" s="878"/>
      <c r="D31" s="878"/>
      <c r="E31" s="878"/>
      <c r="F31" s="878"/>
      <c r="G31" s="878"/>
      <c r="H31" s="878"/>
      <c r="I31" s="878"/>
      <c r="J31" s="878"/>
      <c r="K31" s="878"/>
      <c r="L31" s="878"/>
      <c r="M31" s="878"/>
      <c r="N31" s="853" t="s">
        <v>90</v>
      </c>
      <c r="O31" s="853"/>
      <c r="P31" s="853"/>
      <c r="Q31" s="853"/>
      <c r="R31" s="853"/>
      <c r="S31" s="854"/>
      <c r="T31" s="871" t="str">
        <f>IF(入力シート!E30="","",入力シート!E30)</f>
        <v/>
      </c>
      <c r="U31" s="871"/>
      <c r="V31" s="871"/>
      <c r="W31" s="871"/>
      <c r="X31" s="871"/>
      <c r="Y31" s="871"/>
      <c r="Z31" s="871"/>
      <c r="AA31" s="871"/>
      <c r="AB31" s="871"/>
      <c r="AC31" s="871"/>
      <c r="AD31" s="871"/>
      <c r="AE31" s="871"/>
      <c r="AF31" s="871"/>
      <c r="AG31" s="871"/>
      <c r="AH31" s="871"/>
      <c r="AI31" s="871"/>
      <c r="AJ31" s="871"/>
      <c r="AK31" s="872"/>
      <c r="AL31" s="405"/>
    </row>
    <row r="32" spans="1:38" ht="20.149999999999999" customHeight="1" x14ac:dyDescent="0.2">
      <c r="A32" s="398"/>
      <c r="B32" s="878"/>
      <c r="C32" s="878"/>
      <c r="D32" s="878"/>
      <c r="E32" s="878"/>
      <c r="F32" s="878"/>
      <c r="G32" s="878"/>
      <c r="H32" s="878"/>
      <c r="I32" s="878"/>
      <c r="J32" s="878"/>
      <c r="K32" s="878"/>
      <c r="L32" s="878"/>
      <c r="M32" s="878"/>
      <c r="N32" s="853" t="s">
        <v>91</v>
      </c>
      <c r="O32" s="853"/>
      <c r="P32" s="853"/>
      <c r="Q32" s="853"/>
      <c r="R32" s="853"/>
      <c r="S32" s="854"/>
      <c r="T32" s="871" t="str">
        <f>IF(入力シート!E31="","",入力シート!E31)</f>
        <v/>
      </c>
      <c r="U32" s="871"/>
      <c r="V32" s="871"/>
      <c r="W32" s="871"/>
      <c r="X32" s="871"/>
      <c r="Y32" s="871"/>
      <c r="Z32" s="871"/>
      <c r="AA32" s="871"/>
      <c r="AB32" s="871"/>
      <c r="AC32" s="871"/>
      <c r="AD32" s="871"/>
      <c r="AE32" s="871"/>
      <c r="AF32" s="871"/>
      <c r="AG32" s="871"/>
      <c r="AH32" s="871"/>
      <c r="AI32" s="871"/>
      <c r="AJ32" s="871"/>
      <c r="AK32" s="872"/>
      <c r="AL32" s="405"/>
    </row>
    <row r="33" spans="1:38" ht="10" customHeight="1" x14ac:dyDescent="0.2">
      <c r="A33" s="398"/>
      <c r="B33" s="878"/>
      <c r="C33" s="878"/>
      <c r="D33" s="878"/>
      <c r="E33" s="878"/>
      <c r="F33" s="878"/>
      <c r="G33" s="878"/>
      <c r="H33" s="878"/>
      <c r="I33" s="878"/>
      <c r="J33" s="878"/>
      <c r="K33" s="878"/>
      <c r="L33" s="878"/>
      <c r="M33" s="878"/>
      <c r="N33" s="866" t="s">
        <v>175</v>
      </c>
      <c r="O33" s="866"/>
      <c r="P33" s="866"/>
      <c r="Q33" s="866"/>
      <c r="R33" s="866"/>
      <c r="S33" s="867"/>
      <c r="T33" s="890" t="str">
        <f>IF(入力シート!E32="","",入力シート!E32)</f>
        <v/>
      </c>
      <c r="U33" s="890"/>
      <c r="V33" s="890"/>
      <c r="W33" s="890"/>
      <c r="X33" s="890"/>
      <c r="Y33" s="890"/>
      <c r="Z33" s="890"/>
      <c r="AA33" s="890"/>
      <c r="AB33" s="890"/>
      <c r="AC33" s="890"/>
      <c r="AD33" s="890"/>
      <c r="AE33" s="890"/>
      <c r="AF33" s="890"/>
      <c r="AG33" s="890"/>
      <c r="AH33" s="890"/>
      <c r="AI33" s="890"/>
      <c r="AJ33" s="890"/>
      <c r="AK33" s="891"/>
      <c r="AL33" s="405"/>
    </row>
    <row r="34" spans="1:38" ht="20.149999999999999" customHeight="1" x14ac:dyDescent="0.2">
      <c r="A34" s="398"/>
      <c r="B34" s="878"/>
      <c r="C34" s="878"/>
      <c r="D34" s="878"/>
      <c r="E34" s="878"/>
      <c r="F34" s="878"/>
      <c r="G34" s="878"/>
      <c r="H34" s="878"/>
      <c r="I34" s="878"/>
      <c r="J34" s="878"/>
      <c r="K34" s="878"/>
      <c r="L34" s="878"/>
      <c r="M34" s="878"/>
      <c r="N34" s="851" t="s">
        <v>189</v>
      </c>
      <c r="O34" s="851"/>
      <c r="P34" s="851"/>
      <c r="Q34" s="851"/>
      <c r="R34" s="851"/>
      <c r="S34" s="852"/>
      <c r="T34" s="868" t="str">
        <f>IF(入力シート!E33="","",入力シート!E33)</f>
        <v/>
      </c>
      <c r="U34" s="869"/>
      <c r="V34" s="869"/>
      <c r="W34" s="869"/>
      <c r="X34" s="869"/>
      <c r="Y34" s="869"/>
      <c r="Z34" s="869"/>
      <c r="AA34" s="869"/>
      <c r="AB34" s="869"/>
      <c r="AC34" s="869"/>
      <c r="AD34" s="869"/>
      <c r="AE34" s="869"/>
      <c r="AF34" s="869"/>
      <c r="AG34" s="869"/>
      <c r="AH34" s="869"/>
      <c r="AI34" s="869"/>
      <c r="AJ34" s="869"/>
      <c r="AK34" s="870"/>
      <c r="AL34" s="405"/>
    </row>
    <row r="35" spans="1:38" ht="20.149999999999999" customHeight="1" x14ac:dyDescent="0.2">
      <c r="A35" s="398"/>
      <c r="B35" s="878"/>
      <c r="C35" s="878"/>
      <c r="D35" s="878"/>
      <c r="E35" s="878"/>
      <c r="F35" s="878"/>
      <c r="G35" s="878"/>
      <c r="H35" s="878"/>
      <c r="I35" s="878"/>
      <c r="J35" s="878"/>
      <c r="K35" s="878"/>
      <c r="L35" s="878"/>
      <c r="M35" s="878"/>
      <c r="N35" s="853" t="s">
        <v>93</v>
      </c>
      <c r="O35" s="853"/>
      <c r="P35" s="853"/>
      <c r="Q35" s="853"/>
      <c r="R35" s="853"/>
      <c r="S35" s="854"/>
      <c r="T35" s="871" t="str">
        <f>IF(入力シート!E34="","",入力シート!E34)</f>
        <v/>
      </c>
      <c r="U35" s="871"/>
      <c r="V35" s="871"/>
      <c r="W35" s="871"/>
      <c r="X35" s="871"/>
      <c r="Y35" s="871"/>
      <c r="Z35" s="871"/>
      <c r="AA35" s="871"/>
      <c r="AB35" s="871"/>
      <c r="AC35" s="871"/>
      <c r="AD35" s="871"/>
      <c r="AE35" s="871"/>
      <c r="AF35" s="871"/>
      <c r="AG35" s="871"/>
      <c r="AH35" s="871"/>
      <c r="AI35" s="871"/>
      <c r="AJ35" s="871"/>
      <c r="AK35" s="872"/>
      <c r="AL35" s="405"/>
    </row>
    <row r="36" spans="1:38" ht="20.149999999999999" customHeight="1" x14ac:dyDescent="0.2">
      <c r="A36" s="398"/>
      <c r="B36" s="878"/>
      <c r="C36" s="878"/>
      <c r="D36" s="878"/>
      <c r="E36" s="878"/>
      <c r="F36" s="878"/>
      <c r="G36" s="878"/>
      <c r="H36" s="878"/>
      <c r="I36" s="878"/>
      <c r="J36" s="878"/>
      <c r="K36" s="878"/>
      <c r="L36" s="878"/>
      <c r="M36" s="878"/>
      <c r="N36" s="853" t="s">
        <v>94</v>
      </c>
      <c r="O36" s="853"/>
      <c r="P36" s="853"/>
      <c r="Q36" s="853"/>
      <c r="R36" s="853"/>
      <c r="S36" s="854"/>
      <c r="T36" s="871" t="str">
        <f>IF(入力シート!E35="","",入力シート!E35)</f>
        <v/>
      </c>
      <c r="U36" s="871"/>
      <c r="V36" s="871"/>
      <c r="W36" s="871"/>
      <c r="X36" s="871"/>
      <c r="Y36" s="871"/>
      <c r="Z36" s="871"/>
      <c r="AA36" s="871"/>
      <c r="AB36" s="871"/>
      <c r="AC36" s="871"/>
      <c r="AD36" s="871"/>
      <c r="AE36" s="871"/>
      <c r="AF36" s="871"/>
      <c r="AG36" s="871"/>
      <c r="AH36" s="871"/>
      <c r="AI36" s="871"/>
      <c r="AJ36" s="871"/>
      <c r="AK36" s="872"/>
      <c r="AL36" s="405"/>
    </row>
    <row r="37" spans="1:38" ht="20.149999999999999" customHeight="1" x14ac:dyDescent="0.2">
      <c r="A37" s="398"/>
      <c r="B37" s="878"/>
      <c r="C37" s="878"/>
      <c r="D37" s="878"/>
      <c r="E37" s="878"/>
      <c r="F37" s="878"/>
      <c r="G37" s="878"/>
      <c r="H37" s="878"/>
      <c r="I37" s="878"/>
      <c r="J37" s="878"/>
      <c r="K37" s="878"/>
      <c r="L37" s="878"/>
      <c r="M37" s="878"/>
      <c r="N37" s="893" t="s">
        <v>95</v>
      </c>
      <c r="O37" s="893"/>
      <c r="P37" s="893"/>
      <c r="Q37" s="893"/>
      <c r="R37" s="893"/>
      <c r="S37" s="894"/>
      <c r="T37" s="871" t="str">
        <f>IF(入力シート!E36="","",入力シート!E36)</f>
        <v/>
      </c>
      <c r="U37" s="871"/>
      <c r="V37" s="871"/>
      <c r="W37" s="871"/>
      <c r="X37" s="871"/>
      <c r="Y37" s="871"/>
      <c r="Z37" s="871"/>
      <c r="AA37" s="871"/>
      <c r="AB37" s="871"/>
      <c r="AC37" s="871"/>
      <c r="AD37" s="871"/>
      <c r="AE37" s="871"/>
      <c r="AF37" s="871"/>
      <c r="AG37" s="871"/>
      <c r="AH37" s="871"/>
      <c r="AI37" s="871"/>
      <c r="AJ37" s="871"/>
      <c r="AK37" s="872"/>
      <c r="AL37" s="405"/>
    </row>
    <row r="38" spans="1:38" ht="20.149999999999999" customHeight="1" x14ac:dyDescent="0.2">
      <c r="A38" s="398"/>
      <c r="B38" s="878"/>
      <c r="C38" s="878"/>
      <c r="D38" s="878"/>
      <c r="E38" s="878"/>
      <c r="F38" s="878"/>
      <c r="G38" s="878"/>
      <c r="H38" s="878"/>
      <c r="I38" s="878"/>
      <c r="J38" s="878"/>
      <c r="K38" s="878"/>
      <c r="L38" s="878"/>
      <c r="M38" s="878"/>
      <c r="N38" s="904" t="s">
        <v>190</v>
      </c>
      <c r="O38" s="904"/>
      <c r="P38" s="904"/>
      <c r="Q38" s="904"/>
      <c r="R38" s="904"/>
      <c r="S38" s="904"/>
      <c r="T38" s="904"/>
      <c r="U38" s="904"/>
      <c r="V38" s="904"/>
      <c r="W38" s="904"/>
      <c r="X38" s="904"/>
      <c r="Y38" s="904"/>
      <c r="Z38" s="1253" t="str">
        <f>IF(入力シート!E37="","",IF(入力シート!E37="選択してください","",入力シート!E37))</f>
        <v/>
      </c>
      <c r="AA38" s="1253"/>
      <c r="AB38" s="1253"/>
      <c r="AC38" s="1253"/>
      <c r="AD38" s="1253"/>
      <c r="AE38" s="1253"/>
      <c r="AF38" s="1253"/>
      <c r="AG38" s="1253"/>
      <c r="AH38" s="1253"/>
      <c r="AI38" s="1253"/>
      <c r="AJ38" s="1253"/>
      <c r="AK38" s="1556"/>
      <c r="AL38" s="405"/>
    </row>
    <row r="39" spans="1:38" ht="14.15" customHeight="1" x14ac:dyDescent="0.2">
      <c r="A39" s="398"/>
      <c r="B39" s="878"/>
      <c r="C39" s="878"/>
      <c r="D39" s="878"/>
      <c r="E39" s="878"/>
      <c r="F39" s="878"/>
      <c r="G39" s="878"/>
      <c r="H39" s="878"/>
      <c r="I39" s="878"/>
      <c r="J39" s="878"/>
      <c r="K39" s="878"/>
      <c r="L39" s="878"/>
      <c r="M39" s="878"/>
      <c r="N39" s="905" t="s">
        <v>187</v>
      </c>
      <c r="O39" s="905"/>
      <c r="P39" s="905"/>
      <c r="Q39" s="905"/>
      <c r="R39" s="905"/>
      <c r="S39" s="906"/>
      <c r="T39" s="907" t="str">
        <f>IF(入力シート!E38="","",入力シート!E38)</f>
        <v/>
      </c>
      <c r="U39" s="907"/>
      <c r="V39" s="907"/>
      <c r="W39" s="907"/>
      <c r="X39" s="907"/>
      <c r="Y39" s="907"/>
      <c r="Z39" s="907"/>
      <c r="AA39" s="907"/>
      <c r="AB39" s="907"/>
      <c r="AC39" s="907"/>
      <c r="AD39" s="907"/>
      <c r="AE39" s="907"/>
      <c r="AF39" s="907"/>
      <c r="AG39" s="907"/>
      <c r="AH39" s="907"/>
      <c r="AI39" s="907"/>
      <c r="AJ39" s="907"/>
      <c r="AK39" s="908"/>
      <c r="AL39" s="405"/>
    </row>
    <row r="40" spans="1:38" ht="20.149999999999999" customHeight="1" x14ac:dyDescent="0.2">
      <c r="A40" s="398"/>
      <c r="B40" s="878"/>
      <c r="C40" s="878"/>
      <c r="D40" s="878"/>
      <c r="E40" s="878"/>
      <c r="F40" s="878"/>
      <c r="G40" s="878"/>
      <c r="H40" s="878"/>
      <c r="I40" s="878"/>
      <c r="J40" s="878"/>
      <c r="K40" s="878"/>
      <c r="L40" s="878"/>
      <c r="M40" s="878"/>
      <c r="N40" s="853" t="s">
        <v>191</v>
      </c>
      <c r="O40" s="853"/>
      <c r="P40" s="853"/>
      <c r="Q40" s="853"/>
      <c r="R40" s="853"/>
      <c r="S40" s="854"/>
      <c r="T40" s="855" t="str">
        <f>IF(OR(入力シート!E39="",入力シート!E40=""),"",入力シート!E39&amp;入力シート!E40)</f>
        <v/>
      </c>
      <c r="U40" s="855"/>
      <c r="V40" s="855"/>
      <c r="W40" s="855"/>
      <c r="X40" s="855"/>
      <c r="Y40" s="855"/>
      <c r="Z40" s="855"/>
      <c r="AA40" s="855"/>
      <c r="AB40" s="855"/>
      <c r="AC40" s="855"/>
      <c r="AD40" s="855"/>
      <c r="AE40" s="855"/>
      <c r="AF40" s="855"/>
      <c r="AG40" s="855"/>
      <c r="AH40" s="855"/>
      <c r="AI40" s="855"/>
      <c r="AJ40" s="855"/>
      <c r="AK40" s="856"/>
      <c r="AL40" s="405"/>
    </row>
    <row r="41" spans="1:38" ht="20.149999999999999" customHeight="1" x14ac:dyDescent="0.2">
      <c r="A41" s="398"/>
      <c r="B41" s="878"/>
      <c r="C41" s="878"/>
      <c r="D41" s="878"/>
      <c r="E41" s="878"/>
      <c r="F41" s="878"/>
      <c r="G41" s="878"/>
      <c r="H41" s="878"/>
      <c r="I41" s="878"/>
      <c r="J41" s="878"/>
      <c r="K41" s="878"/>
      <c r="L41" s="878"/>
      <c r="M41" s="878"/>
      <c r="N41" s="853" t="s">
        <v>90</v>
      </c>
      <c r="O41" s="853"/>
      <c r="P41" s="853"/>
      <c r="Q41" s="853"/>
      <c r="R41" s="853"/>
      <c r="S41" s="854"/>
      <c r="T41" s="855" t="str">
        <f>IF(入力シート!E41="","",入力シート!E41)</f>
        <v/>
      </c>
      <c r="U41" s="855"/>
      <c r="V41" s="855"/>
      <c r="W41" s="855"/>
      <c r="X41" s="855"/>
      <c r="Y41" s="855"/>
      <c r="Z41" s="855"/>
      <c r="AA41" s="855"/>
      <c r="AB41" s="855"/>
      <c r="AC41" s="855"/>
      <c r="AD41" s="855"/>
      <c r="AE41" s="855"/>
      <c r="AF41" s="855"/>
      <c r="AG41" s="855"/>
      <c r="AH41" s="855"/>
      <c r="AI41" s="855"/>
      <c r="AJ41" s="855"/>
      <c r="AK41" s="856"/>
      <c r="AL41" s="405"/>
    </row>
    <row r="42" spans="1:38" ht="20.149999999999999" customHeight="1" x14ac:dyDescent="0.2">
      <c r="A42" s="398"/>
      <c r="B42" s="878"/>
      <c r="C42" s="878"/>
      <c r="D42" s="878"/>
      <c r="E42" s="878"/>
      <c r="F42" s="878"/>
      <c r="G42" s="878"/>
      <c r="H42" s="878"/>
      <c r="I42" s="878"/>
      <c r="J42" s="878"/>
      <c r="K42" s="878"/>
      <c r="L42" s="878"/>
      <c r="M42" s="878"/>
      <c r="N42" s="853" t="s">
        <v>91</v>
      </c>
      <c r="O42" s="853"/>
      <c r="P42" s="853"/>
      <c r="Q42" s="853"/>
      <c r="R42" s="853"/>
      <c r="S42" s="854"/>
      <c r="T42" s="855" t="str">
        <f>IF(入力シート!E42="","",入力シート!E42)</f>
        <v/>
      </c>
      <c r="U42" s="855"/>
      <c r="V42" s="855"/>
      <c r="W42" s="855"/>
      <c r="X42" s="855"/>
      <c r="Y42" s="855"/>
      <c r="Z42" s="855"/>
      <c r="AA42" s="855"/>
      <c r="AB42" s="855"/>
      <c r="AC42" s="855"/>
      <c r="AD42" s="855"/>
      <c r="AE42" s="855"/>
      <c r="AF42" s="855"/>
      <c r="AG42" s="855"/>
      <c r="AH42" s="855"/>
      <c r="AI42" s="855"/>
      <c r="AJ42" s="855"/>
      <c r="AK42" s="856"/>
      <c r="AL42" s="405"/>
    </row>
    <row r="43" spans="1:38" ht="10" customHeight="1" x14ac:dyDescent="0.2">
      <c r="A43" s="398"/>
      <c r="B43" s="878"/>
      <c r="C43" s="878"/>
      <c r="D43" s="878"/>
      <c r="E43" s="878"/>
      <c r="F43" s="878"/>
      <c r="G43" s="878"/>
      <c r="H43" s="878"/>
      <c r="I43" s="878"/>
      <c r="J43" s="878"/>
      <c r="K43" s="878"/>
      <c r="L43" s="878"/>
      <c r="M43" s="878"/>
      <c r="N43" s="866" t="s">
        <v>175</v>
      </c>
      <c r="O43" s="866"/>
      <c r="P43" s="866"/>
      <c r="Q43" s="866"/>
      <c r="R43" s="866"/>
      <c r="S43" s="867"/>
      <c r="T43" s="857" t="str">
        <f>IF(入力シート!E43="","",入力シート!E43)</f>
        <v/>
      </c>
      <c r="U43" s="857"/>
      <c r="V43" s="857"/>
      <c r="W43" s="857"/>
      <c r="X43" s="857"/>
      <c r="Y43" s="857"/>
      <c r="Z43" s="857"/>
      <c r="AA43" s="857"/>
      <c r="AB43" s="857"/>
      <c r="AC43" s="857"/>
      <c r="AD43" s="857"/>
      <c r="AE43" s="857"/>
      <c r="AF43" s="857"/>
      <c r="AG43" s="857"/>
      <c r="AH43" s="857"/>
      <c r="AI43" s="857"/>
      <c r="AJ43" s="857"/>
      <c r="AK43" s="858"/>
      <c r="AL43" s="405"/>
    </row>
    <row r="44" spans="1:38" ht="20.149999999999999" customHeight="1" x14ac:dyDescent="0.2">
      <c r="A44" s="398"/>
      <c r="B44" s="878"/>
      <c r="C44" s="878"/>
      <c r="D44" s="878"/>
      <c r="E44" s="878"/>
      <c r="F44" s="878"/>
      <c r="G44" s="878"/>
      <c r="H44" s="878"/>
      <c r="I44" s="878"/>
      <c r="J44" s="878"/>
      <c r="K44" s="878"/>
      <c r="L44" s="878"/>
      <c r="M44" s="878"/>
      <c r="N44" s="851" t="s">
        <v>189</v>
      </c>
      <c r="O44" s="851"/>
      <c r="P44" s="851"/>
      <c r="Q44" s="851"/>
      <c r="R44" s="851"/>
      <c r="S44" s="852"/>
      <c r="T44" s="863" t="str">
        <f>IF(入力シート!E44="","",入力シート!E44)</f>
        <v/>
      </c>
      <c r="U44" s="864"/>
      <c r="V44" s="864"/>
      <c r="W44" s="864"/>
      <c r="X44" s="864"/>
      <c r="Y44" s="864"/>
      <c r="Z44" s="864"/>
      <c r="AA44" s="864"/>
      <c r="AB44" s="864"/>
      <c r="AC44" s="864"/>
      <c r="AD44" s="864"/>
      <c r="AE44" s="864"/>
      <c r="AF44" s="864"/>
      <c r="AG44" s="864"/>
      <c r="AH44" s="864"/>
      <c r="AI44" s="864"/>
      <c r="AJ44" s="864"/>
      <c r="AK44" s="865"/>
      <c r="AL44" s="405"/>
    </row>
    <row r="45" spans="1:38" ht="20.149999999999999" customHeight="1" x14ac:dyDescent="0.2">
      <c r="A45" s="398"/>
      <c r="B45" s="878"/>
      <c r="C45" s="878"/>
      <c r="D45" s="878"/>
      <c r="E45" s="878"/>
      <c r="F45" s="878"/>
      <c r="G45" s="878"/>
      <c r="H45" s="878"/>
      <c r="I45" s="878"/>
      <c r="J45" s="878"/>
      <c r="K45" s="878"/>
      <c r="L45" s="878"/>
      <c r="M45" s="878"/>
      <c r="N45" s="853" t="s">
        <v>93</v>
      </c>
      <c r="O45" s="853"/>
      <c r="P45" s="853"/>
      <c r="Q45" s="853"/>
      <c r="R45" s="853"/>
      <c r="S45" s="854"/>
      <c r="T45" s="855" t="str">
        <f>IF(入力シート!E45="","",入力シート!E45)</f>
        <v/>
      </c>
      <c r="U45" s="855"/>
      <c r="V45" s="855"/>
      <c r="W45" s="855"/>
      <c r="X45" s="855"/>
      <c r="Y45" s="855"/>
      <c r="Z45" s="855"/>
      <c r="AA45" s="855"/>
      <c r="AB45" s="855"/>
      <c r="AC45" s="855"/>
      <c r="AD45" s="855"/>
      <c r="AE45" s="855"/>
      <c r="AF45" s="855"/>
      <c r="AG45" s="855"/>
      <c r="AH45" s="855"/>
      <c r="AI45" s="855"/>
      <c r="AJ45" s="855"/>
      <c r="AK45" s="856"/>
      <c r="AL45" s="405"/>
    </row>
    <row r="46" spans="1:38" ht="20.149999999999999" customHeight="1" x14ac:dyDescent="0.2">
      <c r="A46" s="398"/>
      <c r="B46" s="878"/>
      <c r="C46" s="878"/>
      <c r="D46" s="878"/>
      <c r="E46" s="878"/>
      <c r="F46" s="878"/>
      <c r="G46" s="878"/>
      <c r="H46" s="878"/>
      <c r="I46" s="878"/>
      <c r="J46" s="878"/>
      <c r="K46" s="878"/>
      <c r="L46" s="878"/>
      <c r="M46" s="878"/>
      <c r="N46" s="853" t="s">
        <v>94</v>
      </c>
      <c r="O46" s="853"/>
      <c r="P46" s="853"/>
      <c r="Q46" s="853"/>
      <c r="R46" s="853"/>
      <c r="S46" s="854"/>
      <c r="T46" s="855" t="str">
        <f>IF(入力シート!E46="","",入力シート!E46)</f>
        <v/>
      </c>
      <c r="U46" s="855"/>
      <c r="V46" s="855"/>
      <c r="W46" s="855"/>
      <c r="X46" s="855"/>
      <c r="Y46" s="855"/>
      <c r="Z46" s="855"/>
      <c r="AA46" s="855"/>
      <c r="AB46" s="855"/>
      <c r="AC46" s="855"/>
      <c r="AD46" s="855"/>
      <c r="AE46" s="855"/>
      <c r="AF46" s="855"/>
      <c r="AG46" s="855"/>
      <c r="AH46" s="855"/>
      <c r="AI46" s="855"/>
      <c r="AJ46" s="855"/>
      <c r="AK46" s="856"/>
      <c r="AL46" s="405"/>
    </row>
    <row r="47" spans="1:38" ht="20.149999999999999" customHeight="1" x14ac:dyDescent="0.2">
      <c r="A47" s="398"/>
      <c r="B47" s="878"/>
      <c r="C47" s="878"/>
      <c r="D47" s="878"/>
      <c r="E47" s="878"/>
      <c r="F47" s="878"/>
      <c r="G47" s="878"/>
      <c r="H47" s="878"/>
      <c r="I47" s="878"/>
      <c r="J47" s="878"/>
      <c r="K47" s="878"/>
      <c r="L47" s="878"/>
      <c r="M47" s="878"/>
      <c r="N47" s="893" t="s">
        <v>95</v>
      </c>
      <c r="O47" s="893"/>
      <c r="P47" s="893"/>
      <c r="Q47" s="893"/>
      <c r="R47" s="893"/>
      <c r="S47" s="894"/>
      <c r="T47" s="855" t="str">
        <f>IF(入力シート!E47="","",入力シート!E47)</f>
        <v/>
      </c>
      <c r="U47" s="855"/>
      <c r="V47" s="855"/>
      <c r="W47" s="855"/>
      <c r="X47" s="855"/>
      <c r="Y47" s="855"/>
      <c r="Z47" s="855"/>
      <c r="AA47" s="855"/>
      <c r="AB47" s="855"/>
      <c r="AC47" s="855"/>
      <c r="AD47" s="855"/>
      <c r="AE47" s="855"/>
      <c r="AF47" s="855"/>
      <c r="AG47" s="855"/>
      <c r="AH47" s="855"/>
      <c r="AI47" s="855"/>
      <c r="AJ47" s="855"/>
      <c r="AK47" s="856"/>
      <c r="AL47" s="405"/>
    </row>
    <row r="48" spans="1:38" ht="20.149999999999999" customHeight="1" x14ac:dyDescent="0.2">
      <c r="A48" s="398"/>
      <c r="B48" s="895" t="s">
        <v>746</v>
      </c>
      <c r="C48" s="896"/>
      <c r="D48" s="896"/>
      <c r="E48" s="896"/>
      <c r="F48" s="896"/>
      <c r="G48" s="896"/>
      <c r="H48" s="896"/>
      <c r="I48" s="896"/>
      <c r="J48" s="896"/>
      <c r="K48" s="896"/>
      <c r="L48" s="896"/>
      <c r="M48" s="897"/>
      <c r="N48" s="859" t="s">
        <v>192</v>
      </c>
      <c r="O48" s="859"/>
      <c r="P48" s="859"/>
      <c r="Q48" s="859"/>
      <c r="R48" s="859"/>
      <c r="S48" s="859"/>
      <c r="T48" s="859"/>
      <c r="U48" s="859"/>
      <c r="V48" s="859"/>
      <c r="W48" s="859"/>
      <c r="X48" s="859"/>
      <c r="Y48" s="860"/>
      <c r="Z48" s="848" t="str">
        <f>IF(入力シート!E48="","",入力シート!E48)</f>
        <v/>
      </c>
      <c r="AA48" s="848"/>
      <c r="AB48" s="848"/>
      <c r="AC48" s="848"/>
      <c r="AD48" s="848"/>
      <c r="AE48" s="848"/>
      <c r="AF48" s="848"/>
      <c r="AG48" s="848"/>
      <c r="AH48" s="848"/>
      <c r="AI48" s="848"/>
      <c r="AJ48" s="848"/>
      <c r="AK48" s="849"/>
      <c r="AL48" s="405"/>
    </row>
    <row r="49" spans="1:38" ht="20.149999999999999" customHeight="1" x14ac:dyDescent="0.2">
      <c r="A49" s="398"/>
      <c r="B49" s="898"/>
      <c r="C49" s="899"/>
      <c r="D49" s="899"/>
      <c r="E49" s="899"/>
      <c r="F49" s="899"/>
      <c r="G49" s="899"/>
      <c r="H49" s="899"/>
      <c r="I49" s="899"/>
      <c r="J49" s="899"/>
      <c r="K49" s="899"/>
      <c r="L49" s="899"/>
      <c r="M49" s="900"/>
      <c r="N49" s="859" t="s">
        <v>193</v>
      </c>
      <c r="O49" s="859"/>
      <c r="P49" s="859"/>
      <c r="Q49" s="859"/>
      <c r="R49" s="859"/>
      <c r="S49" s="859"/>
      <c r="T49" s="859"/>
      <c r="U49" s="859"/>
      <c r="V49" s="859"/>
      <c r="W49" s="859"/>
      <c r="X49" s="859"/>
      <c r="Y49" s="860"/>
      <c r="Z49" s="848" t="str">
        <f>IF(入力シート!E26="","",IF(入力シート!E26="選択してください","",入力シート!E26))</f>
        <v/>
      </c>
      <c r="AA49" s="848"/>
      <c r="AB49" s="848"/>
      <c r="AC49" s="848"/>
      <c r="AD49" s="848"/>
      <c r="AE49" s="848"/>
      <c r="AF49" s="848"/>
      <c r="AG49" s="848"/>
      <c r="AH49" s="848"/>
      <c r="AI49" s="848"/>
      <c r="AJ49" s="848"/>
      <c r="AK49" s="849"/>
      <c r="AL49" s="405"/>
    </row>
    <row r="50" spans="1:38" ht="20.149999999999999" customHeight="1" x14ac:dyDescent="0.2">
      <c r="A50" s="398"/>
      <c r="B50" s="898"/>
      <c r="C50" s="899"/>
      <c r="D50" s="899"/>
      <c r="E50" s="899"/>
      <c r="F50" s="899"/>
      <c r="G50" s="899"/>
      <c r="H50" s="899"/>
      <c r="I50" s="899"/>
      <c r="J50" s="899"/>
      <c r="K50" s="899"/>
      <c r="L50" s="899"/>
      <c r="M50" s="900"/>
      <c r="N50" s="882"/>
      <c r="O50" s="883"/>
      <c r="P50" s="883"/>
      <c r="Q50" s="883"/>
      <c r="R50" s="883"/>
      <c r="S50" s="883"/>
      <c r="T50" s="883"/>
      <c r="U50" s="883"/>
      <c r="V50" s="883"/>
      <c r="W50" s="883"/>
      <c r="X50" s="883"/>
      <c r="Y50" s="883"/>
      <c r="Z50" s="883"/>
      <c r="AA50" s="883"/>
      <c r="AB50" s="883"/>
      <c r="AC50" s="883"/>
      <c r="AD50" s="883"/>
      <c r="AE50" s="883"/>
      <c r="AF50" s="883"/>
      <c r="AG50" s="883"/>
      <c r="AH50" s="883"/>
      <c r="AI50" s="883"/>
      <c r="AJ50" s="883"/>
      <c r="AK50" s="884"/>
      <c r="AL50" s="405"/>
    </row>
    <row r="51" spans="1:38" ht="52.5" customHeight="1" thickBot="1" x14ac:dyDescent="0.25">
      <c r="A51" s="398"/>
      <c r="B51" s="901"/>
      <c r="C51" s="902"/>
      <c r="D51" s="902"/>
      <c r="E51" s="902"/>
      <c r="F51" s="902"/>
      <c r="G51" s="902"/>
      <c r="H51" s="902"/>
      <c r="I51" s="902"/>
      <c r="J51" s="902"/>
      <c r="K51" s="902"/>
      <c r="L51" s="902"/>
      <c r="M51" s="903"/>
      <c r="N51" s="885"/>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7"/>
      <c r="AL51" s="405"/>
    </row>
    <row r="52" spans="1:38" ht="23.25" customHeight="1" x14ac:dyDescent="0.2">
      <c r="A52" s="398"/>
      <c r="B52" s="892" t="s">
        <v>194</v>
      </c>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405"/>
    </row>
    <row r="53" spans="1:38" ht="13.5" thickBot="1" x14ac:dyDescent="0.25">
      <c r="A53" s="423"/>
      <c r="B53" s="424"/>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6"/>
    </row>
    <row r="54" spans="1:38" ht="13.5" thickTop="1" x14ac:dyDescent="0.2"/>
  </sheetData>
  <sheetProtection algorithmName="SHA-512" hashValue="4fBHg2qiT0IGijRyjAw0FRmC+rOdchQzgrpf3D1o9vkQF+iKpzQuRK9XaZyw++A8HIfxQ5/xz1Hjd91e1+gjRg==" saltValue="JXlgmK4FZeR0aoQNQGZaNA==" spinCount="100000" sheet="1" objects="1" scenarios="1"/>
  <mergeCells count="87">
    <mergeCell ref="B25:M25"/>
    <mergeCell ref="AE1:AL1"/>
    <mergeCell ref="N29:S29"/>
    <mergeCell ref="T29:AK29"/>
    <mergeCell ref="N26:AK26"/>
    <mergeCell ref="N24:AK24"/>
    <mergeCell ref="A1:E1"/>
    <mergeCell ref="AD4:AL4"/>
    <mergeCell ref="B10:AK10"/>
    <mergeCell ref="P12:S12"/>
    <mergeCell ref="X14:AK14"/>
    <mergeCell ref="I6:AD6"/>
    <mergeCell ref="O9:P9"/>
    <mergeCell ref="B9:M9"/>
    <mergeCell ref="X13:AK13"/>
    <mergeCell ref="T14:W14"/>
    <mergeCell ref="T13:W13"/>
    <mergeCell ref="N25:AK25"/>
    <mergeCell ref="T15:W15"/>
    <mergeCell ref="T16:W16"/>
    <mergeCell ref="T17:W17"/>
    <mergeCell ref="X15:AK15"/>
    <mergeCell ref="X17:AK17"/>
    <mergeCell ref="X16:AK16"/>
    <mergeCell ref="N21:AK21"/>
    <mergeCell ref="N23:AK23"/>
    <mergeCell ref="B52:AK52"/>
    <mergeCell ref="N33:S33"/>
    <mergeCell ref="N34:S34"/>
    <mergeCell ref="N35:S35"/>
    <mergeCell ref="N36:S36"/>
    <mergeCell ref="N37:S37"/>
    <mergeCell ref="B28:M47"/>
    <mergeCell ref="N47:S47"/>
    <mergeCell ref="T47:AK47"/>
    <mergeCell ref="B48:M51"/>
    <mergeCell ref="N49:Y49"/>
    <mergeCell ref="Z38:AK38"/>
    <mergeCell ref="N38:Y38"/>
    <mergeCell ref="N39:S39"/>
    <mergeCell ref="T39:AK39"/>
    <mergeCell ref="N41:S41"/>
    <mergeCell ref="B27:M27"/>
    <mergeCell ref="B26:M26"/>
    <mergeCell ref="B23:M23"/>
    <mergeCell ref="B24:M24"/>
    <mergeCell ref="N50:AK51"/>
    <mergeCell ref="T42:AK42"/>
    <mergeCell ref="T34:AK34"/>
    <mergeCell ref="N28:AK28"/>
    <mergeCell ref="T37:AK37"/>
    <mergeCell ref="T32:AK32"/>
    <mergeCell ref="N32:S32"/>
    <mergeCell ref="T33:AK33"/>
    <mergeCell ref="N30:S30"/>
    <mergeCell ref="T35:AK35"/>
    <mergeCell ref="T36:AK36"/>
    <mergeCell ref="N31:S31"/>
    <mergeCell ref="C22:M22"/>
    <mergeCell ref="B20:M20"/>
    <mergeCell ref="Z49:AK49"/>
    <mergeCell ref="T44:AK44"/>
    <mergeCell ref="N45:S45"/>
    <mergeCell ref="T45:AK45"/>
    <mergeCell ref="N43:S43"/>
    <mergeCell ref="T41:AK41"/>
    <mergeCell ref="N42:S42"/>
    <mergeCell ref="N40:S40"/>
    <mergeCell ref="T30:AK30"/>
    <mergeCell ref="T31:AK31"/>
    <mergeCell ref="T40:AK40"/>
    <mergeCell ref="B21:M21"/>
    <mergeCell ref="N20:AK20"/>
    <mergeCell ref="N22:AK22"/>
    <mergeCell ref="N44:S44"/>
    <mergeCell ref="Z48:AK48"/>
    <mergeCell ref="N46:S46"/>
    <mergeCell ref="T46:AK46"/>
    <mergeCell ref="T43:AK43"/>
    <mergeCell ref="N48:Y48"/>
    <mergeCell ref="AH27:AK27"/>
    <mergeCell ref="AD27:AG27"/>
    <mergeCell ref="Z27:AC27"/>
    <mergeCell ref="N27:P27"/>
    <mergeCell ref="Q27:S27"/>
    <mergeCell ref="T27:V27"/>
    <mergeCell ref="W27:Y27"/>
  </mergeCells>
  <phoneticPr fontId="2"/>
  <hyperlinks>
    <hyperlink ref="A1" location="はじめに!A1" display="＜はじめにへ" xr:uid="{752A4760-8969-493F-9E09-AFFF654231EF}"/>
    <hyperlink ref="A1:E1" location="入力シート!Print_Area" display="＜入力シートへ" xr:uid="{E3D5A66D-2D8C-45B6-AD70-BDD68EACE99A}"/>
    <hyperlink ref="AE1:AL1" location="おわりに!Print_Area" display="おわりにへ＞" xr:uid="{015A7EEE-76CD-490C-BAE6-4BB314492B9A}"/>
  </hyperlinks>
  <printOptions horizontalCentered="1" verticalCentered="1"/>
  <pageMargins left="0.23622047244094491" right="0.23622047244094491" top="0.39370078740157483" bottom="0.19685039370078741" header="0.31496062992125984" footer="0.31496062992125984"/>
  <pageSetup paperSize="9" scale="81"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65110DDA-94ED-499C-A634-42F6E6D85F96}">
            <xm:f>入力シート!$E$37="上記同様"</xm:f>
            <x14:dxf>
              <fill>
                <patternFill>
                  <bgColor theme="0" tint="-0.24994659260841701"/>
                </patternFill>
              </fill>
            </x14:dxf>
          </x14:cfRule>
          <xm:sqref>T39:AK47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DE3F-3969-4E02-B3B9-0B2067248709}">
  <sheetPr codeName="Sheet4">
    <pageSetUpPr fitToPage="1"/>
  </sheetPr>
  <dimension ref="A1:BV63"/>
  <sheetViews>
    <sheetView showGridLines="0" view="pageBreakPreview" zoomScale="80" zoomScaleNormal="70" zoomScaleSheetLayoutView="80" zoomScalePageLayoutView="55" workbookViewId="0">
      <pane ySplit="1" topLeftCell="A2" activePane="bottomLeft" state="frozen"/>
      <selection pane="bottomLeft" sqref="A1:E1"/>
    </sheetView>
  </sheetViews>
  <sheetFormatPr defaultColWidth="9" defaultRowHeight="13" x14ac:dyDescent="0.2"/>
  <cols>
    <col min="1" max="16" width="2.6328125" style="389" customWidth="1"/>
    <col min="17" max="17" width="4.6328125" style="389" customWidth="1"/>
    <col min="18" max="37" width="2.6328125" style="389" customWidth="1"/>
    <col min="38" max="38" width="2.6328125" customWidth="1"/>
    <col min="39" max="47" width="2.6328125" style="389" customWidth="1"/>
    <col min="48" max="48" width="3.08984375" style="389" customWidth="1"/>
    <col min="49" max="62" width="2.6328125" style="389" customWidth="1"/>
    <col min="63" max="63" width="1.6328125" style="389" customWidth="1"/>
    <col min="64" max="68" width="9" style="389" customWidth="1"/>
    <col min="69" max="71" width="9" style="389" hidden="1" customWidth="1"/>
    <col min="72" max="16363" width="9" style="389"/>
    <col min="16364" max="16384" width="9" style="389" bestFit="1"/>
  </cols>
  <sheetData>
    <row r="1" spans="1:74" ht="20" thickBot="1" x14ac:dyDescent="0.25">
      <c r="A1" s="930" t="s">
        <v>167</v>
      </c>
      <c r="B1" s="930"/>
      <c r="C1" s="930"/>
      <c r="D1" s="930"/>
      <c r="E1" s="930"/>
      <c r="F1" s="1012"/>
      <c r="G1" s="1012"/>
      <c r="H1" s="1012"/>
      <c r="I1" s="1012"/>
      <c r="J1" s="1012"/>
      <c r="K1" s="1012"/>
      <c r="L1" s="1012"/>
      <c r="M1" s="390" t="s">
        <v>168</v>
      </c>
      <c r="N1" s="23"/>
      <c r="O1" s="428"/>
      <c r="P1" s="428"/>
      <c r="Q1" s="2"/>
      <c r="R1" s="2"/>
      <c r="S1" s="2"/>
      <c r="T1" s="429"/>
      <c r="U1" s="429"/>
      <c r="V1" s="429"/>
      <c r="W1" s="429"/>
      <c r="X1" s="429"/>
      <c r="Y1" s="429"/>
      <c r="Z1" s="391"/>
      <c r="AA1" s="391"/>
      <c r="AB1" s="391"/>
      <c r="AC1" s="2"/>
      <c r="AD1" s="392"/>
      <c r="AE1" s="430"/>
      <c r="AF1" s="392"/>
      <c r="AG1" s="392"/>
      <c r="AH1" s="6"/>
      <c r="AI1" s="6"/>
      <c r="AJ1" s="2"/>
      <c r="AK1" s="431"/>
      <c r="AL1" s="431"/>
      <c r="AM1" s="431"/>
      <c r="AN1" s="431"/>
      <c r="AO1" s="2"/>
      <c r="AP1" s="2"/>
      <c r="AQ1" s="391"/>
      <c r="AR1" s="924" t="s">
        <v>169</v>
      </c>
      <c r="AS1" s="924"/>
      <c r="AT1" s="924"/>
      <c r="AU1" s="924"/>
      <c r="AV1" s="924"/>
      <c r="AW1" s="924"/>
      <c r="AX1" s="924"/>
      <c r="AY1" s="924"/>
    </row>
    <row r="2" spans="1:74" ht="13.5" customHeight="1" thickTop="1" x14ac:dyDescent="0.2">
      <c r="A2" s="402"/>
      <c r="B2" s="996" t="s">
        <v>702</v>
      </c>
      <c r="C2" s="996"/>
      <c r="D2" s="996"/>
      <c r="E2" s="996"/>
      <c r="F2" s="996"/>
      <c r="G2" s="996"/>
      <c r="H2" s="996"/>
      <c r="I2" s="996"/>
      <c r="J2" s="998">
        <f>はじめに!BF5</f>
        <v>45649</v>
      </c>
      <c r="K2" s="998"/>
      <c r="L2" s="998"/>
      <c r="M2" s="998"/>
      <c r="N2" s="998"/>
      <c r="O2" s="998"/>
      <c r="P2" s="731"/>
      <c r="Q2" s="731"/>
      <c r="R2" s="731"/>
      <c r="S2" s="731"/>
      <c r="T2" s="731"/>
      <c r="U2" s="731"/>
      <c r="V2" s="731"/>
      <c r="W2" s="731"/>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1013" t="s">
        <v>195</v>
      </c>
      <c r="AV2" s="1013"/>
      <c r="AW2" s="400"/>
      <c r="AX2" s="400"/>
      <c r="AY2" s="400"/>
      <c r="AZ2" s="400"/>
      <c r="BA2" s="400"/>
      <c r="BB2" s="400"/>
      <c r="BC2" s="432"/>
      <c r="BD2" s="432"/>
      <c r="BE2" s="432"/>
      <c r="BF2" s="432"/>
      <c r="BG2" s="432"/>
      <c r="BH2" s="432"/>
      <c r="BI2" s="432"/>
      <c r="BJ2" s="401"/>
      <c r="BL2" s="428"/>
    </row>
    <row r="3" spans="1:74" ht="13.5" customHeight="1" thickBot="1" x14ac:dyDescent="0.25">
      <c r="A3" s="402"/>
      <c r="B3" s="997"/>
      <c r="C3" s="997"/>
      <c r="D3" s="997"/>
      <c r="E3" s="997"/>
      <c r="F3" s="997"/>
      <c r="G3" s="997"/>
      <c r="H3" s="997"/>
      <c r="I3" s="997"/>
      <c r="J3" s="999"/>
      <c r="K3" s="999"/>
      <c r="L3" s="999"/>
      <c r="M3" s="999"/>
      <c r="N3" s="999"/>
      <c r="O3" s="999"/>
      <c r="P3" s="732"/>
      <c r="Q3" s="732"/>
      <c r="R3" s="732"/>
      <c r="S3" s="732"/>
      <c r="T3" s="732"/>
      <c r="U3" s="732"/>
      <c r="V3" s="732"/>
      <c r="W3" s="732"/>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9"/>
      <c r="AV3" s="409"/>
      <c r="AW3" s="400"/>
      <c r="AX3" s="400"/>
      <c r="AY3" s="400"/>
      <c r="AZ3" s="400"/>
      <c r="BA3" s="400"/>
      <c r="BB3" s="400"/>
      <c r="BC3" s="432"/>
      <c r="BD3" s="432"/>
      <c r="BE3" s="432"/>
      <c r="BF3" s="432"/>
      <c r="BG3" s="432"/>
      <c r="BH3" s="432"/>
      <c r="BI3" s="432"/>
      <c r="BJ3" s="401"/>
      <c r="BL3" s="428"/>
      <c r="BQ3"/>
      <c r="BR3"/>
      <c r="BS3"/>
    </row>
    <row r="4" spans="1:74" ht="13.5" customHeight="1" x14ac:dyDescent="0.2">
      <c r="A4" s="402"/>
      <c r="B4" s="433"/>
      <c r="C4" s="434"/>
      <c r="D4" s="434"/>
      <c r="E4" s="434"/>
      <c r="F4" s="434"/>
      <c r="G4" s="434"/>
      <c r="H4" s="434"/>
      <c r="I4" s="434"/>
      <c r="J4" s="434"/>
      <c r="K4" s="434"/>
      <c r="L4" s="434"/>
      <c r="M4" s="434"/>
      <c r="N4" s="434"/>
      <c r="O4" s="434"/>
      <c r="P4" s="434"/>
      <c r="Q4" s="434"/>
      <c r="R4" s="434"/>
      <c r="S4" s="434"/>
      <c r="T4" s="435"/>
      <c r="U4" s="435"/>
      <c r="V4" s="435"/>
      <c r="W4" s="435"/>
      <c r="X4" s="435"/>
      <c r="Y4" s="435"/>
      <c r="Z4" s="435"/>
      <c r="AA4" s="435"/>
      <c r="AB4" s="435"/>
      <c r="AC4" s="435"/>
      <c r="AD4" s="435"/>
      <c r="AE4" s="435"/>
      <c r="AF4" s="435"/>
      <c r="AG4" s="435"/>
      <c r="AH4" s="435"/>
      <c r="AI4" s="435"/>
      <c r="AJ4" s="434"/>
      <c r="AK4" s="434"/>
      <c r="AL4" s="434"/>
      <c r="AM4" s="434"/>
      <c r="AN4" s="434"/>
      <c r="AO4" s="436"/>
      <c r="AP4" s="1016" t="str">
        <f>IF(入力シート!E12="","",入力シート!E12)</f>
        <v/>
      </c>
      <c r="AQ4" s="1016"/>
      <c r="AR4" s="1016"/>
      <c r="AS4" s="1016"/>
      <c r="AT4" s="1016"/>
      <c r="AU4" s="1016"/>
      <c r="AV4" s="1016"/>
      <c r="AW4" s="1016"/>
      <c r="AX4" s="1017"/>
      <c r="AY4" s="400"/>
      <c r="AZ4" s="400"/>
      <c r="BA4" s="437"/>
      <c r="BB4" s="400"/>
      <c r="BC4" s="400"/>
      <c r="BD4" s="400"/>
      <c r="BE4" s="400"/>
      <c r="BF4" s="400"/>
      <c r="BG4" s="400"/>
      <c r="BH4" s="1011"/>
      <c r="BI4" s="1011"/>
      <c r="BJ4" s="401"/>
      <c r="BL4" s="428"/>
    </row>
    <row r="5" spans="1:74" ht="13.5" customHeight="1" x14ac:dyDescent="0.2">
      <c r="A5" s="402"/>
      <c r="B5" s="438"/>
      <c r="C5" s="439"/>
      <c r="D5" s="439"/>
      <c r="E5" s="439"/>
      <c r="F5" s="439"/>
      <c r="G5" s="439"/>
      <c r="H5" s="439"/>
      <c r="I5" s="439"/>
      <c r="J5" s="439"/>
      <c r="K5" s="439"/>
      <c r="L5" s="439"/>
      <c r="M5" s="439"/>
      <c r="N5" s="439"/>
      <c r="O5" s="439"/>
      <c r="P5" s="439"/>
      <c r="Q5" s="439"/>
      <c r="R5" s="439"/>
      <c r="S5" s="439"/>
      <c r="T5" s="1015" t="s">
        <v>196</v>
      </c>
      <c r="U5" s="1015"/>
      <c r="V5" s="1015"/>
      <c r="W5" s="1015"/>
      <c r="X5" s="1015"/>
      <c r="Y5" s="1015"/>
      <c r="Z5" s="1015"/>
      <c r="AA5" s="1015"/>
      <c r="AB5" s="1015"/>
      <c r="AC5" s="1015"/>
      <c r="AD5" s="1015"/>
      <c r="AE5" s="1015"/>
      <c r="AF5" s="1015"/>
      <c r="AG5" s="1015"/>
      <c r="AH5" s="439"/>
      <c r="AI5" s="439"/>
      <c r="AJ5" s="439"/>
      <c r="AK5" s="439"/>
      <c r="AL5" s="439"/>
      <c r="AM5" s="439"/>
      <c r="AN5" s="439"/>
      <c r="AO5" s="439"/>
      <c r="AP5" s="439"/>
      <c r="AQ5" s="439"/>
      <c r="AR5" s="439"/>
      <c r="AS5" s="439"/>
      <c r="AT5" s="439"/>
      <c r="AU5" s="439"/>
      <c r="AV5" s="439"/>
      <c r="AW5" s="439"/>
      <c r="AX5" s="440"/>
      <c r="AY5" s="439"/>
      <c r="AZ5" s="439"/>
      <c r="BA5" s="441"/>
      <c r="BB5" s="439"/>
      <c r="BC5" s="442"/>
      <c r="BD5" s="442"/>
      <c r="BE5" s="442"/>
      <c r="BF5" s="442"/>
      <c r="BG5" s="442"/>
      <c r="BH5" s="442"/>
      <c r="BI5" s="442"/>
      <c r="BJ5" s="442"/>
    </row>
    <row r="6" spans="1:74" ht="22.5" customHeight="1" x14ac:dyDescent="0.2">
      <c r="A6" s="402"/>
      <c r="B6" s="443"/>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2"/>
      <c r="AH6" s="402"/>
      <c r="AI6" s="402"/>
      <c r="AJ6" s="30" t="s">
        <v>197</v>
      </c>
      <c r="AK6" s="30"/>
      <c r="AL6" s="30"/>
      <c r="AM6" s="30"/>
      <c r="AN6" s="30"/>
      <c r="AO6" s="30"/>
      <c r="AP6" s="444"/>
      <c r="AQ6" s="1018" t="str">
        <f>IF(入力シート!E20="","",入力シート!E20)</f>
        <v/>
      </c>
      <c r="AR6" s="1018"/>
      <c r="AS6" s="1018"/>
      <c r="AT6" s="1018"/>
      <c r="AU6" s="1018"/>
      <c r="AV6" s="1018"/>
      <c r="AW6" s="1018"/>
      <c r="AX6" s="445"/>
      <c r="AY6" s="400"/>
      <c r="AZ6" s="402"/>
      <c r="BA6" s="446"/>
      <c r="BB6" s="446"/>
      <c r="BC6" s="447"/>
      <c r="BD6" s="447"/>
      <c r="BE6" s="447"/>
      <c r="BF6" s="447"/>
      <c r="BG6" s="447"/>
      <c r="BH6" s="447"/>
      <c r="BI6" s="447"/>
      <c r="BJ6" s="447"/>
      <c r="BL6" s="428"/>
    </row>
    <row r="7" spans="1:74" customFormat="1" ht="15" customHeight="1" x14ac:dyDescent="0.2">
      <c r="A7" s="402"/>
      <c r="B7" s="443" t="s">
        <v>198</v>
      </c>
      <c r="C7" s="400"/>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48"/>
      <c r="AY7" s="400"/>
      <c r="AZ7" s="400"/>
      <c r="BA7" s="400"/>
      <c r="BB7" s="400"/>
      <c r="BC7" s="432"/>
      <c r="BD7" s="432"/>
      <c r="BE7" s="432"/>
      <c r="BF7" s="432"/>
      <c r="BG7" s="432"/>
      <c r="BH7" s="432"/>
      <c r="BI7" s="432"/>
      <c r="BJ7" s="432"/>
      <c r="BQ7" t="s">
        <v>199</v>
      </c>
      <c r="BR7" t="s">
        <v>200</v>
      </c>
      <c r="BS7" t="s">
        <v>199</v>
      </c>
    </row>
    <row r="8" spans="1:74" customFormat="1" ht="22.5" customHeight="1" x14ac:dyDescent="0.2">
      <c r="A8" s="402"/>
      <c r="B8" s="443"/>
      <c r="C8" s="965" t="s">
        <v>201</v>
      </c>
      <c r="D8" s="965"/>
      <c r="E8" s="965"/>
      <c r="F8" s="965"/>
      <c r="G8" s="965"/>
      <c r="H8" s="965"/>
      <c r="I8" s="965"/>
      <c r="J8" s="965"/>
      <c r="K8" s="965"/>
      <c r="L8" s="965"/>
      <c r="M8" s="965"/>
      <c r="N8" s="965"/>
      <c r="O8" s="965"/>
      <c r="P8" s="965"/>
      <c r="Q8" s="965"/>
      <c r="R8" s="1034" t="str">
        <f>IF(入力シート!E51="","",入力シート!E51)</f>
        <v/>
      </c>
      <c r="S8" s="1035"/>
      <c r="T8" s="1035"/>
      <c r="U8" s="1035"/>
      <c r="V8" s="1035"/>
      <c r="W8" s="1035"/>
      <c r="X8" s="1035"/>
      <c r="Y8" s="1035"/>
      <c r="Z8" s="1035"/>
      <c r="AA8" s="1035"/>
      <c r="AB8" s="1035"/>
      <c r="AC8" s="1035"/>
      <c r="AD8" s="1035"/>
      <c r="AE8" s="1035"/>
      <c r="AF8" s="1035"/>
      <c r="AG8" s="1035"/>
      <c r="AH8" s="1035"/>
      <c r="AI8" s="1035"/>
      <c r="AJ8" s="1035"/>
      <c r="AK8" s="1035"/>
      <c r="AL8" s="1035"/>
      <c r="AM8" s="1035"/>
      <c r="AN8" s="1035"/>
      <c r="AO8" s="1036"/>
      <c r="AP8" s="450"/>
      <c r="AQ8" s="451"/>
      <c r="AR8" s="452"/>
      <c r="AS8" s="452"/>
      <c r="AT8" s="452"/>
      <c r="AU8" s="452"/>
      <c r="AV8" s="452"/>
      <c r="AW8" s="452"/>
      <c r="AX8" s="453"/>
      <c r="AY8" s="454"/>
      <c r="AZ8" s="454"/>
      <c r="BA8" s="454"/>
      <c r="BB8" s="454"/>
      <c r="BC8" s="455"/>
      <c r="BD8" s="455"/>
      <c r="BE8" s="455"/>
      <c r="BF8" s="455"/>
      <c r="BG8" s="455"/>
      <c r="BQ8">
        <v>1</v>
      </c>
      <c r="BR8">
        <f>COUNTA(R8)</f>
        <v>1</v>
      </c>
      <c r="BS8">
        <f>BQ8-BR8</f>
        <v>0</v>
      </c>
    </row>
    <row r="9" spans="1:74" customFormat="1" ht="22.5" customHeight="1" x14ac:dyDescent="0.2">
      <c r="A9" s="402"/>
      <c r="B9" s="443"/>
      <c r="C9" s="965" t="s">
        <v>202</v>
      </c>
      <c r="D9" s="965"/>
      <c r="E9" s="965"/>
      <c r="F9" s="965"/>
      <c r="G9" s="965"/>
      <c r="H9" s="965"/>
      <c r="I9" s="965"/>
      <c r="J9" s="965"/>
      <c r="K9" s="965"/>
      <c r="L9" s="965"/>
      <c r="M9" s="965"/>
      <c r="N9" s="965"/>
      <c r="O9" s="965"/>
      <c r="P9" s="965"/>
      <c r="Q9" s="965"/>
      <c r="R9" s="1034" t="str">
        <f>IF(入力シート!E52="","",入力シート!E52)</f>
        <v/>
      </c>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6"/>
      <c r="AP9" s="416"/>
      <c r="AQ9" s="437"/>
      <c r="AR9" s="437"/>
      <c r="AS9" s="437"/>
      <c r="AT9" s="437"/>
      <c r="AU9" s="437"/>
      <c r="AV9" s="437"/>
      <c r="AW9" s="437"/>
      <c r="AX9" s="448"/>
      <c r="AY9" s="400"/>
      <c r="AZ9" s="400"/>
      <c r="BA9" s="400"/>
      <c r="BB9" s="400"/>
      <c r="BC9" s="432"/>
      <c r="BD9" s="432"/>
      <c r="BE9" s="432"/>
      <c r="BF9" s="432"/>
      <c r="BG9" s="432"/>
      <c r="BQ9">
        <v>1</v>
      </c>
      <c r="BR9">
        <f>COUNTA(R9)</f>
        <v>1</v>
      </c>
      <c r="BS9">
        <f>BQ9-BR9</f>
        <v>0</v>
      </c>
    </row>
    <row r="10" spans="1:74" customFormat="1" ht="22.5" customHeight="1" x14ac:dyDescent="0.2">
      <c r="A10" s="402"/>
      <c r="B10" s="443"/>
      <c r="C10" s="965" t="s">
        <v>203</v>
      </c>
      <c r="D10" s="965"/>
      <c r="E10" s="965"/>
      <c r="F10" s="965"/>
      <c r="G10" s="965"/>
      <c r="H10" s="965"/>
      <c r="I10" s="965"/>
      <c r="J10" s="965"/>
      <c r="K10" s="965"/>
      <c r="L10" s="965"/>
      <c r="M10" s="965"/>
      <c r="N10" s="965"/>
      <c r="O10" s="965"/>
      <c r="P10" s="965"/>
      <c r="Q10" s="965"/>
      <c r="R10" s="1041" t="str">
        <f>IF(入力シート!E53="","",入力シート!E53)</f>
        <v/>
      </c>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3"/>
      <c r="AP10" s="450"/>
      <c r="AQ10" s="437"/>
      <c r="AR10" s="437"/>
      <c r="AS10" s="437"/>
      <c r="AT10" s="437"/>
      <c r="AU10" s="437"/>
      <c r="AV10" s="437"/>
      <c r="AW10" s="437"/>
      <c r="AX10" s="448"/>
      <c r="AY10" s="400"/>
      <c r="AZ10" s="400"/>
      <c r="BA10" s="400"/>
      <c r="BB10" s="400"/>
      <c r="BC10" s="432"/>
      <c r="BD10" s="432"/>
      <c r="BE10" s="432"/>
      <c r="BF10" s="432"/>
      <c r="BG10" s="432"/>
      <c r="BQ10">
        <v>1</v>
      </c>
      <c r="BR10">
        <f>COUNTA(R10)</f>
        <v>1</v>
      </c>
      <c r="BS10">
        <f>BQ10-BR10</f>
        <v>0</v>
      </c>
    </row>
    <row r="11" spans="1:74" customFormat="1" ht="22.5" customHeight="1" x14ac:dyDescent="0.2">
      <c r="A11" s="402"/>
      <c r="B11" s="443"/>
      <c r="C11" s="978" t="s">
        <v>204</v>
      </c>
      <c r="D11" s="978"/>
      <c r="E11" s="978"/>
      <c r="F11" s="978"/>
      <c r="G11" s="978"/>
      <c r="H11" s="978"/>
      <c r="I11" s="978"/>
      <c r="J11" s="978"/>
      <c r="K11" s="978"/>
      <c r="L11" s="978"/>
      <c r="M11" s="978"/>
      <c r="N11" s="978"/>
      <c r="O11" s="978"/>
      <c r="P11" s="978"/>
      <c r="Q11" s="978"/>
      <c r="R11" s="1037" t="s">
        <v>205</v>
      </c>
      <c r="S11" s="1038"/>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40"/>
      <c r="AP11" s="456"/>
      <c r="AQ11" s="457"/>
      <c r="AR11" s="458"/>
      <c r="AS11" s="458"/>
      <c r="AT11" s="409"/>
      <c r="AU11" s="409"/>
      <c r="AV11" s="409"/>
      <c r="AW11" s="409"/>
      <c r="AX11" s="448"/>
      <c r="AY11" s="400"/>
      <c r="AZ11" s="400"/>
      <c r="BA11" s="400"/>
      <c r="BB11" s="400"/>
      <c r="BC11" s="432"/>
      <c r="BD11" s="432"/>
      <c r="BE11" s="432"/>
      <c r="BF11" s="432"/>
      <c r="BG11" s="432"/>
      <c r="BQ11">
        <v>1</v>
      </c>
      <c r="BR11">
        <f>IF(OR(U11="選択してください",U11=""),0,1)</f>
        <v>0</v>
      </c>
      <c r="BS11">
        <f>BQ11-BR11</f>
        <v>1</v>
      </c>
    </row>
    <row r="12" spans="1:74" customFormat="1" ht="22.5" customHeight="1" x14ac:dyDescent="0.2">
      <c r="A12" s="402"/>
      <c r="B12" s="443"/>
      <c r="C12" s="978"/>
      <c r="D12" s="978"/>
      <c r="E12" s="978"/>
      <c r="F12" s="978"/>
      <c r="G12" s="978"/>
      <c r="H12" s="978"/>
      <c r="I12" s="978"/>
      <c r="J12" s="978"/>
      <c r="K12" s="978"/>
      <c r="L12" s="978"/>
      <c r="M12" s="978"/>
      <c r="N12" s="978"/>
      <c r="O12" s="978"/>
      <c r="P12" s="978"/>
      <c r="Q12" s="978"/>
      <c r="R12" s="1024" t="s">
        <v>206</v>
      </c>
      <c r="S12" s="1025"/>
      <c r="T12" s="1025"/>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7"/>
      <c r="AP12" s="1019"/>
      <c r="AQ12" s="1019"/>
      <c r="AR12" s="1020"/>
      <c r="AS12" s="966" t="s">
        <v>207</v>
      </c>
      <c r="AT12" s="965"/>
      <c r="AU12" s="401"/>
      <c r="AV12" s="401"/>
      <c r="AW12" s="401"/>
      <c r="AX12" s="448"/>
      <c r="AY12" s="400"/>
      <c r="AZ12" s="400"/>
      <c r="BA12" s="400"/>
      <c r="BB12" s="400"/>
      <c r="BC12" s="432"/>
      <c r="BD12" s="432"/>
      <c r="BE12" s="432"/>
      <c r="BF12" s="432"/>
      <c r="BG12" s="432"/>
      <c r="BV12" s="459"/>
    </row>
    <row r="13" spans="1:74" x14ac:dyDescent="0.2">
      <c r="A13" s="402"/>
      <c r="B13" s="443"/>
      <c r="C13" s="417" t="s">
        <v>208</v>
      </c>
      <c r="D13" s="417"/>
      <c r="E13" s="417"/>
      <c r="F13" s="417"/>
      <c r="G13" s="417"/>
      <c r="H13" s="417"/>
      <c r="I13" s="417"/>
      <c r="J13" s="417"/>
      <c r="K13" s="417"/>
      <c r="L13" s="417"/>
      <c r="M13" s="417"/>
      <c r="N13" s="417"/>
      <c r="O13" s="417"/>
      <c r="P13" s="417"/>
      <c r="Q13" s="417"/>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48"/>
      <c r="AY13" s="400"/>
      <c r="AZ13" s="400"/>
      <c r="BA13" s="400"/>
      <c r="BB13" s="400"/>
      <c r="BC13" s="432"/>
      <c r="BD13" s="432"/>
      <c r="BE13" s="432"/>
      <c r="BF13" s="432"/>
      <c r="BG13" s="432"/>
      <c r="BH13" s="432"/>
      <c r="BI13" s="432"/>
      <c r="BJ13" s="432"/>
      <c r="BL13" s="428"/>
      <c r="BQ13"/>
      <c r="BR13"/>
      <c r="BS13"/>
    </row>
    <row r="14" spans="1:74" customFormat="1" x14ac:dyDescent="0.2">
      <c r="A14" s="402"/>
      <c r="B14" s="443"/>
      <c r="C14" s="400"/>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48"/>
      <c r="AY14" s="400"/>
      <c r="AZ14" s="400"/>
      <c r="BA14" s="400"/>
      <c r="BB14" s="400"/>
      <c r="BC14" s="432"/>
      <c r="BD14" s="432"/>
      <c r="BE14" s="432"/>
      <c r="BF14" s="432"/>
      <c r="BG14" s="432"/>
      <c r="BH14" s="432"/>
      <c r="BI14" s="432"/>
      <c r="BJ14" s="432"/>
    </row>
    <row r="15" spans="1:74" ht="15" customHeight="1" x14ac:dyDescent="0.2">
      <c r="A15" s="402"/>
      <c r="B15" s="443" t="s">
        <v>209</v>
      </c>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48"/>
      <c r="AY15" s="400"/>
      <c r="AZ15" s="400"/>
      <c r="BA15" s="400"/>
      <c r="BB15" s="400"/>
      <c r="BC15" s="432"/>
      <c r="BD15" s="432"/>
      <c r="BE15" s="432"/>
      <c r="BF15" s="432"/>
      <c r="BG15" s="432"/>
      <c r="BH15" s="432"/>
      <c r="BI15" s="432"/>
      <c r="BJ15" s="432"/>
    </row>
    <row r="16" spans="1:74" ht="22.5" customHeight="1" x14ac:dyDescent="0.2">
      <c r="A16" s="402"/>
      <c r="B16" s="443" t="s">
        <v>178</v>
      </c>
      <c r="C16" s="965" t="s">
        <v>210</v>
      </c>
      <c r="D16" s="965"/>
      <c r="E16" s="965"/>
      <c r="F16" s="965"/>
      <c r="G16" s="965"/>
      <c r="H16" s="965"/>
      <c r="I16" s="965"/>
      <c r="J16" s="965"/>
      <c r="K16" s="965"/>
      <c r="L16" s="965"/>
      <c r="M16" s="965"/>
      <c r="N16" s="965"/>
      <c r="O16" s="965"/>
      <c r="P16" s="965"/>
      <c r="Q16" s="965"/>
      <c r="R16" s="1022">
        <v>6</v>
      </c>
      <c r="S16" s="1023"/>
      <c r="T16" s="1023"/>
      <c r="U16" s="1023"/>
      <c r="V16" s="1023"/>
      <c r="W16" s="1023"/>
      <c r="X16" s="1023"/>
      <c r="Y16" s="1023"/>
      <c r="Z16" s="1023"/>
      <c r="AA16" s="1023"/>
      <c r="AB16" s="1023"/>
      <c r="AC16" s="1023"/>
      <c r="AD16" s="1023"/>
      <c r="AE16" s="1023"/>
      <c r="AF16" s="1023"/>
      <c r="AG16" s="1023"/>
      <c r="AH16" s="1023"/>
      <c r="AI16" s="1023"/>
      <c r="AJ16" s="1023"/>
      <c r="AK16" s="1023"/>
      <c r="AL16" s="1032" t="s">
        <v>107</v>
      </c>
      <c r="AM16" s="1032"/>
      <c r="AN16" s="1032"/>
      <c r="AO16" s="1033"/>
      <c r="AP16" s="450"/>
      <c r="AQ16" s="1014"/>
      <c r="AR16" s="1014"/>
      <c r="AS16" s="1014"/>
      <c r="AT16" s="1014"/>
      <c r="AU16" s="1014"/>
      <c r="AV16" s="1014"/>
      <c r="AW16" s="1014"/>
      <c r="AX16" s="461"/>
      <c r="AY16" s="418"/>
      <c r="AZ16" s="418"/>
      <c r="BA16" s="418"/>
      <c r="BB16" s="418"/>
      <c r="BC16" s="462"/>
      <c r="BD16" s="462"/>
      <c r="BE16" s="462"/>
      <c r="BF16" s="462"/>
      <c r="BG16" s="462"/>
      <c r="BH16" s="462"/>
      <c r="BI16" s="462"/>
      <c r="BJ16" s="462"/>
    </row>
    <row r="17" spans="1:71" ht="22.5" customHeight="1" x14ac:dyDescent="0.2">
      <c r="A17" s="402"/>
      <c r="B17" s="443"/>
      <c r="C17" s="1010" t="s">
        <v>211</v>
      </c>
      <c r="D17" s="1011"/>
      <c r="E17" s="1011"/>
      <c r="F17" s="1011"/>
      <c r="G17" s="1011"/>
      <c r="H17" s="1011"/>
      <c r="I17" s="1011"/>
      <c r="J17" s="1011"/>
      <c r="K17" s="1011"/>
      <c r="L17" s="1011"/>
      <c r="M17" s="1011"/>
      <c r="N17" s="1011"/>
      <c r="O17" s="1011"/>
      <c r="P17" s="1011"/>
      <c r="Q17" s="1011"/>
      <c r="R17" s="1021" t="str">
        <f>IF(入力シート!E54="","",IF(入力シート!E54="選択してください","",入力シート!E54))</f>
        <v/>
      </c>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400"/>
      <c r="AQ17" s="1014"/>
      <c r="AR17" s="1014"/>
      <c r="AS17" s="1014"/>
      <c r="AT17" s="1014"/>
      <c r="AU17" s="1014"/>
      <c r="AV17" s="1014"/>
      <c r="AW17" s="1014"/>
      <c r="AX17" s="461"/>
      <c r="AY17" s="1014"/>
      <c r="AZ17" s="1014"/>
      <c r="BA17" s="1014"/>
      <c r="BB17" s="1014"/>
      <c r="BC17" s="463"/>
      <c r="BD17" s="462"/>
      <c r="BE17" s="462"/>
      <c r="BF17" s="462"/>
      <c r="BG17" s="462"/>
      <c r="BH17" s="462"/>
      <c r="BI17" s="462"/>
      <c r="BJ17" s="462"/>
      <c r="BQ17" s="389">
        <v>1</v>
      </c>
      <c r="BR17" s="389">
        <f>IF(OR(R17="選択してください",R17=""),0,1)</f>
        <v>0</v>
      </c>
      <c r="BS17" s="389">
        <f>BQ17-BR17</f>
        <v>1</v>
      </c>
    </row>
    <row r="18" spans="1:71" ht="22.5" customHeight="1" x14ac:dyDescent="0.2">
      <c r="A18" s="402"/>
      <c r="B18" s="443"/>
      <c r="C18" s="450"/>
      <c r="D18" s="416"/>
      <c r="E18" s="416"/>
      <c r="F18" s="416"/>
      <c r="G18" s="1006" t="s">
        <v>104</v>
      </c>
      <c r="H18" s="1007"/>
      <c r="I18" s="1007"/>
      <c r="J18" s="1007"/>
      <c r="K18" s="1007"/>
      <c r="L18" s="1007"/>
      <c r="M18" s="1007"/>
      <c r="N18" s="1007"/>
      <c r="O18" s="1007"/>
      <c r="P18" s="1007"/>
      <c r="Q18" s="1007"/>
      <c r="R18" s="1030" t="str">
        <f>IF(入力シート!E55="","",IF(入力シート!E55="選択してください","",入力シート!E55))</f>
        <v/>
      </c>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28" t="str">
        <f>IF(入力シート!E56="","",入力シート!E56)</f>
        <v/>
      </c>
      <c r="AQ18" s="1028"/>
      <c r="AR18" s="1029"/>
      <c r="AS18" s="950" t="s">
        <v>107</v>
      </c>
      <c r="AT18" s="966"/>
      <c r="AU18" s="409"/>
      <c r="AV18" s="409"/>
      <c r="AW18" s="409"/>
      <c r="AX18" s="448"/>
      <c r="AY18" s="400"/>
      <c r="AZ18" s="400"/>
      <c r="BA18" s="400"/>
      <c r="BB18" s="400"/>
      <c r="BC18" s="432"/>
      <c r="BD18" s="432"/>
      <c r="BE18" s="432"/>
      <c r="BF18" s="432"/>
      <c r="BG18" s="432"/>
      <c r="BH18" s="432"/>
      <c r="BI18" s="432"/>
      <c r="BJ18" s="432"/>
      <c r="BQ18" s="389">
        <f>IF(R17="有",IF(R18="予備電源",2,1),0)</f>
        <v>0</v>
      </c>
      <c r="BR18" s="389">
        <f>IF(OR(R18="選択してください",R18=""),0,1)+COUNTA(AP18)</f>
        <v>1</v>
      </c>
      <c r="BS18" s="389">
        <f>BQ18-BR18</f>
        <v>-1</v>
      </c>
    </row>
    <row r="19" spans="1:71" ht="22.5" customHeight="1" x14ac:dyDescent="0.2">
      <c r="A19" s="402"/>
      <c r="B19" s="443"/>
      <c r="C19" s="465"/>
      <c r="D19" s="466"/>
      <c r="E19" s="466"/>
      <c r="F19" s="466"/>
      <c r="G19" s="1008" t="s">
        <v>212</v>
      </c>
      <c r="H19" s="1009"/>
      <c r="I19" s="1009"/>
      <c r="J19" s="1009"/>
      <c r="K19" s="1009"/>
      <c r="L19" s="1009"/>
      <c r="M19" s="1009"/>
      <c r="N19" s="1009"/>
      <c r="O19" s="1009"/>
      <c r="P19" s="1009"/>
      <c r="Q19" s="1009"/>
      <c r="R19" s="1046" t="str">
        <f>IF(入力シート!E57="","",入力シート!E57)</f>
        <v/>
      </c>
      <c r="S19" s="1047"/>
      <c r="T19" s="1047"/>
      <c r="U19" s="1047"/>
      <c r="V19" s="1047"/>
      <c r="W19" s="1047"/>
      <c r="X19" s="1047"/>
      <c r="Y19" s="1047"/>
      <c r="Z19" s="1047"/>
      <c r="AA19" s="1047"/>
      <c r="AB19" s="1047"/>
      <c r="AC19" s="1047"/>
      <c r="AD19" s="1047"/>
      <c r="AE19" s="1047"/>
      <c r="AF19" s="1047"/>
      <c r="AG19" s="1047"/>
      <c r="AH19" s="1047"/>
      <c r="AI19" s="1047"/>
      <c r="AJ19" s="1047"/>
      <c r="AK19" s="1047"/>
      <c r="AL19" s="1044" t="s">
        <v>109</v>
      </c>
      <c r="AM19" s="1044"/>
      <c r="AN19" s="1044"/>
      <c r="AO19" s="1045"/>
      <c r="AP19" s="467"/>
      <c r="AQ19" s="1011"/>
      <c r="AR19" s="1011"/>
      <c r="AS19" s="1011"/>
      <c r="AT19" s="1011"/>
      <c r="AU19" s="1011"/>
      <c r="AV19" s="1011"/>
      <c r="AW19" s="1011"/>
      <c r="AX19" s="448"/>
      <c r="AY19" s="400"/>
      <c r="AZ19" s="400"/>
      <c r="BA19" s="400"/>
      <c r="BB19" s="400"/>
      <c r="BC19" s="432"/>
      <c r="BD19" s="432"/>
      <c r="BE19" s="432"/>
      <c r="BF19" s="432"/>
      <c r="BG19" s="432"/>
      <c r="BH19" s="432"/>
      <c r="BI19" s="432"/>
      <c r="BJ19" s="432"/>
      <c r="BQ19" s="389">
        <f>IF(R17="有",1,0)</f>
        <v>0</v>
      </c>
      <c r="BR19" s="389">
        <f>COUNTA(R19)</f>
        <v>1</v>
      </c>
      <c r="BS19" s="389">
        <f>BQ19-BR19</f>
        <v>-1</v>
      </c>
    </row>
    <row r="20" spans="1:71" ht="16.5" customHeight="1" x14ac:dyDescent="0.2">
      <c r="A20" s="402"/>
      <c r="B20" s="443"/>
      <c r="C20" s="468" t="s">
        <v>213</v>
      </c>
      <c r="D20" s="468"/>
      <c r="E20" s="468"/>
      <c r="F20" s="468"/>
      <c r="G20" s="468"/>
      <c r="H20" s="468"/>
      <c r="I20" s="468"/>
      <c r="J20" s="468"/>
      <c r="K20" s="468"/>
      <c r="L20" s="468"/>
      <c r="M20" s="468"/>
      <c r="N20" s="468"/>
      <c r="O20" s="468"/>
      <c r="P20" s="468"/>
      <c r="Q20" s="468"/>
      <c r="R20" s="446"/>
      <c r="S20" s="446"/>
      <c r="T20" s="409"/>
      <c r="U20" s="409"/>
      <c r="V20" s="409"/>
      <c r="W20" s="409"/>
      <c r="X20" s="409"/>
      <c r="Y20" s="409"/>
      <c r="Z20" s="409"/>
      <c r="AA20" s="409"/>
      <c r="AB20" s="409"/>
      <c r="AC20" s="409"/>
      <c r="AD20" s="409"/>
      <c r="AE20" s="409"/>
      <c r="AF20" s="409"/>
      <c r="AG20" s="400"/>
      <c r="AH20" s="400"/>
      <c r="AI20" s="400"/>
      <c r="AJ20" s="400"/>
      <c r="AK20" s="400"/>
      <c r="AL20" s="400"/>
      <c r="AM20" s="400"/>
      <c r="AN20" s="400"/>
      <c r="AO20" s="400"/>
      <c r="AP20" s="400"/>
      <c r="AQ20" s="400"/>
      <c r="AR20" s="400"/>
      <c r="AS20" s="400"/>
      <c r="AT20" s="400"/>
      <c r="AU20" s="400"/>
      <c r="AV20" s="400"/>
      <c r="AW20" s="400"/>
      <c r="AX20" s="448"/>
      <c r="AY20" s="400"/>
      <c r="AZ20" s="400"/>
      <c r="BA20" s="400"/>
      <c r="BB20" s="400"/>
      <c r="BC20" s="432"/>
      <c r="BD20" s="432"/>
      <c r="BE20" s="432"/>
      <c r="BF20" s="432"/>
      <c r="BG20" s="432"/>
      <c r="BH20" s="432"/>
      <c r="BI20" s="432"/>
      <c r="BJ20" s="432"/>
    </row>
    <row r="21" spans="1:71" ht="13" customHeight="1" x14ac:dyDescent="0.2">
      <c r="A21" s="402"/>
      <c r="B21" s="443"/>
      <c r="C21" s="400"/>
      <c r="D21" s="400"/>
      <c r="E21" s="400"/>
      <c r="F21" s="400"/>
      <c r="G21" s="400"/>
      <c r="H21" s="400"/>
      <c r="I21" s="400"/>
      <c r="J21" s="400"/>
      <c r="K21" s="400"/>
      <c r="L21" s="400"/>
      <c r="M21" s="400"/>
      <c r="N21" s="400"/>
      <c r="O21" s="400"/>
      <c r="P21" s="400"/>
      <c r="Q21" s="400"/>
      <c r="R21" s="446"/>
      <c r="S21" s="446"/>
      <c r="T21" s="409"/>
      <c r="U21" s="409"/>
      <c r="V21" s="409"/>
      <c r="W21" s="409"/>
      <c r="X21" s="409"/>
      <c r="Y21" s="409"/>
      <c r="Z21" s="409"/>
      <c r="AA21" s="409"/>
      <c r="AB21" s="409"/>
      <c r="AC21" s="409"/>
      <c r="AD21" s="409"/>
      <c r="AE21" s="409"/>
      <c r="AF21" s="409"/>
      <c r="AG21" s="400"/>
      <c r="AH21" s="400"/>
      <c r="AI21" s="400"/>
      <c r="AJ21" s="400"/>
      <c r="AK21" s="400"/>
      <c r="AL21" s="400"/>
      <c r="AM21" s="400"/>
      <c r="AN21" s="400"/>
      <c r="AO21" s="400"/>
      <c r="AP21" s="400"/>
      <c r="AQ21" s="400"/>
      <c r="AR21" s="400"/>
      <c r="AS21" s="400"/>
      <c r="AT21" s="400"/>
      <c r="AU21" s="400"/>
      <c r="AV21" s="400"/>
      <c r="AW21" s="400"/>
      <c r="AX21" s="448"/>
      <c r="AY21" s="400"/>
      <c r="AZ21" s="400"/>
      <c r="BA21" s="400"/>
      <c r="BB21" s="400"/>
      <c r="BC21" s="432"/>
      <c r="BD21" s="432"/>
      <c r="BE21" s="432"/>
      <c r="BF21" s="432"/>
      <c r="BG21" s="432"/>
      <c r="BH21" s="432"/>
      <c r="BI21" s="432"/>
      <c r="BJ21" s="432"/>
    </row>
    <row r="22" spans="1:71" ht="15" customHeight="1" x14ac:dyDescent="0.2">
      <c r="A22" s="402"/>
      <c r="B22" s="443" t="s">
        <v>214</v>
      </c>
      <c r="C22" s="400"/>
      <c r="D22" s="400"/>
      <c r="E22" s="400"/>
      <c r="F22" s="400"/>
      <c r="G22" s="400"/>
      <c r="H22" s="400"/>
      <c r="I22" s="400"/>
      <c r="J22" s="400"/>
      <c r="K22" s="400"/>
      <c r="L22" s="400"/>
      <c r="M22" s="400"/>
      <c r="N22" s="400"/>
      <c r="O22" s="400"/>
      <c r="P22" s="400"/>
      <c r="Q22" s="400"/>
      <c r="R22" s="446"/>
      <c r="S22" s="446"/>
      <c r="T22" s="409"/>
      <c r="U22" s="409"/>
      <c r="V22" s="409"/>
      <c r="W22" s="409"/>
      <c r="X22" s="409"/>
      <c r="Y22" s="409"/>
      <c r="Z22" s="409"/>
      <c r="AA22" s="409"/>
      <c r="AB22" s="409"/>
      <c r="AC22" s="409"/>
      <c r="AD22" s="409"/>
      <c r="AE22" s="409"/>
      <c r="AF22" s="409"/>
      <c r="AG22" s="400"/>
      <c r="AH22" s="400"/>
      <c r="AI22" s="400"/>
      <c r="AJ22" s="400"/>
      <c r="AK22" s="400"/>
      <c r="AL22" s="400"/>
      <c r="AM22" s="400"/>
      <c r="AN22" s="400"/>
      <c r="AO22" s="400"/>
      <c r="AP22" s="400"/>
      <c r="AQ22" s="400"/>
      <c r="AR22" s="400"/>
      <c r="AS22" s="400"/>
      <c r="AT22" s="400"/>
      <c r="AU22" s="400"/>
      <c r="AV22" s="400"/>
      <c r="AW22" s="400"/>
      <c r="AX22" s="448"/>
      <c r="AY22" s="400"/>
      <c r="AZ22" s="400"/>
      <c r="BA22" s="400"/>
      <c r="BB22" s="400"/>
      <c r="BC22" s="432"/>
      <c r="BD22" s="432"/>
      <c r="BE22" s="432"/>
      <c r="BF22" s="432"/>
      <c r="BG22" s="432"/>
      <c r="BH22" s="432"/>
      <c r="BI22" s="432"/>
      <c r="BJ22" s="432"/>
    </row>
    <row r="23" spans="1:71" ht="17.5" customHeight="1" x14ac:dyDescent="0.2">
      <c r="A23" s="402"/>
      <c r="B23" s="443"/>
      <c r="C23" s="1005" t="s">
        <v>215</v>
      </c>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400"/>
      <c r="AQ23" s="400"/>
      <c r="AR23" s="402"/>
      <c r="AS23" s="400"/>
      <c r="AT23" s="400"/>
      <c r="AU23" s="400"/>
      <c r="AV23" s="400"/>
      <c r="AW23" s="400"/>
      <c r="AX23" s="448"/>
      <c r="AY23" s="400"/>
      <c r="AZ23" s="400"/>
      <c r="BA23" s="400"/>
      <c r="BB23" s="400"/>
      <c r="BC23" s="432"/>
      <c r="BD23" s="432"/>
      <c r="BE23" s="432"/>
      <c r="BF23" s="432"/>
      <c r="BG23" s="432"/>
      <c r="BH23" s="432"/>
      <c r="BI23" s="432"/>
      <c r="BJ23" s="432"/>
      <c r="BM23" s="691"/>
    </row>
    <row r="24" spans="1:71" ht="17.5" customHeight="1" x14ac:dyDescent="0.2">
      <c r="A24" s="402"/>
      <c r="B24" s="443"/>
      <c r="C24" s="1005"/>
      <c r="D24" s="1005"/>
      <c r="E24" s="1005"/>
      <c r="F24" s="1005"/>
      <c r="G24" s="1005"/>
      <c r="H24" s="1005"/>
      <c r="I24" s="1005"/>
      <c r="J24" s="1005"/>
      <c r="K24" s="1005"/>
      <c r="L24" s="1005"/>
      <c r="M24" s="1005"/>
      <c r="N24" s="1005"/>
      <c r="O24" s="1005"/>
      <c r="P24" s="1005"/>
      <c r="Q24" s="1005"/>
      <c r="R24" s="1005"/>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400"/>
      <c r="AQ24" s="400"/>
      <c r="AR24" s="400"/>
      <c r="AS24" s="400"/>
      <c r="AT24" s="400"/>
      <c r="AU24" s="400"/>
      <c r="AV24" s="400"/>
      <c r="AW24" s="400"/>
      <c r="AX24" s="448"/>
      <c r="AY24" s="400"/>
      <c r="AZ24" s="400"/>
      <c r="BA24" s="400"/>
      <c r="BB24" s="400"/>
      <c r="BC24" s="432"/>
      <c r="BD24" s="432"/>
      <c r="BE24" s="432"/>
      <c r="BF24" s="432"/>
      <c r="BG24" s="432"/>
      <c r="BH24" s="432"/>
      <c r="BI24" s="432"/>
      <c r="BJ24" s="432"/>
    </row>
    <row r="25" spans="1:71" ht="17.5" customHeight="1" x14ac:dyDescent="0.2">
      <c r="A25" s="402"/>
      <c r="B25" s="443"/>
      <c r="C25" s="1005"/>
      <c r="D25" s="1005"/>
      <c r="E25" s="1005"/>
      <c r="F25" s="1005"/>
      <c r="G25" s="1005"/>
      <c r="H25" s="1005"/>
      <c r="I25" s="1005"/>
      <c r="J25" s="1005"/>
      <c r="K25" s="1005"/>
      <c r="L25" s="1005"/>
      <c r="M25" s="1005"/>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400"/>
      <c r="AQ25" s="400"/>
      <c r="AR25" s="400"/>
      <c r="AS25" s="400"/>
      <c r="AT25" s="400"/>
      <c r="AU25" s="400"/>
      <c r="AV25" s="400"/>
      <c r="AW25" s="400"/>
      <c r="AX25" s="448"/>
      <c r="AY25" s="400"/>
      <c r="AZ25" s="400"/>
      <c r="BA25" s="400"/>
      <c r="BB25" s="400"/>
      <c r="BC25" s="432"/>
      <c r="BD25" s="432"/>
      <c r="BE25" s="432"/>
      <c r="BF25" s="432"/>
      <c r="BG25" s="432"/>
      <c r="BH25" s="432"/>
      <c r="BI25" s="432"/>
      <c r="BJ25" s="432"/>
    </row>
    <row r="26" spans="1:71" ht="17.5" customHeight="1" x14ac:dyDescent="0.2">
      <c r="A26" s="402"/>
      <c r="B26" s="443"/>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400"/>
      <c r="AQ26" s="400"/>
      <c r="AR26" s="400"/>
      <c r="AS26" s="400"/>
      <c r="AT26" s="400"/>
      <c r="AU26" s="400"/>
      <c r="AV26" s="400"/>
      <c r="AW26" s="400"/>
      <c r="AX26" s="448"/>
      <c r="AY26" s="400"/>
      <c r="AZ26" s="400"/>
      <c r="BA26" s="400"/>
      <c r="BB26" s="400"/>
      <c r="BC26" s="432"/>
      <c r="BD26" s="432"/>
      <c r="BE26" s="432"/>
      <c r="BF26" s="432"/>
      <c r="BG26" s="432"/>
      <c r="BH26" s="432"/>
      <c r="BI26" s="432"/>
      <c r="BJ26" s="432"/>
    </row>
    <row r="27" spans="1:71" ht="13.5" customHeight="1" x14ac:dyDescent="0.2">
      <c r="A27" s="402"/>
      <c r="B27" s="443"/>
      <c r="C27" s="400" t="s">
        <v>216</v>
      </c>
      <c r="D27" s="400"/>
      <c r="E27" s="400"/>
      <c r="F27" s="400"/>
      <c r="G27" s="400"/>
      <c r="H27" s="400"/>
      <c r="I27" s="400"/>
      <c r="J27" s="400"/>
      <c r="K27" s="400"/>
      <c r="L27" s="400"/>
      <c r="M27" s="400"/>
      <c r="N27" s="400"/>
      <c r="O27" s="400"/>
      <c r="P27" s="400"/>
      <c r="Q27" s="400"/>
      <c r="R27" s="446"/>
      <c r="S27" s="446"/>
      <c r="T27" s="409"/>
      <c r="U27" s="409"/>
      <c r="V27" s="409"/>
      <c r="W27" s="409"/>
      <c r="X27" s="409"/>
      <c r="Y27" s="409"/>
      <c r="Z27" s="409"/>
      <c r="AA27" s="409"/>
      <c r="AB27" s="409"/>
      <c r="AC27" s="409"/>
      <c r="AD27" s="409"/>
      <c r="AE27" s="409"/>
      <c r="AF27" s="409"/>
      <c r="AG27" s="400"/>
      <c r="AH27" s="400"/>
      <c r="AI27" s="400"/>
      <c r="AJ27" s="400"/>
      <c r="AK27" s="400"/>
      <c r="AL27" s="400"/>
      <c r="AM27" s="400"/>
      <c r="AN27" s="400"/>
      <c r="AO27" s="400"/>
      <c r="AP27" s="400"/>
      <c r="AQ27" s="400"/>
      <c r="AR27" s="400"/>
      <c r="AS27" s="400"/>
      <c r="AT27" s="400"/>
      <c r="AU27" s="400"/>
      <c r="AV27" s="400"/>
      <c r="AW27" s="400"/>
      <c r="AX27" s="448"/>
      <c r="AY27" s="400"/>
      <c r="AZ27" s="400"/>
      <c r="BA27" s="400"/>
      <c r="BB27" s="400"/>
      <c r="BC27" s="432"/>
      <c r="BD27" s="432"/>
      <c r="BE27" s="432"/>
      <c r="BF27" s="432"/>
      <c r="BG27" s="432"/>
      <c r="BH27" s="432"/>
      <c r="BI27" s="432"/>
      <c r="BJ27" s="432"/>
    </row>
    <row r="28" spans="1:71" ht="13.5" customHeight="1" x14ac:dyDescent="0.2">
      <c r="A28" s="402"/>
      <c r="B28" s="443"/>
      <c r="C28" s="400" t="s">
        <v>217</v>
      </c>
      <c r="D28" s="400"/>
      <c r="E28" s="400"/>
      <c r="F28" s="400"/>
      <c r="G28" s="400"/>
      <c r="H28" s="400"/>
      <c r="I28" s="400"/>
      <c r="J28" s="400"/>
      <c r="K28" s="400"/>
      <c r="L28" s="400"/>
      <c r="M28" s="400"/>
      <c r="N28" s="400"/>
      <c r="O28" s="400"/>
      <c r="P28" s="400"/>
      <c r="Q28" s="400"/>
      <c r="R28" s="446"/>
      <c r="S28" s="446"/>
      <c r="T28" s="409"/>
      <c r="U28" s="409"/>
      <c r="V28" s="409"/>
      <c r="W28" s="409"/>
      <c r="X28" s="409"/>
      <c r="Y28" s="409"/>
      <c r="Z28" s="409"/>
      <c r="AA28" s="409"/>
      <c r="AB28" s="469"/>
      <c r="AC28" s="409"/>
      <c r="AD28" s="409"/>
      <c r="AE28" s="409"/>
      <c r="AF28" s="409"/>
      <c r="AG28" s="400"/>
      <c r="AH28" s="400"/>
      <c r="AI28" s="400"/>
      <c r="AJ28" s="400"/>
      <c r="AK28" s="400"/>
      <c r="AL28" s="400"/>
      <c r="AM28" s="400"/>
      <c r="AN28" s="400"/>
      <c r="AO28" s="400"/>
      <c r="AP28" s="400"/>
      <c r="AQ28" s="400"/>
      <c r="AR28" s="400"/>
      <c r="AS28" s="400"/>
      <c r="AT28" s="400"/>
      <c r="AU28" s="400"/>
      <c r="AV28" s="400"/>
      <c r="AW28" s="400"/>
      <c r="AX28" s="448"/>
      <c r="AY28" s="400"/>
      <c r="AZ28" s="400"/>
      <c r="BA28" s="400"/>
      <c r="BB28" s="400"/>
      <c r="BC28" s="432"/>
      <c r="BD28" s="470"/>
      <c r="BE28" s="432"/>
      <c r="BF28" s="432"/>
      <c r="BG28" s="432"/>
      <c r="BH28" s="432"/>
      <c r="BI28" s="432"/>
      <c r="BJ28" s="432"/>
    </row>
    <row r="29" spans="1:71" ht="13.5" customHeight="1" x14ac:dyDescent="0.2">
      <c r="A29" s="402"/>
      <c r="B29" s="443"/>
      <c r="C29" s="400" t="s">
        <v>218</v>
      </c>
      <c r="D29" s="400"/>
      <c r="E29" s="400"/>
      <c r="F29" s="400"/>
      <c r="G29" s="400"/>
      <c r="H29" s="400"/>
      <c r="I29" s="400"/>
      <c r="J29" s="400"/>
      <c r="K29" s="400"/>
      <c r="L29" s="400"/>
      <c r="M29" s="400"/>
      <c r="N29" s="400"/>
      <c r="O29" s="400"/>
      <c r="P29" s="400"/>
      <c r="Q29" s="400"/>
      <c r="R29" s="446"/>
      <c r="S29" s="446"/>
      <c r="T29" s="409"/>
      <c r="U29" s="409"/>
      <c r="V29" s="409"/>
      <c r="W29" s="409"/>
      <c r="X29" s="409"/>
      <c r="Y29" s="409"/>
      <c r="Z29" s="409"/>
      <c r="AA29" s="409"/>
      <c r="AB29" s="409"/>
      <c r="AC29" s="409"/>
      <c r="AD29" s="409"/>
      <c r="AE29" s="409"/>
      <c r="AF29" s="409"/>
      <c r="AG29" s="400"/>
      <c r="AH29" s="400"/>
      <c r="AI29" s="400"/>
      <c r="AJ29" s="400"/>
      <c r="AK29" s="400"/>
      <c r="AL29" s="400"/>
      <c r="AM29" s="400"/>
      <c r="AN29" s="400"/>
      <c r="AO29" s="400"/>
      <c r="AP29" s="400"/>
      <c r="AQ29" s="400"/>
      <c r="AR29" s="400"/>
      <c r="AS29" s="400"/>
      <c r="AT29" s="400"/>
      <c r="AU29" s="400"/>
      <c r="AV29" s="400"/>
      <c r="AW29" s="400"/>
      <c r="AX29" s="448"/>
      <c r="AY29" s="400"/>
      <c r="AZ29" s="400"/>
      <c r="BA29" s="400"/>
      <c r="BB29" s="400"/>
      <c r="BC29" s="432"/>
      <c r="BD29" s="432"/>
      <c r="BE29" s="432"/>
      <c r="BF29" s="432"/>
      <c r="BG29" s="432"/>
      <c r="BH29" s="432"/>
      <c r="BI29" s="432"/>
      <c r="BJ29" s="432"/>
    </row>
    <row r="30" spans="1:71" customFormat="1" x14ac:dyDescent="0.2">
      <c r="A30" s="402"/>
      <c r="B30" s="443"/>
      <c r="C30" s="400" t="s">
        <v>219</v>
      </c>
      <c r="D30" s="400"/>
      <c r="E30" s="400"/>
      <c r="F30" s="400"/>
      <c r="G30" s="400"/>
      <c r="H30" s="400"/>
      <c r="I30" s="400"/>
      <c r="J30" s="400"/>
      <c r="K30" s="400"/>
      <c r="L30" s="400"/>
      <c r="M30" s="400"/>
      <c r="N30" s="400"/>
      <c r="O30" s="400"/>
      <c r="P30" s="400"/>
      <c r="Q30" s="400"/>
      <c r="R30" s="446"/>
      <c r="S30" s="446"/>
      <c r="T30" s="409"/>
      <c r="U30" s="409"/>
      <c r="V30" s="409"/>
      <c r="W30" s="409"/>
      <c r="X30" s="409"/>
      <c r="Y30" s="409"/>
      <c r="Z30" s="409"/>
      <c r="AA30" s="409"/>
      <c r="AB30" s="409"/>
      <c r="AC30" s="409"/>
      <c r="AD30" s="409"/>
      <c r="AE30" s="409"/>
      <c r="AF30" s="409"/>
      <c r="AG30" s="400"/>
      <c r="AH30" s="400"/>
      <c r="AI30" s="400"/>
      <c r="AJ30" s="400"/>
      <c r="AK30" s="400"/>
      <c r="AL30" s="400"/>
      <c r="AM30" s="400"/>
      <c r="AN30" s="400"/>
      <c r="AO30" s="400"/>
      <c r="AP30" s="400"/>
      <c r="AQ30" s="400"/>
      <c r="AR30" s="400"/>
      <c r="AS30" s="400"/>
      <c r="AT30" s="400"/>
      <c r="AU30" s="400"/>
      <c r="AV30" s="400"/>
      <c r="AW30" s="400"/>
      <c r="AX30" s="448"/>
      <c r="AY30" s="400"/>
      <c r="AZ30" s="400"/>
      <c r="BA30" s="400"/>
      <c r="BB30" s="400"/>
      <c r="BC30" s="432"/>
      <c r="BD30" s="432"/>
      <c r="BE30" s="432"/>
      <c r="BF30" s="432"/>
      <c r="BG30" s="432"/>
      <c r="BH30" s="432"/>
      <c r="BI30" s="432"/>
      <c r="BJ30" s="432"/>
    </row>
    <row r="31" spans="1:71" customFormat="1" x14ac:dyDescent="0.2">
      <c r="A31" s="402"/>
      <c r="B31" s="443"/>
      <c r="C31" s="471"/>
      <c r="D31" s="471"/>
      <c r="E31" s="471"/>
      <c r="F31" s="471"/>
      <c r="G31" s="471"/>
      <c r="H31" s="471"/>
      <c r="I31" s="471"/>
      <c r="J31" s="471"/>
      <c r="K31" s="471"/>
      <c r="L31" s="471"/>
      <c r="M31" s="471"/>
      <c r="N31" s="471"/>
      <c r="O31" s="471"/>
      <c r="P31" s="471"/>
      <c r="Q31" s="471"/>
      <c r="R31" s="446"/>
      <c r="S31" s="446"/>
      <c r="T31" s="409"/>
      <c r="U31" s="409"/>
      <c r="V31" s="409"/>
      <c r="W31" s="409"/>
      <c r="X31" s="409"/>
      <c r="Y31" s="409"/>
      <c r="Z31" s="409"/>
      <c r="AA31" s="409"/>
      <c r="AB31" s="409"/>
      <c r="AC31" s="409"/>
      <c r="AD31" s="409"/>
      <c r="AE31" s="409"/>
      <c r="AF31" s="409"/>
      <c r="AG31" s="400"/>
      <c r="AH31" s="400"/>
      <c r="AI31" s="400"/>
      <c r="AJ31" s="400"/>
      <c r="AK31" s="400"/>
      <c r="AL31" s="400"/>
      <c r="AM31" s="400"/>
      <c r="AN31" s="400"/>
      <c r="AO31" s="400"/>
      <c r="AP31" s="400"/>
      <c r="AQ31" s="400"/>
      <c r="AR31" s="400"/>
      <c r="AS31" s="400"/>
      <c r="AT31" s="400"/>
      <c r="AU31" s="400"/>
      <c r="AV31" s="400"/>
      <c r="AW31" s="400"/>
      <c r="AX31" s="448"/>
      <c r="AY31" s="400"/>
      <c r="AZ31" s="400"/>
      <c r="BA31" s="400"/>
      <c r="BB31" s="400"/>
      <c r="BC31" s="432"/>
      <c r="BD31" s="432"/>
      <c r="BE31" s="432"/>
      <c r="BF31" s="432"/>
      <c r="BG31" s="432"/>
      <c r="BH31" s="432"/>
      <c r="BI31" s="432"/>
      <c r="BJ31" s="432"/>
    </row>
    <row r="32" spans="1:71" ht="15" customHeight="1" x14ac:dyDescent="0.2">
      <c r="A32" s="402"/>
      <c r="B32" s="443" t="s">
        <v>220</v>
      </c>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48"/>
      <c r="AY32" s="400"/>
      <c r="AZ32" s="400"/>
      <c r="BA32" s="400"/>
      <c r="BB32" s="400"/>
      <c r="BC32" s="432"/>
      <c r="BD32" s="432"/>
      <c r="BE32" s="432"/>
      <c r="BF32" s="432"/>
      <c r="BG32" s="432"/>
      <c r="BH32" s="432"/>
      <c r="BI32" s="432"/>
      <c r="BJ32" s="432"/>
    </row>
    <row r="33" spans="1:71" ht="22.5" customHeight="1" x14ac:dyDescent="0.2">
      <c r="A33" s="402"/>
      <c r="B33" s="443"/>
      <c r="C33" s="964" t="s">
        <v>221</v>
      </c>
      <c r="D33" s="964"/>
      <c r="E33" s="964"/>
      <c r="F33" s="964"/>
      <c r="G33" s="964"/>
      <c r="H33" s="964"/>
      <c r="I33" s="964"/>
      <c r="J33" s="964"/>
      <c r="K33" s="964"/>
      <c r="L33" s="964"/>
      <c r="M33" s="964"/>
      <c r="N33" s="964"/>
      <c r="O33" s="944" t="str">
        <f>IF(入力シート!E157="","",入力シート!E157)</f>
        <v/>
      </c>
      <c r="P33" s="945"/>
      <c r="Q33" s="945"/>
      <c r="R33" s="948" t="s">
        <v>114</v>
      </c>
      <c r="S33" s="949"/>
      <c r="T33" s="472"/>
      <c r="U33" s="970" t="str">
        <f>IF(入力シート!E156="","",入力シート!E156)</f>
        <v/>
      </c>
      <c r="V33" s="970"/>
      <c r="W33" s="970"/>
      <c r="X33" s="970"/>
      <c r="Y33" s="1001" t="s">
        <v>222</v>
      </c>
      <c r="Z33" s="1001"/>
      <c r="AA33" s="1002"/>
      <c r="AB33" s="741"/>
      <c r="AC33" s="957"/>
      <c r="AD33" s="957"/>
      <c r="AE33" s="957"/>
      <c r="AF33" s="957"/>
      <c r="AG33" s="1003" t="s">
        <v>222</v>
      </c>
      <c r="AH33" s="1003"/>
      <c r="AI33" s="1004"/>
      <c r="AJ33" s="741"/>
      <c r="AK33" s="957"/>
      <c r="AL33" s="957"/>
      <c r="AM33" s="957"/>
      <c r="AN33" s="957"/>
      <c r="AO33" s="940" t="s">
        <v>222</v>
      </c>
      <c r="AP33" s="941"/>
      <c r="AQ33" s="941"/>
      <c r="AR33" s="400"/>
      <c r="AS33" s="400"/>
      <c r="AT33" s="400"/>
      <c r="AU33" s="400"/>
      <c r="AV33" s="400"/>
      <c r="AW33" s="400"/>
      <c r="AX33" s="448"/>
      <c r="AY33" s="400"/>
      <c r="AZ33" s="400"/>
      <c r="BA33" s="400"/>
      <c r="BB33" s="400"/>
      <c r="BC33" s="400"/>
      <c r="BD33" s="400"/>
      <c r="BE33" s="400"/>
      <c r="BF33" s="400"/>
      <c r="BG33" s="400"/>
      <c r="BH33" s="400"/>
      <c r="BI33" s="400"/>
      <c r="BJ33" s="401"/>
      <c r="BQ33" s="389" t="e">
        <f>IF(様式１!#REF!="新規",0,2)</f>
        <v>#REF!</v>
      </c>
      <c r="BR33" s="389" t="e">
        <f>IF(様式１!#REF!="新規",0,COUNTA(様式２!O33,様式２!U33))</f>
        <v>#REF!</v>
      </c>
      <c r="BS33" s="389" t="e">
        <f>BQ33-BR33</f>
        <v>#REF!</v>
      </c>
    </row>
    <row r="34" spans="1:71" ht="22.5" customHeight="1" x14ac:dyDescent="0.2">
      <c r="A34" s="402"/>
      <c r="B34" s="443"/>
      <c r="C34" s="449" t="s">
        <v>223</v>
      </c>
      <c r="D34" s="449"/>
      <c r="E34" s="449"/>
      <c r="F34" s="449"/>
      <c r="G34" s="473"/>
      <c r="H34" s="950"/>
      <c r="I34" s="950"/>
      <c r="J34" s="950"/>
      <c r="K34" s="950"/>
      <c r="L34" s="950"/>
      <c r="M34" s="950"/>
      <c r="N34" s="966"/>
      <c r="O34" s="946" t="str">
        <f>IF(入力シート!E63=1,入力シート!E73,IF(入力シート!E63=2,入力シート!E73+入力シート!E103,IF(入力シート!E63=3,入力シート!E73+入力シート!E103+入力シート!E133,"")))</f>
        <v/>
      </c>
      <c r="P34" s="946"/>
      <c r="Q34" s="947"/>
      <c r="R34" s="950" t="s">
        <v>114</v>
      </c>
      <c r="S34" s="951"/>
      <c r="T34" s="474"/>
      <c r="U34" s="959">
        <f>IF(AND(入力シート!E159="有",入力シート!E160=""),"",IF(AND(入力シート!E159="有",入力シート!E160&lt;&gt;""),MIN(入力シート!E158,入力シート!E160),IF(入力シート!E158="","",入力シート!E158)))</f>
        <v>0</v>
      </c>
      <c r="V34" s="959"/>
      <c r="W34" s="959"/>
      <c r="X34" s="959"/>
      <c r="Y34" s="967" t="s">
        <v>222</v>
      </c>
      <c r="Z34" s="967"/>
      <c r="AA34" s="968"/>
      <c r="AB34" s="742"/>
      <c r="AC34" s="958"/>
      <c r="AD34" s="958"/>
      <c r="AE34" s="958"/>
      <c r="AF34" s="958"/>
      <c r="AG34" s="1000" t="s">
        <v>222</v>
      </c>
      <c r="AH34" s="1000"/>
      <c r="AI34" s="942"/>
      <c r="AJ34" s="742"/>
      <c r="AK34" s="958"/>
      <c r="AL34" s="958"/>
      <c r="AM34" s="958"/>
      <c r="AN34" s="958"/>
      <c r="AO34" s="942" t="s">
        <v>222</v>
      </c>
      <c r="AP34" s="943"/>
      <c r="AQ34" s="943"/>
      <c r="AR34" s="400"/>
      <c r="AS34" s="400"/>
      <c r="AT34" s="400"/>
      <c r="AU34" s="400"/>
      <c r="AV34" s="400"/>
      <c r="AW34" s="400"/>
      <c r="AX34" s="448"/>
      <c r="AY34" s="400"/>
      <c r="AZ34" s="400"/>
      <c r="BA34" s="400"/>
      <c r="BB34" s="400"/>
      <c r="BC34" s="400"/>
      <c r="BD34" s="400"/>
      <c r="BE34" s="400"/>
      <c r="BF34" s="400"/>
      <c r="BG34" s="400"/>
      <c r="BH34" s="400"/>
      <c r="BI34" s="400"/>
      <c r="BJ34" s="401"/>
    </row>
    <row r="35" spans="1:71" x14ac:dyDescent="0.2">
      <c r="A35" s="402"/>
      <c r="B35" s="443"/>
      <c r="C35" s="400" t="s">
        <v>224</v>
      </c>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48"/>
      <c r="AY35" s="400"/>
      <c r="AZ35" s="400"/>
      <c r="BA35" s="400"/>
      <c r="BB35" s="400"/>
      <c r="BC35" s="432"/>
      <c r="BD35" s="432"/>
      <c r="BE35" s="432"/>
      <c r="BF35" s="432"/>
      <c r="BG35" s="432"/>
      <c r="BH35" s="432"/>
      <c r="BI35" s="432"/>
      <c r="BJ35" s="432"/>
    </row>
    <row r="36" spans="1:71" x14ac:dyDescent="0.2">
      <c r="A36" s="402"/>
      <c r="B36" s="443"/>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48"/>
      <c r="AY36" s="400"/>
      <c r="AZ36" s="400"/>
      <c r="BA36" s="400"/>
      <c r="BB36" s="400"/>
      <c r="BC36" s="432"/>
      <c r="BD36" s="432"/>
      <c r="BE36" s="432"/>
      <c r="BF36" s="432"/>
      <c r="BG36" s="432"/>
      <c r="BH36" s="432"/>
      <c r="BI36" s="432"/>
      <c r="BJ36" s="432"/>
    </row>
    <row r="37" spans="1:71" ht="21.65" customHeight="1" x14ac:dyDescent="0.2">
      <c r="A37" s="402"/>
      <c r="B37" s="443" t="s">
        <v>225</v>
      </c>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48"/>
      <c r="AY37" s="400"/>
      <c r="AZ37" s="400"/>
      <c r="BA37" s="400"/>
      <c r="BB37" s="400"/>
      <c r="BC37" s="432"/>
      <c r="BD37" s="432"/>
      <c r="BE37" s="432"/>
      <c r="BF37" s="432"/>
      <c r="BG37" s="432"/>
      <c r="BH37" s="432"/>
      <c r="BI37" s="432"/>
      <c r="BJ37" s="432"/>
    </row>
    <row r="38" spans="1:71" ht="22.5" customHeight="1" x14ac:dyDescent="0.2">
      <c r="A38" s="402"/>
      <c r="B38" s="443"/>
      <c r="C38" s="965" t="s">
        <v>221</v>
      </c>
      <c r="D38" s="965"/>
      <c r="E38" s="965"/>
      <c r="F38" s="965"/>
      <c r="G38" s="963" t="s">
        <v>226</v>
      </c>
      <c r="H38" s="963"/>
      <c r="I38" s="963"/>
      <c r="J38" s="963"/>
      <c r="K38" s="963"/>
      <c r="L38" s="963"/>
      <c r="M38" s="963"/>
      <c r="N38" s="963"/>
      <c r="O38" s="963"/>
      <c r="P38" s="963"/>
      <c r="Q38" s="963"/>
      <c r="R38" s="963"/>
      <c r="S38" s="963"/>
      <c r="T38" s="476"/>
      <c r="U38" s="960" t="str">
        <f>IF(入力シート!E163="","",入力シート!E163)</f>
        <v/>
      </c>
      <c r="V38" s="960"/>
      <c r="W38" s="960"/>
      <c r="X38" s="960"/>
      <c r="Y38" s="952" t="s">
        <v>222</v>
      </c>
      <c r="Z38" s="952"/>
      <c r="AA38" s="953"/>
      <c r="AB38" s="743"/>
      <c r="AC38" s="954"/>
      <c r="AD38" s="954"/>
      <c r="AE38" s="954"/>
      <c r="AF38" s="954"/>
      <c r="AG38" s="955" t="s">
        <v>222</v>
      </c>
      <c r="AH38" s="955"/>
      <c r="AI38" s="956"/>
      <c r="AJ38" s="743"/>
      <c r="AK38" s="954"/>
      <c r="AL38" s="954"/>
      <c r="AM38" s="954"/>
      <c r="AN38" s="954"/>
      <c r="AO38" s="942" t="s">
        <v>222</v>
      </c>
      <c r="AP38" s="943"/>
      <c r="AQ38" s="943"/>
      <c r="AR38" s="400"/>
      <c r="AS38" s="400"/>
      <c r="AT38" s="400"/>
      <c r="AU38" s="400"/>
      <c r="AV38" s="400"/>
      <c r="AW38" s="400"/>
      <c r="AX38" s="448"/>
      <c r="AY38" s="400"/>
      <c r="AZ38" s="400"/>
      <c r="BA38" s="400"/>
      <c r="BB38" s="400"/>
      <c r="BC38" s="400"/>
      <c r="BD38" s="400"/>
      <c r="BE38" s="400"/>
      <c r="BF38" s="400"/>
      <c r="BG38" s="400"/>
      <c r="BH38" s="400"/>
      <c r="BI38" s="400"/>
      <c r="BJ38" s="432"/>
      <c r="BQ38" s="389" t="e">
        <f>IF(様式１!#REF!="新規",0,1)</f>
        <v>#REF!</v>
      </c>
      <c r="BR38" s="389">
        <f>COUNTA(U38)</f>
        <v>1</v>
      </c>
      <c r="BS38" s="389" t="e">
        <f>BQ38-BR38</f>
        <v>#REF!</v>
      </c>
    </row>
    <row r="39" spans="1:71" ht="22.5" customHeight="1" x14ac:dyDescent="0.2">
      <c r="A39" s="402"/>
      <c r="B39" s="443"/>
      <c r="C39" s="965" t="s">
        <v>227</v>
      </c>
      <c r="D39" s="965"/>
      <c r="E39" s="965"/>
      <c r="F39" s="965"/>
      <c r="G39" s="963" t="s">
        <v>228</v>
      </c>
      <c r="H39" s="963"/>
      <c r="I39" s="963"/>
      <c r="J39" s="963"/>
      <c r="K39" s="963"/>
      <c r="L39" s="963"/>
      <c r="M39" s="963"/>
      <c r="N39" s="963"/>
      <c r="O39" s="963"/>
      <c r="P39" s="963"/>
      <c r="Q39" s="963"/>
      <c r="R39" s="963"/>
      <c r="S39" s="963"/>
      <c r="T39" s="476"/>
      <c r="U39" s="960" t="str">
        <f>IF(入力シート!E164="","",入力シート!E164)</f>
        <v/>
      </c>
      <c r="V39" s="960"/>
      <c r="W39" s="960"/>
      <c r="X39" s="960"/>
      <c r="Y39" s="967" t="s">
        <v>222</v>
      </c>
      <c r="Z39" s="967"/>
      <c r="AA39" s="968"/>
      <c r="AB39" s="744"/>
      <c r="AC39" s="993"/>
      <c r="AD39" s="993"/>
      <c r="AE39" s="993"/>
      <c r="AF39" s="993"/>
      <c r="AG39" s="955" t="s">
        <v>222</v>
      </c>
      <c r="AH39" s="955"/>
      <c r="AI39" s="956"/>
      <c r="AJ39" s="744"/>
      <c r="AK39" s="993"/>
      <c r="AL39" s="993"/>
      <c r="AM39" s="993"/>
      <c r="AN39" s="993"/>
      <c r="AO39" s="942" t="s">
        <v>222</v>
      </c>
      <c r="AP39" s="943"/>
      <c r="AQ39" s="943"/>
      <c r="AR39" s="400"/>
      <c r="AS39" s="400"/>
      <c r="AT39" s="400"/>
      <c r="AU39" s="400"/>
      <c r="AV39" s="400"/>
      <c r="AW39" s="400"/>
      <c r="AX39" s="448"/>
      <c r="AY39" s="400"/>
      <c r="AZ39" s="400"/>
      <c r="BA39" s="400"/>
      <c r="BB39" s="400"/>
      <c r="BC39" s="400"/>
      <c r="BD39" s="400"/>
      <c r="BE39" s="400"/>
      <c r="BF39" s="400"/>
      <c r="BG39" s="400"/>
      <c r="BH39" s="400"/>
      <c r="BI39" s="400"/>
      <c r="BJ39" s="432"/>
    </row>
    <row r="40" spans="1:71" ht="22.5" customHeight="1" x14ac:dyDescent="0.2">
      <c r="A40" s="402"/>
      <c r="B40" s="443"/>
      <c r="C40" s="965"/>
      <c r="D40" s="965"/>
      <c r="E40" s="965"/>
      <c r="F40" s="965"/>
      <c r="G40" s="963" t="s">
        <v>229</v>
      </c>
      <c r="H40" s="963"/>
      <c r="I40" s="963"/>
      <c r="J40" s="963"/>
      <c r="K40" s="963"/>
      <c r="L40" s="963"/>
      <c r="M40" s="963"/>
      <c r="N40" s="963"/>
      <c r="O40" s="963"/>
      <c r="P40" s="963"/>
      <c r="Q40" s="963"/>
      <c r="R40" s="963"/>
      <c r="S40" s="963"/>
      <c r="T40" s="477"/>
      <c r="U40" s="969" t="str">
        <f>IF(入力シート!E165="","",入力シート!E165)</f>
        <v/>
      </c>
      <c r="V40" s="969"/>
      <c r="W40" s="969"/>
      <c r="X40" s="969"/>
      <c r="Y40" s="967" t="s">
        <v>222</v>
      </c>
      <c r="Z40" s="967"/>
      <c r="AA40" s="968"/>
      <c r="AB40" s="742"/>
      <c r="AC40" s="958"/>
      <c r="AD40" s="958"/>
      <c r="AE40" s="958"/>
      <c r="AF40" s="958"/>
      <c r="AG40" s="994" t="s">
        <v>222</v>
      </c>
      <c r="AH40" s="994"/>
      <c r="AI40" s="995"/>
      <c r="AJ40" s="742"/>
      <c r="AK40" s="958"/>
      <c r="AL40" s="958"/>
      <c r="AM40" s="958"/>
      <c r="AN40" s="958"/>
      <c r="AO40" s="942" t="s">
        <v>222</v>
      </c>
      <c r="AP40" s="943"/>
      <c r="AQ40" s="943"/>
      <c r="AR40" s="400"/>
      <c r="AS40" s="400"/>
      <c r="AT40" s="400"/>
      <c r="AU40" s="400"/>
      <c r="AV40" s="400"/>
      <c r="AW40" s="400"/>
      <c r="AX40" s="448"/>
      <c r="AY40" s="400"/>
      <c r="AZ40" s="400"/>
      <c r="BA40" s="400"/>
      <c r="BB40" s="400"/>
      <c r="BC40" s="400"/>
      <c r="BD40" s="400"/>
      <c r="BE40" s="400"/>
      <c r="BF40" s="400"/>
      <c r="BG40" s="400"/>
      <c r="BH40" s="400"/>
      <c r="BI40" s="400"/>
      <c r="BJ40" s="432"/>
    </row>
    <row r="41" spans="1:71" s="482" customFormat="1" ht="15" customHeight="1" x14ac:dyDescent="0.2">
      <c r="A41" s="478"/>
      <c r="B41" s="443"/>
      <c r="C41" s="400" t="s">
        <v>230</v>
      </c>
      <c r="D41" s="400"/>
      <c r="E41" s="400"/>
      <c r="F41" s="400"/>
      <c r="G41" s="400"/>
      <c r="H41" s="400"/>
      <c r="I41" s="400"/>
      <c r="J41" s="400"/>
      <c r="K41" s="400"/>
      <c r="L41" s="400"/>
      <c r="M41" s="400"/>
      <c r="N41" s="400"/>
      <c r="O41" s="400"/>
      <c r="P41" s="400"/>
      <c r="Q41" s="400"/>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80"/>
      <c r="AY41" s="479"/>
      <c r="AZ41" s="479"/>
      <c r="BA41" s="479"/>
      <c r="BB41" s="479"/>
      <c r="BC41" s="481"/>
      <c r="BD41" s="481"/>
      <c r="BE41" s="481"/>
      <c r="BF41" s="481"/>
      <c r="BG41" s="481"/>
      <c r="BH41" s="481"/>
      <c r="BI41" s="481"/>
      <c r="BJ41" s="481"/>
    </row>
    <row r="42" spans="1:71" ht="15" customHeight="1" x14ac:dyDescent="0.2">
      <c r="A42" s="402"/>
      <c r="B42" s="443"/>
      <c r="C42" s="400" t="s">
        <v>231</v>
      </c>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t="s">
        <v>232</v>
      </c>
      <c r="AK42" s="400"/>
      <c r="AL42" s="400"/>
      <c r="AM42" s="418"/>
      <c r="AN42" s="400"/>
      <c r="AO42" s="400"/>
      <c r="AP42" s="400"/>
      <c r="AQ42" s="400"/>
      <c r="AR42" s="400"/>
      <c r="AS42" s="400"/>
      <c r="AT42" s="400"/>
      <c r="AU42" s="400"/>
      <c r="AV42" s="400"/>
      <c r="AW42" s="400"/>
      <c r="AX42" s="448"/>
      <c r="AY42" s="400"/>
      <c r="AZ42" s="400"/>
      <c r="BA42" s="400"/>
      <c r="BB42" s="400"/>
      <c r="BC42" s="432"/>
      <c r="BD42" s="432"/>
      <c r="BE42" s="432"/>
      <c r="BF42" s="432"/>
      <c r="BG42" s="432"/>
      <c r="BH42" s="432"/>
      <c r="BI42" s="432"/>
      <c r="BJ42" s="432"/>
    </row>
    <row r="43" spans="1:71" ht="12.75" customHeight="1" x14ac:dyDescent="0.2">
      <c r="A43" s="402"/>
      <c r="B43" s="443"/>
      <c r="C43" s="400"/>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c r="AK43" s="400"/>
      <c r="AL43" s="400"/>
      <c r="AM43" s="400"/>
      <c r="AN43" s="400"/>
      <c r="AO43" s="400"/>
      <c r="AP43" s="400"/>
      <c r="AQ43" s="400"/>
      <c r="AR43" s="31"/>
      <c r="AS43" s="400"/>
      <c r="AT43" s="400"/>
      <c r="AU43" s="400"/>
      <c r="AV43" s="400"/>
      <c r="AW43" s="400"/>
      <c r="AX43" s="448"/>
      <c r="AY43" s="400"/>
      <c r="AZ43" s="400"/>
      <c r="BA43" s="400"/>
      <c r="BB43" s="400"/>
      <c r="BC43" s="432"/>
      <c r="BD43" s="432"/>
      <c r="BE43" s="432"/>
      <c r="BF43" s="432"/>
      <c r="BG43" s="432"/>
      <c r="BH43" s="432"/>
      <c r="BI43" s="432"/>
      <c r="BJ43" s="432"/>
    </row>
    <row r="44" spans="1:71" customFormat="1" ht="15.75" customHeight="1" x14ac:dyDescent="0.2">
      <c r="A44" s="402"/>
      <c r="B44" s="443" t="s">
        <v>233</v>
      </c>
      <c r="C44" s="400"/>
      <c r="D44" s="400"/>
      <c r="E44" s="400"/>
      <c r="F44" s="400"/>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00"/>
      <c r="AO44" s="400"/>
      <c r="AP44" s="400"/>
      <c r="AQ44" s="400"/>
      <c r="AR44" s="400"/>
      <c r="AS44" s="400"/>
      <c r="AT44" s="400"/>
      <c r="AU44" s="400"/>
      <c r="AV44" s="400"/>
      <c r="AW44" s="400"/>
      <c r="AX44" s="448"/>
      <c r="AY44" s="400"/>
      <c r="AZ44" s="400"/>
      <c r="BA44" s="400"/>
      <c r="BB44" s="400"/>
      <c r="BC44" s="432"/>
      <c r="BD44" s="432"/>
      <c r="BE44" s="432"/>
      <c r="BF44" s="432"/>
      <c r="BG44" s="432"/>
      <c r="BH44" s="432"/>
      <c r="BI44" s="432"/>
      <c r="BJ44" s="432"/>
    </row>
    <row r="45" spans="1:71" customFormat="1" ht="22.5" customHeight="1" x14ac:dyDescent="0.2">
      <c r="A45" s="402"/>
      <c r="B45" s="443"/>
      <c r="C45" s="974" t="s">
        <v>228</v>
      </c>
      <c r="D45" s="952"/>
      <c r="E45" s="952"/>
      <c r="F45" s="952"/>
      <c r="G45" s="952"/>
      <c r="H45" s="952"/>
      <c r="I45" s="952"/>
      <c r="J45" s="952"/>
      <c r="K45" s="952"/>
      <c r="L45" s="952"/>
      <c r="M45" s="952"/>
      <c r="N45" s="952"/>
      <c r="O45" s="952"/>
      <c r="P45" s="952"/>
      <c r="Q45" s="952"/>
      <c r="R45" s="952"/>
      <c r="S45" s="953"/>
      <c r="T45" s="476"/>
      <c r="U45" s="992" t="str">
        <f>IF(入力シート!E161="","",入力シート!E161)</f>
        <v/>
      </c>
      <c r="V45" s="992"/>
      <c r="W45" s="992"/>
      <c r="X45" s="992"/>
      <c r="Y45" s="961" t="s">
        <v>234</v>
      </c>
      <c r="Z45" s="961"/>
      <c r="AA45" s="962"/>
      <c r="AB45" s="981" t="s">
        <v>235</v>
      </c>
      <c r="AC45" s="982"/>
      <c r="AD45" s="982"/>
      <c r="AE45" s="982"/>
      <c r="AF45" s="982"/>
      <c r="AG45" s="990"/>
      <c r="AH45" s="990"/>
      <c r="AI45" s="990"/>
      <c r="AJ45" s="968" t="s">
        <v>236</v>
      </c>
      <c r="AK45" s="963"/>
      <c r="AL45" s="963"/>
      <c r="AM45" s="963"/>
      <c r="AN45" s="963"/>
      <c r="AO45" s="400"/>
      <c r="AP45" s="400"/>
      <c r="AQ45" s="400"/>
      <c r="AR45" s="400"/>
      <c r="AS45" s="400"/>
      <c r="AT45" s="400"/>
      <c r="AU45" s="400"/>
      <c r="AV45" s="400"/>
      <c r="AW45" s="400"/>
      <c r="AX45" s="448"/>
      <c r="AY45" s="400"/>
      <c r="AZ45" s="400"/>
      <c r="BA45" s="400"/>
      <c r="BB45" s="400"/>
      <c r="BC45" s="432"/>
      <c r="BD45" s="432"/>
      <c r="BE45" s="432"/>
      <c r="BF45" s="432"/>
      <c r="BG45" s="432"/>
      <c r="BH45" s="432"/>
      <c r="BI45" s="432"/>
      <c r="BJ45" s="432"/>
      <c r="BQ45">
        <v>1</v>
      </c>
      <c r="BR45">
        <f>COUNTA(U45)</f>
        <v>1</v>
      </c>
      <c r="BS45">
        <f>BQ45-BR45</f>
        <v>0</v>
      </c>
    </row>
    <row r="46" spans="1:71" customFormat="1" ht="22.5" customHeight="1" x14ac:dyDescent="0.2">
      <c r="A46" s="402"/>
      <c r="B46" s="443"/>
      <c r="C46" s="975" t="s">
        <v>237</v>
      </c>
      <c r="D46" s="976"/>
      <c r="E46" s="976"/>
      <c r="F46" s="976"/>
      <c r="G46" s="976"/>
      <c r="H46" s="976"/>
      <c r="I46" s="976"/>
      <c r="J46" s="976"/>
      <c r="K46" s="976"/>
      <c r="L46" s="976"/>
      <c r="M46" s="976"/>
      <c r="N46" s="976"/>
      <c r="O46" s="976"/>
      <c r="P46" s="976"/>
      <c r="Q46" s="976"/>
      <c r="R46" s="976"/>
      <c r="S46" s="977"/>
      <c r="T46" s="483"/>
      <c r="U46" s="959" t="str">
        <f>IF(入力シート!E162="","",入力シート!E162)</f>
        <v/>
      </c>
      <c r="V46" s="959"/>
      <c r="W46" s="959"/>
      <c r="X46" s="959"/>
      <c r="Y46" s="961" t="s">
        <v>109</v>
      </c>
      <c r="Z46" s="961"/>
      <c r="AA46" s="962"/>
      <c r="AB46" s="983" t="s">
        <v>235</v>
      </c>
      <c r="AC46" s="984"/>
      <c r="AD46" s="984"/>
      <c r="AE46" s="984"/>
      <c r="AF46" s="984"/>
      <c r="AG46" s="991"/>
      <c r="AH46" s="991"/>
      <c r="AI46" s="991"/>
      <c r="AJ46" s="968" t="s">
        <v>236</v>
      </c>
      <c r="AK46" s="963"/>
      <c r="AL46" s="963"/>
      <c r="AM46" s="963"/>
      <c r="AN46" s="963"/>
      <c r="AO46" s="400"/>
      <c r="AP46" s="400"/>
      <c r="AQ46" s="400"/>
      <c r="AR46" s="400"/>
      <c r="AS46" s="400"/>
      <c r="AT46" s="400"/>
      <c r="AU46" s="400"/>
      <c r="AV46" s="400"/>
      <c r="AW46" s="400"/>
      <c r="AX46" s="448"/>
      <c r="AY46" s="400"/>
      <c r="AZ46" s="400"/>
      <c r="BA46" s="400"/>
      <c r="BB46" s="400"/>
      <c r="BC46" s="432"/>
      <c r="BD46" s="432"/>
      <c r="BE46" s="432"/>
      <c r="BF46" s="432"/>
      <c r="BG46" s="432"/>
      <c r="BH46" s="432"/>
      <c r="BI46" s="432"/>
      <c r="BJ46" s="432"/>
      <c r="BQ46">
        <v>1</v>
      </c>
      <c r="BR46">
        <f>COUNTA(U46)</f>
        <v>1</v>
      </c>
      <c r="BS46">
        <f>BQ46-BR46</f>
        <v>0</v>
      </c>
    </row>
    <row r="47" spans="1:71" ht="15" customHeight="1" x14ac:dyDescent="0.2">
      <c r="A47" s="402"/>
      <c r="B47" s="443"/>
      <c r="C47" s="400" t="s">
        <v>238</v>
      </c>
      <c r="D47" s="400"/>
      <c r="E47" s="400"/>
      <c r="F47" s="400"/>
      <c r="G47" s="400"/>
      <c r="H47" s="400"/>
      <c r="I47" s="400"/>
      <c r="J47" s="400"/>
      <c r="K47" s="400"/>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400"/>
      <c r="AW47" s="400"/>
      <c r="AX47" s="448"/>
      <c r="AY47" s="400"/>
      <c r="AZ47" s="400"/>
      <c r="BA47" s="400"/>
      <c r="BB47" s="400"/>
      <c r="BC47" s="432"/>
      <c r="BD47" s="432"/>
      <c r="BE47" s="432"/>
      <c r="BF47" s="432"/>
      <c r="BG47" s="432"/>
      <c r="BH47" s="432"/>
      <c r="BI47" s="432"/>
      <c r="BJ47" s="432"/>
    </row>
    <row r="48" spans="1:71" customFormat="1" x14ac:dyDescent="0.2">
      <c r="A48" s="402"/>
      <c r="B48" s="443"/>
      <c r="C48" s="418"/>
      <c r="D48" s="418"/>
      <c r="E48" s="418"/>
      <c r="F48" s="418"/>
      <c r="G48" s="418"/>
      <c r="H48" s="418"/>
      <c r="I48" s="418"/>
      <c r="J48" s="418"/>
      <c r="K48" s="418"/>
      <c r="L48" s="418"/>
      <c r="M48" s="418"/>
      <c r="N48" s="418"/>
      <c r="O48" s="418"/>
      <c r="P48" s="418"/>
      <c r="Q48" s="418"/>
      <c r="R48" s="400"/>
      <c r="S48" s="400"/>
      <c r="T48" s="400"/>
      <c r="U48" s="400"/>
      <c r="V48" s="400"/>
      <c r="W48" s="400"/>
      <c r="X48" s="400"/>
      <c r="Y48" s="400"/>
      <c r="Z48" s="400"/>
      <c r="AA48" s="400"/>
      <c r="AB48" s="418"/>
      <c r="AC48" s="418"/>
      <c r="AD48" s="418"/>
      <c r="AE48" s="418"/>
      <c r="AF48" s="418"/>
      <c r="AG48" s="400"/>
      <c r="AH48" s="400"/>
      <c r="AI48" s="400"/>
      <c r="AJ48" s="400"/>
      <c r="AK48" s="400"/>
      <c r="AL48" s="400"/>
      <c r="AM48" s="400"/>
      <c r="AN48" s="400"/>
      <c r="AO48" s="400"/>
      <c r="AP48" s="400"/>
      <c r="AQ48" s="400"/>
      <c r="AR48" s="400"/>
      <c r="AS48" s="400"/>
      <c r="AT48" s="400"/>
      <c r="AU48" s="400"/>
      <c r="AV48" s="400"/>
      <c r="AW48" s="400"/>
      <c r="AX48" s="448"/>
      <c r="AY48" s="400"/>
      <c r="AZ48" s="400"/>
      <c r="BA48" s="400"/>
      <c r="BB48" s="400"/>
      <c r="BC48" s="432"/>
      <c r="BD48" s="432"/>
      <c r="BE48" s="432"/>
      <c r="BF48" s="432"/>
      <c r="BG48" s="432"/>
      <c r="BH48" s="432"/>
      <c r="BI48" s="432"/>
      <c r="BJ48" s="432"/>
      <c r="BL48" s="428"/>
    </row>
    <row r="49" spans="1:71" ht="11.25" customHeight="1" x14ac:dyDescent="0.2">
      <c r="A49" s="402"/>
      <c r="B49" s="443" t="s">
        <v>239</v>
      </c>
      <c r="C49" s="400"/>
      <c r="D49" s="400"/>
      <c r="E49" s="400"/>
      <c r="F49" s="400"/>
      <c r="G49" s="400"/>
      <c r="H49" s="400"/>
      <c r="I49" s="400"/>
      <c r="J49" s="400"/>
      <c r="K49" s="400"/>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400"/>
      <c r="AW49" s="400"/>
      <c r="AX49" s="448"/>
      <c r="AY49" s="400"/>
      <c r="AZ49" s="400"/>
      <c r="BA49" s="400"/>
      <c r="BB49" s="400"/>
      <c r="BC49" s="432"/>
      <c r="BD49" s="432"/>
      <c r="BE49" s="432"/>
      <c r="BF49" s="432"/>
      <c r="BG49" s="432"/>
      <c r="BH49" s="432"/>
      <c r="BI49" s="432"/>
      <c r="BJ49" s="432"/>
      <c r="BL49" s="428"/>
    </row>
    <row r="50" spans="1:71" ht="11.25" customHeight="1" x14ac:dyDescent="0.2">
      <c r="A50" s="402"/>
      <c r="B50" s="443"/>
      <c r="C50" s="400" t="s">
        <v>240</v>
      </c>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400"/>
      <c r="AL50" s="400"/>
      <c r="AM50" s="400"/>
      <c r="AN50" s="400"/>
      <c r="AO50" s="400"/>
      <c r="AP50" s="400"/>
      <c r="AQ50" s="400"/>
      <c r="AR50" s="400"/>
      <c r="AS50" s="400"/>
      <c r="AT50" s="400"/>
      <c r="AU50" s="400"/>
      <c r="AV50" s="400"/>
      <c r="AW50" s="400"/>
      <c r="AX50" s="448"/>
      <c r="AY50" s="400"/>
      <c r="AZ50" s="400"/>
      <c r="BA50" s="400"/>
      <c r="BB50" s="400"/>
      <c r="BC50" s="432"/>
      <c r="BD50" s="432"/>
      <c r="BE50" s="432"/>
      <c r="BF50" s="432"/>
      <c r="BG50" s="432"/>
      <c r="BH50" s="432"/>
      <c r="BI50" s="432"/>
      <c r="BJ50" s="432"/>
      <c r="BL50" s="428"/>
    </row>
    <row r="51" spans="1:71" ht="11.25" customHeight="1" x14ac:dyDescent="0.2">
      <c r="A51" s="402"/>
      <c r="B51" s="443"/>
      <c r="C51" s="400" t="s">
        <v>241</v>
      </c>
      <c r="D51" s="400"/>
      <c r="E51" s="400"/>
      <c r="F51" s="400"/>
      <c r="G51" s="400"/>
      <c r="H51" s="400"/>
      <c r="I51" s="400"/>
      <c r="J51" s="400"/>
      <c r="K51" s="400"/>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00"/>
      <c r="AO51" s="400"/>
      <c r="AP51" s="400"/>
      <c r="AQ51" s="400"/>
      <c r="AR51" s="400"/>
      <c r="AS51" s="400"/>
      <c r="AT51" s="400"/>
      <c r="AU51" s="400"/>
      <c r="AV51" s="400"/>
      <c r="AW51" s="400"/>
      <c r="AX51" s="448"/>
      <c r="AY51" s="400"/>
      <c r="AZ51" s="400"/>
      <c r="BA51" s="400"/>
      <c r="BB51" s="400"/>
      <c r="BC51" s="432"/>
      <c r="BD51" s="432"/>
      <c r="BE51" s="432"/>
      <c r="BF51" s="432"/>
      <c r="BG51" s="432"/>
      <c r="BH51" s="432"/>
      <c r="BI51" s="432"/>
      <c r="BJ51" s="432"/>
      <c r="BL51" s="428"/>
    </row>
    <row r="52" spans="1:71" ht="15.65" customHeight="1" x14ac:dyDescent="0.2">
      <c r="A52" s="402"/>
      <c r="B52" s="443"/>
      <c r="C52" s="978" t="s">
        <v>242</v>
      </c>
      <c r="D52" s="978"/>
      <c r="E52" s="978"/>
      <c r="F52" s="978"/>
      <c r="G52" s="978"/>
      <c r="H52" s="971" t="str">
        <f>入力シート!E58</f>
        <v>✓</v>
      </c>
      <c r="I52" s="972"/>
      <c r="J52" s="972"/>
      <c r="K52" s="972"/>
      <c r="L52" s="972"/>
      <c r="M52" s="972"/>
      <c r="N52" s="972"/>
      <c r="O52" s="972"/>
      <c r="P52" s="972"/>
      <c r="Q52" s="972"/>
      <c r="R52" s="972"/>
      <c r="S52" s="972"/>
      <c r="T52" s="972"/>
      <c r="U52" s="989" t="s">
        <v>243</v>
      </c>
      <c r="V52" s="989"/>
      <c r="W52" s="989"/>
      <c r="X52" s="989"/>
      <c r="Y52" s="989"/>
      <c r="Z52" s="989"/>
      <c r="AA52" s="989"/>
      <c r="AB52" s="989"/>
      <c r="AC52" s="989"/>
      <c r="AD52" s="989"/>
      <c r="AE52" s="989"/>
      <c r="AF52" s="989"/>
      <c r="AG52" s="989"/>
      <c r="AH52" s="989"/>
      <c r="AI52" s="989"/>
      <c r="AJ52" s="989"/>
      <c r="AK52" s="989"/>
      <c r="AL52" s="989"/>
      <c r="AM52" s="989"/>
      <c r="AN52" s="989"/>
      <c r="AO52" s="989"/>
      <c r="AP52" s="989"/>
      <c r="AQ52" s="989"/>
      <c r="AR52" s="989"/>
      <c r="AS52" s="402"/>
      <c r="AT52" s="402"/>
      <c r="AU52" s="402"/>
      <c r="AV52" s="402"/>
      <c r="AW52" s="402"/>
      <c r="AX52" s="445"/>
      <c r="AY52" s="402"/>
      <c r="AZ52" s="402"/>
      <c r="BA52" s="402"/>
      <c r="BB52" s="402"/>
      <c r="BQ52" s="389">
        <v>1</v>
      </c>
      <c r="BR52" s="389">
        <f>IF(OR(H52="確認後チェックをご選択ください",H52=""),0,1)</f>
        <v>1</v>
      </c>
      <c r="BS52" s="389">
        <f>BQ52-BR52</f>
        <v>0</v>
      </c>
    </row>
    <row r="53" spans="1:71" ht="13" customHeight="1" x14ac:dyDescent="0.2">
      <c r="A53" s="402"/>
      <c r="B53" s="443"/>
      <c r="C53" s="978"/>
      <c r="D53" s="978"/>
      <c r="E53" s="978"/>
      <c r="F53" s="978"/>
      <c r="G53" s="978"/>
      <c r="H53" s="986" t="s">
        <v>244</v>
      </c>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c r="AL53" s="987"/>
      <c r="AM53" s="987"/>
      <c r="AN53" s="987"/>
      <c r="AO53" s="987"/>
      <c r="AP53" s="987"/>
      <c r="AQ53" s="987"/>
      <c r="AR53" s="988"/>
      <c r="AS53" s="402"/>
      <c r="AT53" s="402"/>
      <c r="AU53" s="402"/>
      <c r="AV53" s="402"/>
      <c r="AW53" s="402"/>
      <c r="AX53" s="445"/>
      <c r="AY53" s="402"/>
      <c r="AZ53" s="402"/>
      <c r="BA53" s="402"/>
      <c r="BB53" s="402"/>
    </row>
    <row r="54" spans="1:71" x14ac:dyDescent="0.2">
      <c r="A54" s="402"/>
      <c r="B54" s="443"/>
      <c r="C54" s="978"/>
      <c r="D54" s="978"/>
      <c r="E54" s="978"/>
      <c r="F54" s="978"/>
      <c r="G54" s="978"/>
      <c r="H54" s="986"/>
      <c r="I54" s="987"/>
      <c r="J54" s="987"/>
      <c r="K54" s="987"/>
      <c r="L54" s="987"/>
      <c r="M54" s="987"/>
      <c r="N54" s="987"/>
      <c r="O54" s="987"/>
      <c r="P54" s="987"/>
      <c r="Q54" s="987"/>
      <c r="R54" s="987"/>
      <c r="S54" s="987"/>
      <c r="T54" s="987"/>
      <c r="U54" s="987"/>
      <c r="V54" s="987"/>
      <c r="W54" s="987"/>
      <c r="X54" s="987"/>
      <c r="Y54" s="987"/>
      <c r="Z54" s="987"/>
      <c r="AA54" s="987"/>
      <c r="AB54" s="987"/>
      <c r="AC54" s="987"/>
      <c r="AD54" s="987"/>
      <c r="AE54" s="987"/>
      <c r="AF54" s="987"/>
      <c r="AG54" s="987"/>
      <c r="AH54" s="987"/>
      <c r="AI54" s="987"/>
      <c r="AJ54" s="987"/>
      <c r="AK54" s="987"/>
      <c r="AL54" s="987"/>
      <c r="AM54" s="987"/>
      <c r="AN54" s="987"/>
      <c r="AO54" s="987"/>
      <c r="AP54" s="987"/>
      <c r="AQ54" s="987"/>
      <c r="AR54" s="988"/>
      <c r="AS54" s="402"/>
      <c r="AT54" s="402"/>
      <c r="AU54" s="402"/>
      <c r="AV54" s="402"/>
      <c r="AW54" s="402"/>
      <c r="AX54" s="445"/>
      <c r="AY54" s="402"/>
      <c r="AZ54" s="402"/>
      <c r="BA54" s="402"/>
      <c r="BB54" s="402"/>
    </row>
    <row r="55" spans="1:71" x14ac:dyDescent="0.2">
      <c r="A55" s="402"/>
      <c r="B55" s="486"/>
      <c r="C55" s="978"/>
      <c r="D55" s="978"/>
      <c r="E55" s="978"/>
      <c r="F55" s="978"/>
      <c r="G55" s="978"/>
      <c r="H55" s="986"/>
      <c r="I55" s="987"/>
      <c r="J55" s="987"/>
      <c r="K55" s="987"/>
      <c r="L55" s="987"/>
      <c r="M55" s="987"/>
      <c r="N55" s="987"/>
      <c r="O55" s="987"/>
      <c r="P55" s="987"/>
      <c r="Q55" s="987"/>
      <c r="R55" s="987"/>
      <c r="S55" s="987"/>
      <c r="T55" s="987"/>
      <c r="U55" s="987"/>
      <c r="V55" s="987"/>
      <c r="W55" s="987"/>
      <c r="X55" s="987"/>
      <c r="Y55" s="987"/>
      <c r="Z55" s="987"/>
      <c r="AA55" s="987"/>
      <c r="AB55" s="987"/>
      <c r="AC55" s="987"/>
      <c r="AD55" s="987"/>
      <c r="AE55" s="987"/>
      <c r="AF55" s="987"/>
      <c r="AG55" s="987"/>
      <c r="AH55" s="987"/>
      <c r="AI55" s="987"/>
      <c r="AJ55" s="987"/>
      <c r="AK55" s="987"/>
      <c r="AL55" s="987"/>
      <c r="AM55" s="987"/>
      <c r="AN55" s="987"/>
      <c r="AO55" s="987"/>
      <c r="AP55" s="987"/>
      <c r="AQ55" s="987"/>
      <c r="AR55" s="988"/>
      <c r="AS55" s="402"/>
      <c r="AT55" s="402"/>
      <c r="AU55" s="402"/>
      <c r="AV55" s="402"/>
      <c r="AW55" s="402"/>
      <c r="AX55" s="445"/>
      <c r="AY55" s="402"/>
      <c r="AZ55" s="402"/>
      <c r="BA55" s="402"/>
      <c r="BB55" s="402"/>
    </row>
    <row r="56" spans="1:71" x14ac:dyDescent="0.2">
      <c r="A56" s="402"/>
      <c r="B56" s="486"/>
      <c r="C56" s="978"/>
      <c r="D56" s="978"/>
      <c r="E56" s="978"/>
      <c r="F56" s="978"/>
      <c r="G56" s="978"/>
      <c r="H56" s="986"/>
      <c r="I56" s="987"/>
      <c r="J56" s="987"/>
      <c r="K56" s="987"/>
      <c r="L56" s="987"/>
      <c r="M56" s="987"/>
      <c r="N56" s="987"/>
      <c r="O56" s="987"/>
      <c r="P56" s="987"/>
      <c r="Q56" s="987"/>
      <c r="R56" s="987"/>
      <c r="S56" s="987"/>
      <c r="T56" s="987"/>
      <c r="U56" s="987"/>
      <c r="V56" s="987"/>
      <c r="W56" s="987"/>
      <c r="X56" s="987"/>
      <c r="Y56" s="987"/>
      <c r="Z56" s="987"/>
      <c r="AA56" s="987"/>
      <c r="AB56" s="987"/>
      <c r="AC56" s="987"/>
      <c r="AD56" s="987"/>
      <c r="AE56" s="987"/>
      <c r="AF56" s="987"/>
      <c r="AG56" s="987"/>
      <c r="AH56" s="987"/>
      <c r="AI56" s="987"/>
      <c r="AJ56" s="987"/>
      <c r="AK56" s="987"/>
      <c r="AL56" s="987"/>
      <c r="AM56" s="987"/>
      <c r="AN56" s="987"/>
      <c r="AO56" s="987"/>
      <c r="AP56" s="987"/>
      <c r="AQ56" s="987"/>
      <c r="AR56" s="988"/>
      <c r="AS56" s="402"/>
      <c r="AT56" s="402"/>
      <c r="AU56" s="402"/>
      <c r="AV56" s="402"/>
      <c r="AW56" s="402"/>
      <c r="AX56" s="445"/>
      <c r="AY56" s="402"/>
      <c r="AZ56" s="402"/>
      <c r="BA56" s="402"/>
      <c r="BB56" s="402"/>
    </row>
    <row r="57" spans="1:71" ht="51" customHeight="1" x14ac:dyDescent="0.2">
      <c r="A57" s="402"/>
      <c r="B57" s="486"/>
      <c r="C57" s="978"/>
      <c r="D57" s="978"/>
      <c r="E57" s="978"/>
      <c r="F57" s="978"/>
      <c r="G57" s="978"/>
      <c r="H57" s="986"/>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987"/>
      <c r="AI57" s="987"/>
      <c r="AJ57" s="987"/>
      <c r="AK57" s="987"/>
      <c r="AL57" s="987"/>
      <c r="AM57" s="987"/>
      <c r="AN57" s="987"/>
      <c r="AO57" s="987"/>
      <c r="AP57" s="987"/>
      <c r="AQ57" s="987"/>
      <c r="AR57" s="988"/>
      <c r="AS57" s="402"/>
      <c r="AT57" s="402"/>
      <c r="AU57" s="402"/>
      <c r="AV57" s="402"/>
      <c r="AW57" s="402"/>
      <c r="AX57" s="445"/>
      <c r="AY57" s="402"/>
      <c r="AZ57" s="402"/>
      <c r="BA57" s="402"/>
      <c r="BB57" s="402"/>
    </row>
    <row r="58" spans="1:71" x14ac:dyDescent="0.2">
      <c r="A58" s="402"/>
      <c r="B58" s="486"/>
      <c r="C58" s="978"/>
      <c r="D58" s="978"/>
      <c r="E58" s="978"/>
      <c r="F58" s="978"/>
      <c r="G58" s="978"/>
      <c r="H58" s="487"/>
      <c r="I58" s="402"/>
      <c r="J58" s="402"/>
      <c r="K58" s="402"/>
      <c r="L58" s="402"/>
      <c r="M58" s="402"/>
      <c r="N58" s="402"/>
      <c r="O58" s="402"/>
      <c r="P58" s="488"/>
      <c r="Q58" s="488"/>
      <c r="R58" s="488"/>
      <c r="S58" s="488"/>
      <c r="T58" s="488"/>
      <c r="U58" s="488"/>
      <c r="V58" s="488"/>
      <c r="W58" s="488"/>
      <c r="X58" s="488"/>
      <c r="Y58" s="985"/>
      <c r="Z58" s="985"/>
      <c r="AA58" s="985"/>
      <c r="AB58" s="985"/>
      <c r="AC58" s="985"/>
      <c r="AD58" s="985"/>
      <c r="AE58" s="985"/>
      <c r="AF58" s="985"/>
      <c r="AG58" s="985"/>
      <c r="AH58" s="985"/>
      <c r="AI58" s="985"/>
      <c r="AJ58" s="985"/>
      <c r="AK58" s="985"/>
      <c r="AL58" s="985"/>
      <c r="AM58" s="985"/>
      <c r="AN58" s="985"/>
      <c r="AO58" s="985"/>
      <c r="AP58" s="488"/>
      <c r="AQ58" s="488"/>
      <c r="AR58" s="489"/>
      <c r="AS58" s="402"/>
      <c r="AT58" s="402"/>
      <c r="AU58" s="402"/>
      <c r="AV58" s="402"/>
      <c r="AW58" s="402"/>
      <c r="AX58" s="445"/>
      <c r="AY58" s="402"/>
      <c r="AZ58" s="402"/>
      <c r="BA58" s="402"/>
      <c r="BB58" s="402"/>
    </row>
    <row r="59" spans="1:71" ht="15.65" customHeight="1" x14ac:dyDescent="0.2">
      <c r="A59" s="402"/>
      <c r="B59" s="486"/>
      <c r="C59" s="978"/>
      <c r="D59" s="978"/>
      <c r="E59" s="978"/>
      <c r="F59" s="978"/>
      <c r="G59" s="978"/>
      <c r="H59" s="973" t="s">
        <v>245</v>
      </c>
      <c r="I59" s="909"/>
      <c r="J59" s="909"/>
      <c r="K59" s="909"/>
      <c r="L59" s="909"/>
      <c r="M59" s="909"/>
      <c r="N59" s="909"/>
      <c r="O59" s="909"/>
      <c r="P59" s="979" t="str">
        <f>IF(OR(入力シート!E59="",入力シート!E59="選択してください"), "",
   IF(OR(入力シート!E59="【連絡先】の記載と同じ", 入力シート!E59="【技術的事項に関する連絡先】の記載と同じ"), 入力シート!E59,
   MID(入力シート!E59, FIND("：", 入力シート!E59) + 1, FIND(")", 入力シート!E59) - FIND("：", 入力シート!E59) - 1)))</f>
        <v/>
      </c>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80"/>
      <c r="AS59" s="402"/>
      <c r="AT59" s="402"/>
      <c r="AU59" s="402"/>
      <c r="AV59" s="402"/>
      <c r="AW59" s="402"/>
      <c r="AX59" s="445"/>
      <c r="AY59" s="402"/>
      <c r="AZ59" s="402"/>
      <c r="BA59" s="402"/>
      <c r="BB59" s="402"/>
      <c r="BQ59" s="389">
        <v>1</v>
      </c>
      <c r="BR59" s="389">
        <f>IF(OR(P59="",P59="選択してください"),0,1)</f>
        <v>0</v>
      </c>
      <c r="BS59" s="389">
        <f>BQ59-BR59</f>
        <v>1</v>
      </c>
    </row>
    <row r="60" spans="1:71" x14ac:dyDescent="0.2">
      <c r="A60" s="402"/>
      <c r="B60" s="486"/>
      <c r="C60" s="978"/>
      <c r="D60" s="978"/>
      <c r="E60" s="978"/>
      <c r="F60" s="978"/>
      <c r="G60" s="978"/>
      <c r="H60" s="491"/>
      <c r="I60" s="492"/>
      <c r="J60" s="492"/>
      <c r="K60" s="492"/>
      <c r="L60" s="492"/>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3"/>
      <c r="AS60" s="402"/>
      <c r="AT60" s="402"/>
      <c r="AU60" s="402"/>
      <c r="AV60" s="402"/>
      <c r="AW60" s="402"/>
      <c r="AX60" s="445"/>
      <c r="AY60" s="402"/>
      <c r="AZ60" s="402"/>
      <c r="BA60" s="402"/>
      <c r="BB60" s="402"/>
    </row>
    <row r="61" spans="1:71" ht="5.15" customHeight="1" thickBot="1" x14ac:dyDescent="0.25">
      <c r="A61" s="402"/>
      <c r="B61" s="494"/>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6"/>
      <c r="AY61" s="402"/>
      <c r="AZ61" s="402"/>
      <c r="BA61" s="402"/>
      <c r="BB61" s="402"/>
    </row>
    <row r="62" spans="1:71" x14ac:dyDescent="0.2">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402"/>
      <c r="AZ62" s="402"/>
      <c r="BA62" s="402"/>
      <c r="BB62" s="402"/>
    </row>
    <row r="63" spans="1:71" x14ac:dyDescent="0.2">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row>
  </sheetData>
  <sheetProtection algorithmName="SHA-512" hashValue="v11dA0S/INd18rmCQNX7GEGfOd7FYzo05fGyhtvzbwJplR0rITPqINkVleAkktiLXIuTxlkqXjsBiVBbTq80HQ==" saltValue="KbYLDHK0gdbOlRVUunq3Sw==" spinCount="100000" sheet="1" objects="1" scenarios="1"/>
  <mergeCells count="100">
    <mergeCell ref="BH4:BI4"/>
    <mergeCell ref="AP18:AR18"/>
    <mergeCell ref="AQ19:AW19"/>
    <mergeCell ref="R18:AO18"/>
    <mergeCell ref="AL16:AO16"/>
    <mergeCell ref="AS18:AT18"/>
    <mergeCell ref="R8:AO8"/>
    <mergeCell ref="R11:T11"/>
    <mergeCell ref="U11:AO11"/>
    <mergeCell ref="R9:AO9"/>
    <mergeCell ref="R10:AO10"/>
    <mergeCell ref="AY17:BB17"/>
    <mergeCell ref="AL19:AO19"/>
    <mergeCell ref="R19:AK19"/>
    <mergeCell ref="Y39:AA39"/>
    <mergeCell ref="F1:L1"/>
    <mergeCell ref="AU2:AV2"/>
    <mergeCell ref="AQ17:AW17"/>
    <mergeCell ref="T5:AG5"/>
    <mergeCell ref="AP4:AX4"/>
    <mergeCell ref="AQ6:AW6"/>
    <mergeCell ref="AQ16:AW16"/>
    <mergeCell ref="AP12:AR12"/>
    <mergeCell ref="AS12:AT12"/>
    <mergeCell ref="R17:AO17"/>
    <mergeCell ref="R16:AK16"/>
    <mergeCell ref="R12:T12"/>
    <mergeCell ref="U12:AO12"/>
    <mergeCell ref="C10:Q10"/>
    <mergeCell ref="C9:Q9"/>
    <mergeCell ref="B2:I3"/>
    <mergeCell ref="J2:O3"/>
    <mergeCell ref="AG34:AI34"/>
    <mergeCell ref="Y33:AA33"/>
    <mergeCell ref="U34:X34"/>
    <mergeCell ref="AG33:AI33"/>
    <mergeCell ref="Y34:AA34"/>
    <mergeCell ref="C8:Q8"/>
    <mergeCell ref="C11:Q12"/>
    <mergeCell ref="C23:AO26"/>
    <mergeCell ref="G18:Q18"/>
    <mergeCell ref="G19:Q19"/>
    <mergeCell ref="C16:Q16"/>
    <mergeCell ref="C17:Q17"/>
    <mergeCell ref="AO39:AQ39"/>
    <mergeCell ref="AO40:AQ40"/>
    <mergeCell ref="AC39:AF39"/>
    <mergeCell ref="AC40:AF40"/>
    <mergeCell ref="AK39:AN39"/>
    <mergeCell ref="AK40:AN40"/>
    <mergeCell ref="AG40:AI40"/>
    <mergeCell ref="AG39:AI39"/>
    <mergeCell ref="H52:T52"/>
    <mergeCell ref="H59:O59"/>
    <mergeCell ref="C45:S45"/>
    <mergeCell ref="C46:S46"/>
    <mergeCell ref="C52:G60"/>
    <mergeCell ref="P59:AR59"/>
    <mergeCell ref="AJ45:AN45"/>
    <mergeCell ref="AJ46:AN46"/>
    <mergeCell ref="AB45:AF45"/>
    <mergeCell ref="AB46:AF46"/>
    <mergeCell ref="Y58:AO58"/>
    <mergeCell ref="H53:AR57"/>
    <mergeCell ref="U52:AR52"/>
    <mergeCell ref="AG45:AI45"/>
    <mergeCell ref="AG46:AI46"/>
    <mergeCell ref="U45:X45"/>
    <mergeCell ref="U46:X46"/>
    <mergeCell ref="U38:X38"/>
    <mergeCell ref="Y45:AA45"/>
    <mergeCell ref="Y46:AA46"/>
    <mergeCell ref="A1:E1"/>
    <mergeCell ref="G38:S38"/>
    <mergeCell ref="C33:N33"/>
    <mergeCell ref="C38:F38"/>
    <mergeCell ref="H34:N34"/>
    <mergeCell ref="C39:F40"/>
    <mergeCell ref="G39:S39"/>
    <mergeCell ref="G40:S40"/>
    <mergeCell ref="Y40:AA40"/>
    <mergeCell ref="U40:X40"/>
    <mergeCell ref="U39:X39"/>
    <mergeCell ref="U33:X33"/>
    <mergeCell ref="AR1:AY1"/>
    <mergeCell ref="AO33:AQ33"/>
    <mergeCell ref="AO34:AQ34"/>
    <mergeCell ref="AO38:AQ38"/>
    <mergeCell ref="O33:Q33"/>
    <mergeCell ref="O34:Q34"/>
    <mergeCell ref="R33:S33"/>
    <mergeCell ref="R34:S34"/>
    <mergeCell ref="Y38:AA38"/>
    <mergeCell ref="AC38:AF38"/>
    <mergeCell ref="AK38:AN38"/>
    <mergeCell ref="AG38:AI38"/>
    <mergeCell ref="AC33:AF33"/>
    <mergeCell ref="AC34:AF34"/>
    <mergeCell ref="AK33:AN33"/>
    <mergeCell ref="AK34:AN34"/>
  </mergeCells>
  <phoneticPr fontId="2"/>
  <conditionalFormatting sqref="U11:AO11">
    <cfRule type="expression" dxfId="198" priority="7">
      <formula>$U$11=""</formula>
    </cfRule>
  </conditionalFormatting>
  <conditionalFormatting sqref="U12:AO12">
    <cfRule type="expression" dxfId="197" priority="8">
      <formula>$U$12=""</formula>
    </cfRule>
  </conditionalFormatting>
  <conditionalFormatting sqref="AG45:AI45">
    <cfRule type="expression" dxfId="196" priority="5">
      <formula>$AG$45=""</formula>
    </cfRule>
  </conditionalFormatting>
  <conditionalFormatting sqref="AG46:AI46">
    <cfRule type="expression" dxfId="195" priority="4">
      <formula>$AG$46=""</formula>
    </cfRule>
  </conditionalFormatting>
  <conditionalFormatting sqref="AP12:AR12">
    <cfRule type="expression" dxfId="194" priority="6">
      <formula>$AP$12=""</formula>
    </cfRule>
  </conditionalFormatting>
  <dataValidations count="18">
    <dataValidation type="date" operator="greaterThan" allowBlank="1" showInputMessage="1" showErrorMessage="1" error="（１）アクセス設備の運用開始希望日より未来日を記載ください。" sqref="BE9:BK9 AQ9:AW9" xr:uid="{1DC253ED-EEFC-4F1A-BBB4-B7F7E5FB6984}">
      <formula1>AQ8</formula1>
    </dataValidation>
    <dataValidation type="whole" operator="equal" allowBlank="1" showInputMessage="1" showErrorMessage="1" sqref="AY16:BA16 R16:AK16" xr:uid="{D1C3BAB6-05FB-4606-9DED-6688532E3A29}">
      <formula1>6</formula1>
    </dataValidation>
    <dataValidation type="list" allowBlank="1" showInputMessage="1" showErrorMessage="1" sqref="AY17:BC17 AZ11:BC11" xr:uid="{FD543BC6-C721-4EDD-9344-0AE3C3E1B839}">
      <formula1>"選択してください,有,無"</formula1>
    </dataValidation>
    <dataValidation type="list" allowBlank="1" showInputMessage="1" showErrorMessage="1" sqref="AY18:BB18" xr:uid="{8F7D963D-BD5E-4BBC-BA6F-F343DA22907A}">
      <formula1>"選択してください,予備線,予備電源"</formula1>
    </dataValidation>
    <dataValidation type="date" operator="greaterThan" allowBlank="1" showInputMessage="1" showErrorMessage="1" error="（２）発電設備等の連系開始希望日（試運転）より未来日を記載ください。" sqref="BE10:BK10 AQ10:AW10" xr:uid="{F63282E6-5B35-45E7-AA1A-311591AE03E0}">
      <formula1>AQ9</formula1>
    </dataValidation>
    <dataValidation type="date" operator="greaterThanOrEqual" allowBlank="1" showInputMessage="1" showErrorMessage="1" error="（２）発電設備等の連系開始希望日（試運転）より、未来日付を記載ください。" sqref="AY10:BC10" xr:uid="{5C6722AA-7C8D-4270-8E82-4AE8D17366FC}">
      <formula1>AY9</formula1>
    </dataValidation>
    <dataValidation type="whole" operator="lessThan" allowBlank="1" showInputMessage="1" showErrorMessage="1" error="最小の数値は最大より小さい値を記載ください。" sqref="AV46 T46" xr:uid="{69A3B0C3-C353-4133-802A-54D4DC9AAA4B}">
      <formula1>T45</formula1>
    </dataValidation>
    <dataValidation type="date" operator="greaterThanOrEqual" allowBlank="1" showInputMessage="1" showErrorMessage="1" error="（１）アクセス設備の運用開始日希望日より、未来日付を記載ください。" sqref="AZ9:BC9" xr:uid="{4ED023CA-7784-4DC9-97B4-106D4B9307D4}">
      <formula1>AZ8</formula1>
    </dataValidation>
    <dataValidation type="date" operator="greaterThanOrEqual" allowBlank="1" showInputMessage="1" showErrorMessage="1" error="（１）アクセス設備の運用開始日希望日より、未来日付を記載ください。" sqref="AY9" xr:uid="{E7405682-3D05-4533-95E2-407F4B7F722A}">
      <formula1>AW8</formula1>
    </dataValidation>
    <dataValidation operator="greaterThanOrEqual" allowBlank="1" showInputMessage="1" showErrorMessage="1" error="1(2)発電設備等の連携開始希望日_x000a_（試運転）より未来日の日付を_x000a_記載ください" sqref="R10:AO10" xr:uid="{2F0EB8E2-8517-44F5-870B-FFD9C16045A1}"/>
    <dataValidation type="custom" allowBlank="1" showInputMessage="1" showErrorMessage="1" error="最大の数値は最小の数値より大きい値を記載ください" sqref="U45:X45" xr:uid="{A05A3313-8B45-414A-990F-98BC036BEA07}">
      <formula1>U45&gt;U46</formula1>
    </dataValidation>
    <dataValidation operator="greaterThanOrEqual" allowBlank="1" showInputMessage="1" showErrorMessage="1" error="1(1)アクセス設備の運用開始希望日より_x000a_未来日の日付を記載ください" sqref="R9:AO9" xr:uid="{F601745F-101B-46B0-AB71-DF8C257B3EAA}"/>
    <dataValidation operator="greaterThan" allowBlank="1" showInputMessage="1" showErrorMessage="1" error="シート右上にある申込書の記載日より_x000a_未来日の日付を記載ください" sqref="R8:AO8" xr:uid="{EB5100E1-DB76-4347-BB79-1885559304DE}"/>
    <dataValidation type="list" allowBlank="1" showInputMessage="1" showErrorMessage="1" sqref="BJ11" xr:uid="{48830B44-F740-4C2B-8AF5-2BBBDB08AEE2}">
      <formula1>#REF!</formula1>
    </dataValidation>
    <dataValidation type="list" allowBlank="1" showInputMessage="1" sqref="AW59:BE59" xr:uid="{F70F20DA-6F3C-432C-9100-CD8D6430E61E}">
      <formula1>#REF!</formula1>
    </dataValidation>
    <dataValidation type="list" operator="greaterThanOrEqual" allowBlank="1" showInputMessage="1" showErrorMessage="1" error="「Today関数」を使用せずに、手入力で申込記載日(YYYY年MM月DD日)を記載ください。" sqref="U11:AO11" xr:uid="{D2D1A804-502B-4524-9DA9-3BA2856D459D}">
      <formula1>"有,無"</formula1>
    </dataValidation>
    <dataValidation type="custom" operator="greaterThanOrEqual" allowBlank="1" showInputMessage="1" showErrorMessage="1" error="「Today関数」を使用せずに、手入力で申込記載日(YYYY年MM月DD日)を記載ください。" sqref="U12:AO12" xr:uid="{81F97998-CFD3-4FE1-882F-CA7D0F97C353}">
      <formula1>AND(NOT(_xlfn.ISFORMULA(U12)), ISNUMBER(U12), U12=DATE(YEAR(U12),MONTH(U12),DAY(U12)), U12 &gt;= TODAY())</formula1>
    </dataValidation>
    <dataValidation type="whole" operator="greaterThan" allowBlank="1" showInputMessage="1" showErrorMessage="1" error="0より大きい整数で入力ください" sqref="AP12:AR12" xr:uid="{E31B56EE-96CE-4E45-8D60-3D72F6C26CAB}">
      <formula1>0</formula1>
    </dataValidation>
  </dataValidations>
  <hyperlinks>
    <hyperlink ref="A1" location="はじめに!A1" display="＜はじめにへ" xr:uid="{447583A2-7973-44AF-A1EF-846212FC01DE}"/>
    <hyperlink ref="A1:E1" location="入力シート!Print_Area" display="＜入力シートへ" xr:uid="{73D69310-489D-4AA8-8B95-B98134AE98A5}"/>
    <hyperlink ref="AR1:AY1" location="おわりに!Print_Area" display="おわりにへ＞" xr:uid="{89BD24D9-283B-412E-81E2-A5BBC608B0DB}"/>
  </hyperlinks>
  <printOptions horizontalCentered="1" verticalCentered="1"/>
  <pageMargins left="0.39370078740157483" right="0.39370078740157483" top="0.39370078740157483" bottom="0.39370078740157483" header="0.39370078740157483" footer="0.39370078740157483"/>
  <pageSetup paperSize="9" scale="71"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18" id="{07C3C745-7330-4D1E-BCDE-DC786952D058}">
            <xm:f>入力シート!#REF!&lt;&gt;"増設"</xm:f>
            <x14:dxf>
              <fill>
                <patternFill>
                  <bgColor theme="0" tint="-0.24994659260841701"/>
                </patternFill>
              </fill>
            </x14:dxf>
          </x14:cfRule>
          <xm:sqref>O33:AA33 T38:AA38</xm:sqref>
        </x14:conditionalFormatting>
        <x14:conditionalFormatting xmlns:xm="http://schemas.microsoft.com/office/excel/2006/main">
          <x14:cfRule type="expression" priority="3" id="{18B4A9A9-7617-47AA-841D-EFA8914E1930}">
            <xm:f>入力シート!$E$54="無"</xm:f>
            <x14:dxf>
              <fill>
                <patternFill>
                  <bgColor theme="0" tint="-0.24994659260841701"/>
                </patternFill>
              </fill>
            </x14:dxf>
          </x14:cfRule>
          <xm:sqref>AP18:AT18 R18:AO19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625A6-C445-4D2B-8305-870C35EA1EB4}">
  <sheetPr codeName="Sheet11">
    <pageSetUpPr fitToPage="1"/>
  </sheetPr>
  <dimension ref="A1:BN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2" width="2.90625" style="497" customWidth="1"/>
    <col min="3" max="4" width="3.90625" style="497" customWidth="1"/>
    <col min="5" max="6" width="2.90625" style="497" customWidth="1"/>
    <col min="7" max="8" width="3.90625" style="497" customWidth="1"/>
    <col min="9" max="10" width="2.90625" style="497" customWidth="1"/>
    <col min="11" max="13" width="3.90625" style="497" customWidth="1"/>
    <col min="14" max="20" width="2.90625" style="497" customWidth="1"/>
    <col min="21" max="23" width="3.90625" style="497" customWidth="1"/>
    <col min="24" max="25" width="2.90625" style="497" customWidth="1"/>
    <col min="26" max="28" width="3.90625" style="497" customWidth="1"/>
    <col min="29" max="51" width="2.90625" style="497" customWidth="1"/>
    <col min="53" max="55" width="8.7265625" hidden="1" customWidth="1"/>
    <col min="56" max="56" width="0" hidden="1" customWidth="1"/>
    <col min="64" max="66" width="8.81640625" hidden="1" customWidth="1"/>
  </cols>
  <sheetData>
    <row r="1" spans="1:66" ht="20.149999999999999" customHeight="1" x14ac:dyDescent="0.2">
      <c r="A1" s="1062" t="s">
        <v>167</v>
      </c>
      <c r="B1" s="1062"/>
      <c r="C1" s="1062"/>
      <c r="D1" s="1062"/>
      <c r="E1" s="1062"/>
      <c r="F1" s="1012"/>
      <c r="G1" s="1012"/>
      <c r="H1" s="1012"/>
      <c r="I1" s="1012"/>
      <c r="J1" s="1012"/>
      <c r="K1" s="1012"/>
      <c r="L1" s="370"/>
      <c r="M1" s="390"/>
      <c r="O1" s="730"/>
      <c r="P1" s="791"/>
      <c r="Q1" s="791"/>
      <c r="R1" s="11"/>
      <c r="S1" s="792"/>
      <c r="T1" s="791"/>
      <c r="U1" s="791"/>
      <c r="V1" s="791"/>
      <c r="W1" s="11"/>
      <c r="X1" s="793" t="s">
        <v>517</v>
      </c>
      <c r="Y1" s="1048">
        <f>IF(はじめに!$AV$66="はい",SUM(BC19:BC25),0)</f>
        <v>0</v>
      </c>
      <c r="Z1" s="1048"/>
      <c r="AA1" s="794" t="s">
        <v>1</v>
      </c>
      <c r="AB1" s="792"/>
      <c r="AC1" s="499"/>
      <c r="AD1" s="499"/>
      <c r="AE1" s="499"/>
      <c r="AF1" s="794"/>
      <c r="AG1" s="790"/>
      <c r="AH1" s="499"/>
      <c r="AI1" s="499"/>
      <c r="AJ1" s="499"/>
      <c r="AK1" s="501"/>
      <c r="AL1" s="501"/>
      <c r="AM1" s="501"/>
      <c r="AN1" s="498"/>
      <c r="AU1" s="1058" t="s">
        <v>169</v>
      </c>
      <c r="AV1" s="1058"/>
      <c r="AW1" s="1058"/>
      <c r="AX1" s="1058"/>
      <c r="AY1" s="1058"/>
    </row>
    <row r="2" spans="1:66" x14ac:dyDescent="0.2">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1014" t="s">
        <v>246</v>
      </c>
      <c r="AX2" s="1014"/>
      <c r="AY2" s="1014"/>
    </row>
    <row r="3" spans="1:66" ht="13.5" thickBot="1" x14ac:dyDescent="0.25">
      <c r="A3" s="503"/>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row>
    <row r="4" spans="1:66" x14ac:dyDescent="0.2">
      <c r="A4" s="680"/>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1059"/>
      <c r="AN4" s="1059"/>
      <c r="AO4" s="670"/>
      <c r="AP4" s="505"/>
      <c r="AQ4" s="1060" t="str">
        <f>IF(入力シート!E12="","",入力シート!E12)</f>
        <v/>
      </c>
      <c r="AR4" s="1060"/>
      <c r="AS4" s="1060"/>
      <c r="AT4" s="1060"/>
      <c r="AU4" s="1060"/>
      <c r="AV4" s="1060"/>
      <c r="AW4" s="1060"/>
      <c r="AX4" s="1060"/>
      <c r="AY4" s="1061"/>
    </row>
    <row r="5" spans="1:66" x14ac:dyDescent="0.2">
      <c r="A5" s="1073" t="s">
        <v>247</v>
      </c>
      <c r="B5" s="1074"/>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c r="AT5" s="1074"/>
      <c r="AU5" s="1074"/>
      <c r="AV5" s="1074"/>
      <c r="AW5" s="1074"/>
      <c r="AX5" s="1074"/>
      <c r="AY5" s="1075"/>
    </row>
    <row r="6" spans="1:66" s="389" customFormat="1" ht="22.5" customHeight="1" x14ac:dyDescent="0.2">
      <c r="A6" s="506"/>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507"/>
      <c r="AF6" s="402"/>
      <c r="AG6" s="402"/>
      <c r="AH6" s="402"/>
      <c r="AI6" s="402"/>
      <c r="AJ6" s="402"/>
      <c r="AK6" s="402"/>
      <c r="AL6" s="1076" t="s">
        <v>248</v>
      </c>
      <c r="AM6" s="1076"/>
      <c r="AN6" s="1076"/>
      <c r="AO6" s="1076"/>
      <c r="AP6" s="1076"/>
      <c r="AQ6" s="1076"/>
      <c r="AR6" s="1077" t="str">
        <f>IF(入力シート!E20="","",入力シート!E20)</f>
        <v/>
      </c>
      <c r="AS6" s="1077"/>
      <c r="AT6" s="1077"/>
      <c r="AU6" s="1077"/>
      <c r="AV6" s="1077"/>
      <c r="AW6" s="1077"/>
      <c r="AX6" s="1077"/>
      <c r="AY6" s="508"/>
      <c r="AZ6" s="509"/>
      <c r="BL6" t="s">
        <v>199</v>
      </c>
      <c r="BM6" t="s">
        <v>249</v>
      </c>
      <c r="BN6" t="s">
        <v>250</v>
      </c>
    </row>
    <row r="7" spans="1:66" s="389" customFormat="1" ht="22.5" customHeight="1" x14ac:dyDescent="0.15">
      <c r="A7" s="506"/>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02"/>
      <c r="AG7" s="402"/>
      <c r="AH7" s="402"/>
      <c r="AI7" s="402"/>
      <c r="AJ7" s="402"/>
      <c r="AK7" s="1078"/>
      <c r="AL7" s="1079"/>
      <c r="AM7" s="420" t="s">
        <v>123</v>
      </c>
      <c r="AN7" s="1080"/>
      <c r="AO7" s="1080"/>
      <c r="AP7" s="1038" t="s">
        <v>251</v>
      </c>
      <c r="AQ7" s="1038"/>
      <c r="AR7" s="1038"/>
      <c r="AS7" s="1038"/>
      <c r="AT7" s="1081" t="str">
        <f>IF(入力シート!E68="","",IF(入力シート!E68="選択してください","",入力シート!E68))</f>
        <v/>
      </c>
      <c r="AU7" s="1081"/>
      <c r="AV7" s="1081"/>
      <c r="AW7" s="1081"/>
      <c r="AX7" s="1081"/>
      <c r="AY7" s="511"/>
      <c r="AZ7" s="509"/>
      <c r="BL7" s="389">
        <v>1</v>
      </c>
      <c r="BM7" s="512">
        <f>IF(OR(AT7="",AT7="選択してください"),0,1)</f>
        <v>0</v>
      </c>
      <c r="BN7" s="389">
        <f>BL7-BM7</f>
        <v>1</v>
      </c>
    </row>
    <row r="8" spans="1:66" ht="15" customHeight="1" x14ac:dyDescent="0.2">
      <c r="A8" s="513" t="s">
        <v>252</v>
      </c>
      <c r="B8" s="484"/>
      <c r="C8" s="484"/>
      <c r="D8" s="484"/>
      <c r="E8" s="484"/>
      <c r="F8" s="484"/>
      <c r="G8" s="484"/>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508"/>
    </row>
    <row r="9" spans="1:66" ht="18.75" customHeight="1" x14ac:dyDescent="0.2">
      <c r="A9" s="514"/>
      <c r="B9" s="1063" t="s">
        <v>253</v>
      </c>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850" t="s">
        <v>215</v>
      </c>
      <c r="AL9" s="848"/>
      <c r="AM9" s="848"/>
      <c r="AN9" s="848"/>
      <c r="AO9" s="848"/>
      <c r="AP9" s="848"/>
      <c r="AQ9" s="848"/>
      <c r="AR9" s="848"/>
      <c r="AS9" s="848"/>
      <c r="AT9" s="848"/>
      <c r="AU9" s="848"/>
      <c r="AV9" s="848"/>
      <c r="AW9" s="848"/>
      <c r="AX9" s="1064"/>
      <c r="AY9" s="508"/>
    </row>
    <row r="10" spans="1:66" ht="18.75" customHeight="1" x14ac:dyDescent="0.2">
      <c r="A10" s="514"/>
      <c r="B10" s="1063" t="s">
        <v>254</v>
      </c>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5">
        <f>IF(入力シート!E73="","",入力シート!E73)</f>
        <v>0</v>
      </c>
      <c r="AL10" s="1066"/>
      <c r="AM10" s="1066"/>
      <c r="AN10" s="1066"/>
      <c r="AO10" s="1066"/>
      <c r="AP10" s="1066"/>
      <c r="AQ10" s="1066"/>
      <c r="AR10" s="1066"/>
      <c r="AS10" s="1066"/>
      <c r="AT10" s="1066"/>
      <c r="AU10" s="1066"/>
      <c r="AV10" s="1066"/>
      <c r="AW10" s="1007" t="s">
        <v>114</v>
      </c>
      <c r="AX10" s="1067"/>
      <c r="AY10" s="508"/>
    </row>
    <row r="11" spans="1:66" ht="18.75" customHeight="1" x14ac:dyDescent="0.2">
      <c r="A11" s="514"/>
      <c r="B11" s="1063" t="s">
        <v>255</v>
      </c>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29" t="str">
        <f>IF(入力シート!E78="","",入力シート!E78)</f>
        <v/>
      </c>
      <c r="AL11" s="1082"/>
      <c r="AM11" s="1082"/>
      <c r="AN11" s="1082"/>
      <c r="AO11" s="1082"/>
      <c r="AP11" s="1038" t="s">
        <v>123</v>
      </c>
      <c r="AQ11" s="1038"/>
      <c r="AR11" s="1082" t="str">
        <f>IF(入力シート!H78="","",入力シート!H78)</f>
        <v/>
      </c>
      <c r="AS11" s="1082"/>
      <c r="AT11" s="1082"/>
      <c r="AU11" s="1082"/>
      <c r="AV11" s="1082"/>
      <c r="AW11" s="1007" t="s">
        <v>125</v>
      </c>
      <c r="AX11" s="1067"/>
      <c r="AY11" s="508"/>
    </row>
    <row r="12" spans="1:66" ht="18.75" customHeight="1" x14ac:dyDescent="0.2">
      <c r="A12" s="514"/>
      <c r="B12" s="1063" t="s">
        <v>256</v>
      </c>
      <c r="C12" s="1063"/>
      <c r="D12" s="1063"/>
      <c r="E12" s="1063"/>
      <c r="F12" s="1063"/>
      <c r="G12" s="1063"/>
      <c r="H12" s="1063"/>
      <c r="I12" s="1063"/>
      <c r="J12" s="1063"/>
      <c r="K12" s="1063"/>
      <c r="L12" s="1063"/>
      <c r="M12" s="1063"/>
      <c r="N12" s="1063"/>
      <c r="O12" s="1063"/>
      <c r="P12" s="1063"/>
      <c r="Q12" s="1063"/>
      <c r="R12" s="1063"/>
      <c r="S12" s="1063"/>
      <c r="T12" s="1063"/>
      <c r="U12" s="1063"/>
      <c r="V12" s="1063"/>
      <c r="W12" s="1063"/>
      <c r="X12" s="1063"/>
      <c r="Y12" s="1063"/>
      <c r="Z12" s="1063"/>
      <c r="AA12" s="1063"/>
      <c r="AB12" s="1063"/>
      <c r="AC12" s="1063"/>
      <c r="AD12" s="1063"/>
      <c r="AE12" s="1063"/>
      <c r="AF12" s="1063"/>
      <c r="AG12" s="1063"/>
      <c r="AH12" s="1063"/>
      <c r="AI12" s="1063"/>
      <c r="AJ12" s="1063"/>
      <c r="AK12" s="1029" t="str">
        <f>IF(入力シート!E79="","",入力シート!E79)</f>
        <v/>
      </c>
      <c r="AL12" s="1082"/>
      <c r="AM12" s="1082"/>
      <c r="AN12" s="1082"/>
      <c r="AO12" s="1082"/>
      <c r="AP12" s="1038" t="s">
        <v>123</v>
      </c>
      <c r="AQ12" s="1038"/>
      <c r="AR12" s="1082" t="str">
        <f>IF(入力シート!H79="","",入力シート!H79)</f>
        <v/>
      </c>
      <c r="AS12" s="1082"/>
      <c r="AT12" s="1082"/>
      <c r="AU12" s="1082"/>
      <c r="AV12" s="1082"/>
      <c r="AW12" s="1007" t="s">
        <v>125</v>
      </c>
      <c r="AX12" s="1067"/>
      <c r="AY12" s="508"/>
    </row>
    <row r="13" spans="1:66" ht="18.75" customHeight="1" x14ac:dyDescent="0.2">
      <c r="A13" s="514"/>
      <c r="B13" s="1068" t="s">
        <v>257</v>
      </c>
      <c r="C13" s="1069"/>
      <c r="D13" s="1069"/>
      <c r="E13" s="1069"/>
      <c r="F13" s="1069"/>
      <c r="G13" s="1069"/>
      <c r="H13" s="1069"/>
      <c r="I13" s="1069"/>
      <c r="J13" s="1069"/>
      <c r="K13" s="1069"/>
      <c r="L13" s="1069"/>
      <c r="M13" s="1070"/>
      <c r="N13" s="1083" t="s">
        <v>621</v>
      </c>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29" t="str">
        <f>IF(入力シート!E80="","",入力シート!E80)</f>
        <v/>
      </c>
      <c r="AL13" s="1082"/>
      <c r="AM13" s="1082"/>
      <c r="AN13" s="1082"/>
      <c r="AO13" s="1082"/>
      <c r="AP13" s="1082"/>
      <c r="AQ13" s="1082"/>
      <c r="AR13" s="1082"/>
      <c r="AS13" s="1082"/>
      <c r="AT13" s="1082"/>
      <c r="AU13" s="1082"/>
      <c r="AV13" s="1082"/>
      <c r="AW13" s="1007" t="s">
        <v>259</v>
      </c>
      <c r="AX13" s="1067"/>
      <c r="AY13" s="508"/>
    </row>
    <row r="14" spans="1:66" ht="18.75" customHeight="1" x14ac:dyDescent="0.2">
      <c r="A14" s="514"/>
      <c r="B14" s="1098"/>
      <c r="C14" s="1099"/>
      <c r="D14" s="1099"/>
      <c r="E14" s="1099"/>
      <c r="F14" s="1099"/>
      <c r="G14" s="1099"/>
      <c r="H14" s="1099"/>
      <c r="I14" s="1099"/>
      <c r="J14" s="1099"/>
      <c r="K14" s="1099"/>
      <c r="L14" s="1099"/>
      <c r="M14" s="1100"/>
      <c r="N14" s="1083" t="s">
        <v>622</v>
      </c>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c r="AJ14" s="1083"/>
      <c r="AK14" s="1029" t="str">
        <f>IF(入力シート!E81="","",入力シート!E81)</f>
        <v/>
      </c>
      <c r="AL14" s="1082"/>
      <c r="AM14" s="1082"/>
      <c r="AN14" s="1082"/>
      <c r="AO14" s="1082"/>
      <c r="AP14" s="1082"/>
      <c r="AQ14" s="1082"/>
      <c r="AR14" s="1082"/>
      <c r="AS14" s="1082"/>
      <c r="AT14" s="1082"/>
      <c r="AU14" s="1082"/>
      <c r="AV14" s="1082"/>
      <c r="AW14" s="1007" t="s">
        <v>259</v>
      </c>
      <c r="AX14" s="1067"/>
      <c r="AY14" s="508"/>
    </row>
    <row r="15" spans="1:66" ht="18.75" customHeight="1" x14ac:dyDescent="0.2">
      <c r="A15" s="514"/>
      <c r="B15" s="1063" t="s">
        <v>261</v>
      </c>
      <c r="C15" s="1063"/>
      <c r="D15" s="1063"/>
      <c r="E15" s="1063"/>
      <c r="F15" s="1063"/>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c r="AF15" s="1063"/>
      <c r="AG15" s="1063"/>
      <c r="AH15" s="1063"/>
      <c r="AI15" s="1063"/>
      <c r="AJ15" s="1063"/>
      <c r="AK15" s="1094" t="str">
        <f>IF(入力シート!E84="","",IF(入力シート!E84="選択してください","",入力シート!E84))</f>
        <v/>
      </c>
      <c r="AL15" s="1095"/>
      <c r="AM15" s="1095"/>
      <c r="AN15" s="1095"/>
      <c r="AO15" s="1095"/>
      <c r="AP15" s="1095"/>
      <c r="AQ15" s="1095"/>
      <c r="AR15" s="1095"/>
      <c r="AS15" s="1095"/>
      <c r="AT15" s="1095"/>
      <c r="AU15" s="1095"/>
      <c r="AV15" s="1095"/>
      <c r="AW15" s="848"/>
      <c r="AX15" s="1064"/>
      <c r="AY15" s="508"/>
    </row>
    <row r="16" spans="1:66" ht="18.75" customHeight="1" x14ac:dyDescent="0.2">
      <c r="A16" s="514"/>
      <c r="B16" s="1063" t="s">
        <v>262</v>
      </c>
      <c r="C16" s="1063"/>
      <c r="D16" s="1063"/>
      <c r="E16" s="1063"/>
      <c r="F16" s="1063"/>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c r="AF16" s="1063"/>
      <c r="AG16" s="1063"/>
      <c r="AH16" s="1063"/>
      <c r="AI16" s="1063"/>
      <c r="AJ16" s="1063"/>
      <c r="AK16" s="1065" t="str">
        <f>IF(入力シート!E85="","",入力シート!E85)</f>
        <v/>
      </c>
      <c r="AL16" s="1066"/>
      <c r="AM16" s="1066"/>
      <c r="AN16" s="1066"/>
      <c r="AO16" s="1066"/>
      <c r="AP16" s="1066"/>
      <c r="AQ16" s="1066"/>
      <c r="AR16" s="1066"/>
      <c r="AS16" s="1066"/>
      <c r="AT16" s="1066"/>
      <c r="AU16" s="1066"/>
      <c r="AV16" s="1066"/>
      <c r="AW16" s="1066"/>
      <c r="AX16" s="1096"/>
      <c r="AY16" s="508"/>
    </row>
    <row r="17" spans="1:66" ht="13" customHeight="1" x14ac:dyDescent="0.2">
      <c r="A17" s="514"/>
      <c r="B17" s="1069" t="s">
        <v>263</v>
      </c>
      <c r="C17" s="1069"/>
      <c r="D17" s="1069"/>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69"/>
      <c r="AS17" s="1069"/>
      <c r="AT17" s="1069"/>
      <c r="AU17" s="1069"/>
      <c r="AV17" s="1069"/>
      <c r="AW17" s="1069"/>
      <c r="AX17" s="1069"/>
      <c r="AY17" s="508"/>
    </row>
    <row r="18" spans="1:66" ht="15" customHeight="1" x14ac:dyDescent="0.2">
      <c r="A18" s="1106" t="s">
        <v>264</v>
      </c>
      <c r="B18" s="1106"/>
      <c r="C18" s="1106"/>
      <c r="D18" s="1106"/>
      <c r="E18" s="1106"/>
      <c r="F18" s="1106"/>
      <c r="G18" s="1106"/>
      <c r="H18" s="1106"/>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508"/>
    </row>
    <row r="19" spans="1:66" ht="18.75" customHeight="1" x14ac:dyDescent="0.2">
      <c r="A19" s="514" t="s">
        <v>178</v>
      </c>
      <c r="B19" s="1068" t="s">
        <v>265</v>
      </c>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70"/>
      <c r="AK19" s="1071"/>
      <c r="AL19" s="1072"/>
      <c r="AM19" s="1072"/>
      <c r="AN19" s="1072"/>
      <c r="AO19" s="1072"/>
      <c r="AP19" s="1072"/>
      <c r="AQ19" s="1072"/>
      <c r="AR19" s="1072"/>
      <c r="AS19" s="1072"/>
      <c r="AT19" s="1072"/>
      <c r="AU19" s="1072"/>
      <c r="AV19" s="1072"/>
      <c r="AW19" s="1007" t="s">
        <v>118</v>
      </c>
      <c r="AX19" s="1067"/>
      <c r="AY19" s="508"/>
      <c r="BA19">
        <v>1</v>
      </c>
      <c r="BB19">
        <f>COUNTA(AK19)</f>
        <v>0</v>
      </c>
      <c r="BC19">
        <f>BA19-BB19</f>
        <v>1</v>
      </c>
      <c r="BL19">
        <v>1</v>
      </c>
      <c r="BM19">
        <f>COUNTA(AK19)</f>
        <v>0</v>
      </c>
      <c r="BN19">
        <f>BL19-BM19</f>
        <v>1</v>
      </c>
    </row>
    <row r="20" spans="1:66" ht="18.75" customHeight="1" x14ac:dyDescent="0.2">
      <c r="A20" s="514"/>
      <c r="B20" s="1063" t="s">
        <v>266</v>
      </c>
      <c r="C20" s="1063"/>
      <c r="D20" s="1063"/>
      <c r="E20" s="1063"/>
      <c r="F20" s="1063"/>
      <c r="G20" s="1063"/>
      <c r="H20" s="1063"/>
      <c r="I20" s="1063"/>
      <c r="J20" s="1063"/>
      <c r="K20" s="1063"/>
      <c r="L20" s="1063"/>
      <c r="M20" s="1063"/>
      <c r="N20" s="1063"/>
      <c r="O20" s="1063"/>
      <c r="P20" s="1063"/>
      <c r="Q20" s="1063"/>
      <c r="R20" s="1063"/>
      <c r="S20" s="1063"/>
      <c r="T20" s="1063"/>
      <c r="U20" s="1063"/>
      <c r="V20" s="1068"/>
      <c r="W20" s="1068"/>
      <c r="X20" s="1068"/>
      <c r="Y20" s="1068"/>
      <c r="Z20" s="1068"/>
      <c r="AA20" s="1068"/>
      <c r="AB20" s="1068"/>
      <c r="AC20" s="1068"/>
      <c r="AD20" s="1068"/>
      <c r="AE20" s="1068"/>
      <c r="AF20" s="1068"/>
      <c r="AG20" s="1068"/>
      <c r="AH20" s="1068"/>
      <c r="AI20" s="1068"/>
      <c r="AJ20" s="1097"/>
      <c r="AK20" s="1071"/>
      <c r="AL20" s="1072"/>
      <c r="AM20" s="1072"/>
      <c r="AN20" s="1072"/>
      <c r="AO20" s="1072"/>
      <c r="AP20" s="400" t="s">
        <v>267</v>
      </c>
      <c r="AQ20" s="516" t="s">
        <v>268</v>
      </c>
      <c r="AR20" s="1072"/>
      <c r="AS20" s="1072"/>
      <c r="AT20" s="1072"/>
      <c r="AU20" s="1072"/>
      <c r="AV20" s="1072"/>
      <c r="AW20" s="1007" t="s">
        <v>107</v>
      </c>
      <c r="AX20" s="1067"/>
      <c r="AY20" s="508"/>
      <c r="BA20">
        <v>1</v>
      </c>
      <c r="BB20">
        <f>COUNTA(AK20)</f>
        <v>0</v>
      </c>
      <c r="BC20">
        <f t="shared" ref="BC20:BC25" si="0">BA20-BB20</f>
        <v>1</v>
      </c>
    </row>
    <row r="21" spans="1:66" ht="18.75" customHeight="1" x14ac:dyDescent="0.2">
      <c r="A21" s="514"/>
      <c r="B21" s="1104" t="s">
        <v>269</v>
      </c>
      <c r="C21" s="1105"/>
      <c r="D21" s="1105"/>
      <c r="E21" s="1105"/>
      <c r="F21" s="1105"/>
      <c r="G21" s="1105"/>
      <c r="H21" s="1105"/>
      <c r="I21" s="1105"/>
      <c r="J21" s="1069"/>
      <c r="K21" s="1069"/>
      <c r="L21" s="1069"/>
      <c r="M21" s="1069"/>
      <c r="N21" s="1069"/>
      <c r="O21" s="1069"/>
      <c r="P21" s="1069"/>
      <c r="Q21" s="1069"/>
      <c r="R21" s="1069"/>
      <c r="S21" s="1069"/>
      <c r="T21" s="1069"/>
      <c r="U21" s="1069"/>
      <c r="V21" s="516"/>
      <c r="W21" s="1085" t="s">
        <v>270</v>
      </c>
      <c r="X21" s="1086"/>
      <c r="Y21" s="1086"/>
      <c r="Z21" s="1086"/>
      <c r="AA21" s="1086"/>
      <c r="AB21" s="1086"/>
      <c r="AC21" s="1086"/>
      <c r="AD21" s="1086"/>
      <c r="AE21" s="1086"/>
      <c r="AF21" s="1086"/>
      <c r="AG21" s="1086"/>
      <c r="AH21" s="1086"/>
      <c r="AI21" s="1086"/>
      <c r="AJ21" s="1087"/>
      <c r="AK21" s="1088"/>
      <c r="AL21" s="1089"/>
      <c r="AM21" s="1089"/>
      <c r="AN21" s="1089"/>
      <c r="AO21" s="1089"/>
      <c r="AP21" s="1089"/>
      <c r="AQ21" s="1089"/>
      <c r="AR21" s="1089"/>
      <c r="AS21" s="1089"/>
      <c r="AT21" s="1089"/>
      <c r="AU21" s="1089"/>
      <c r="AV21" s="1089"/>
      <c r="AW21" s="1089"/>
      <c r="AX21" s="1090"/>
      <c r="AY21" s="508"/>
      <c r="BA21">
        <v>1</v>
      </c>
      <c r="BB21">
        <f>COUNTA(AR20)</f>
        <v>0</v>
      </c>
      <c r="BC21">
        <f t="shared" si="0"/>
        <v>1</v>
      </c>
    </row>
    <row r="22" spans="1:66" ht="18.75" customHeight="1" x14ac:dyDescent="0.2">
      <c r="A22" s="514"/>
      <c r="B22" s="1104"/>
      <c r="C22" s="1105"/>
      <c r="D22" s="1105"/>
      <c r="E22" s="1105"/>
      <c r="F22" s="1105"/>
      <c r="G22" s="1105"/>
      <c r="H22" s="1105"/>
      <c r="I22" s="1105"/>
      <c r="J22" s="1105"/>
      <c r="K22" s="1105"/>
      <c r="L22" s="1105"/>
      <c r="M22" s="1105"/>
      <c r="N22" s="1105"/>
      <c r="O22" s="1105"/>
      <c r="P22" s="1105"/>
      <c r="Q22" s="1105"/>
      <c r="R22" s="1105"/>
      <c r="S22" s="1105"/>
      <c r="T22" s="1105"/>
      <c r="U22" s="1105"/>
      <c r="V22" s="418"/>
      <c r="W22" s="1091" t="s">
        <v>271</v>
      </c>
      <c r="X22" s="1092"/>
      <c r="Y22" s="1092"/>
      <c r="Z22" s="1092"/>
      <c r="AA22" s="1092"/>
      <c r="AB22" s="1092"/>
      <c r="AC22" s="1092"/>
      <c r="AD22" s="1092"/>
      <c r="AE22" s="1092"/>
      <c r="AF22" s="1092"/>
      <c r="AG22" s="1092"/>
      <c r="AH22" s="1092"/>
      <c r="AI22" s="1092"/>
      <c r="AJ22" s="1093"/>
      <c r="AK22" s="1101"/>
      <c r="AL22" s="1102"/>
      <c r="AM22" s="1102"/>
      <c r="AN22" s="1102"/>
      <c r="AO22" s="1102"/>
      <c r="AP22" s="1102"/>
      <c r="AQ22" s="1102"/>
      <c r="AR22" s="1102"/>
      <c r="AS22" s="1102"/>
      <c r="AT22" s="1102"/>
      <c r="AU22" s="1102"/>
      <c r="AV22" s="1102"/>
      <c r="AW22" s="1102"/>
      <c r="AX22" s="1103"/>
      <c r="AY22" s="508"/>
      <c r="BA22">
        <v>1</v>
      </c>
      <c r="BB22">
        <f>COUNTA(AK21)</f>
        <v>0</v>
      </c>
      <c r="BC22">
        <f t="shared" si="0"/>
        <v>1</v>
      </c>
    </row>
    <row r="23" spans="1:66" ht="18.75" customHeight="1" x14ac:dyDescent="0.2">
      <c r="A23" s="514"/>
      <c r="B23" s="1098"/>
      <c r="C23" s="1099"/>
      <c r="D23" s="1099"/>
      <c r="E23" s="1099"/>
      <c r="F23" s="1099"/>
      <c r="G23" s="1099"/>
      <c r="H23" s="1099"/>
      <c r="I23" s="1099"/>
      <c r="J23" s="1099"/>
      <c r="K23" s="1099"/>
      <c r="L23" s="1099"/>
      <c r="M23" s="1099"/>
      <c r="N23" s="1099"/>
      <c r="O23" s="1099"/>
      <c r="P23" s="1099"/>
      <c r="Q23" s="1099"/>
      <c r="R23" s="1099"/>
      <c r="S23" s="1099"/>
      <c r="T23" s="1099"/>
      <c r="U23" s="1099"/>
      <c r="V23" s="517"/>
      <c r="W23" s="1143" t="s">
        <v>272</v>
      </c>
      <c r="X23" s="1144"/>
      <c r="Y23" s="1144"/>
      <c r="Z23" s="1144"/>
      <c r="AA23" s="1144"/>
      <c r="AB23" s="1144"/>
      <c r="AC23" s="1144"/>
      <c r="AD23" s="1144"/>
      <c r="AE23" s="1144"/>
      <c r="AF23" s="1144"/>
      <c r="AG23" s="1144"/>
      <c r="AH23" s="1144"/>
      <c r="AI23" s="1144"/>
      <c r="AJ23" s="1145"/>
      <c r="AK23" s="1146"/>
      <c r="AL23" s="1147"/>
      <c r="AM23" s="1147"/>
      <c r="AN23" s="1147"/>
      <c r="AO23" s="1147"/>
      <c r="AP23" s="1147"/>
      <c r="AQ23" s="1147"/>
      <c r="AR23" s="1147"/>
      <c r="AS23" s="1147"/>
      <c r="AT23" s="1147"/>
      <c r="AU23" s="1147"/>
      <c r="AV23" s="1147"/>
      <c r="AW23" s="1147"/>
      <c r="AX23" s="1148"/>
      <c r="AY23" s="508"/>
      <c r="BA23">
        <v>1</v>
      </c>
      <c r="BB23">
        <f>IF(AK21="無",1,COUNTA(AK22))</f>
        <v>0</v>
      </c>
      <c r="BC23">
        <f t="shared" si="0"/>
        <v>1</v>
      </c>
    </row>
    <row r="24" spans="1:66" ht="18.75" customHeight="1" x14ac:dyDescent="0.2">
      <c r="A24" s="514"/>
      <c r="B24" s="1063" t="s">
        <v>273</v>
      </c>
      <c r="C24" s="1140"/>
      <c r="D24" s="1140"/>
      <c r="E24" s="1140"/>
      <c r="F24" s="1140"/>
      <c r="G24" s="1140"/>
      <c r="H24" s="1140"/>
      <c r="I24" s="1140"/>
      <c r="J24" s="1140"/>
      <c r="K24" s="1140"/>
      <c r="L24" s="1140"/>
      <c r="M24" s="1140"/>
      <c r="N24" s="1140"/>
      <c r="O24" s="1140"/>
      <c r="P24" s="1140"/>
      <c r="Q24" s="1140"/>
      <c r="R24" s="1140"/>
      <c r="S24" s="1140"/>
      <c r="T24" s="1140"/>
      <c r="U24" s="1140"/>
      <c r="V24" s="1099"/>
      <c r="W24" s="1099"/>
      <c r="X24" s="1099"/>
      <c r="Y24" s="1099"/>
      <c r="Z24" s="1099"/>
      <c r="AA24" s="1099"/>
      <c r="AB24" s="1099"/>
      <c r="AC24" s="1099"/>
      <c r="AD24" s="1099"/>
      <c r="AE24" s="1099"/>
      <c r="AF24" s="1099"/>
      <c r="AG24" s="1099"/>
      <c r="AH24" s="1099"/>
      <c r="AI24" s="1099"/>
      <c r="AJ24" s="1099"/>
      <c r="AK24" s="1141"/>
      <c r="AL24" s="1142"/>
      <c r="AM24" s="1142"/>
      <c r="AN24" s="1142"/>
      <c r="AO24" s="1142"/>
      <c r="AP24" s="1142"/>
      <c r="AQ24" s="1142"/>
      <c r="AR24" s="1142"/>
      <c r="AS24" s="1142"/>
      <c r="AT24" s="1142"/>
      <c r="AU24" s="1142"/>
      <c r="AV24" s="1142"/>
      <c r="AW24" s="517" t="s">
        <v>120</v>
      </c>
      <c r="AX24" s="518"/>
      <c r="AY24" s="508"/>
      <c r="BA24">
        <v>1</v>
      </c>
      <c r="BB24">
        <f>IF(AK21="無",1,COUNTA(AK23))</f>
        <v>0</v>
      </c>
      <c r="BC24">
        <f t="shared" si="0"/>
        <v>1</v>
      </c>
    </row>
    <row r="25" spans="1:66" x14ac:dyDescent="0.2">
      <c r="A25" s="506"/>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508"/>
      <c r="BA25">
        <v>1</v>
      </c>
      <c r="BB25">
        <f>COUNTA(AK24)</f>
        <v>0</v>
      </c>
      <c r="BC25">
        <f t="shared" si="0"/>
        <v>1</v>
      </c>
    </row>
    <row r="26" spans="1:66" ht="15" customHeight="1" x14ac:dyDescent="0.2">
      <c r="A26" s="513" t="s">
        <v>274</v>
      </c>
      <c r="B26" s="416"/>
      <c r="C26" s="416"/>
      <c r="D26" s="416"/>
      <c r="E26" s="484"/>
      <c r="F26" s="484"/>
      <c r="G26" s="484"/>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519"/>
      <c r="AH26" s="460"/>
      <c r="AI26" s="460"/>
      <c r="AJ26" s="460"/>
      <c r="AK26" s="460"/>
      <c r="AL26" s="460"/>
      <c r="AM26" s="460"/>
      <c r="AN26" s="460"/>
      <c r="AO26" s="460"/>
      <c r="AP26" s="460"/>
      <c r="AQ26" s="460"/>
      <c r="AR26" s="460"/>
      <c r="AS26" s="460"/>
      <c r="AT26" s="460"/>
      <c r="AU26" s="460"/>
      <c r="AV26" s="460"/>
      <c r="AW26" s="460"/>
      <c r="AX26" s="460"/>
      <c r="AY26" s="508"/>
    </row>
    <row r="27" spans="1:66" ht="18.75" customHeight="1" thickBot="1" x14ac:dyDescent="0.25">
      <c r="A27" s="506"/>
      <c r="B27" s="1107" t="s">
        <v>275</v>
      </c>
      <c r="C27" s="1108"/>
      <c r="D27" s="1108"/>
      <c r="E27" s="1108"/>
      <c r="F27" s="1108"/>
      <c r="G27" s="1108"/>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9"/>
      <c r="AE27" s="526"/>
      <c r="AF27" s="1108" t="s">
        <v>276</v>
      </c>
      <c r="AG27" s="1108"/>
      <c r="AH27" s="1108"/>
      <c r="AI27" s="1108"/>
      <c r="AJ27" s="1108"/>
      <c r="AK27" s="1108"/>
      <c r="AL27" s="1108"/>
      <c r="AM27" s="1108"/>
      <c r="AN27" s="1108"/>
      <c r="AO27" s="1108"/>
      <c r="AP27" s="1108"/>
      <c r="AQ27" s="1108"/>
      <c r="AR27" s="1108"/>
      <c r="AS27" s="1108"/>
      <c r="AT27" s="1108"/>
      <c r="AU27" s="1108"/>
      <c r="AV27" s="1108"/>
      <c r="AW27" s="1108"/>
      <c r="AX27" s="1109"/>
      <c r="AY27" s="508"/>
    </row>
    <row r="28" spans="1:66" ht="18.75" customHeight="1" thickTop="1" x14ac:dyDescent="0.2">
      <c r="A28" s="506"/>
      <c r="B28" s="1120" t="s">
        <v>277</v>
      </c>
      <c r="C28" s="1121"/>
      <c r="D28" s="1121"/>
      <c r="E28" s="1121"/>
      <c r="F28" s="1121"/>
      <c r="G28" s="1121"/>
      <c r="H28" s="1121"/>
      <c r="I28" s="1121"/>
      <c r="J28" s="1122"/>
      <c r="K28" s="1152">
        <f>IF(K42="","",K42)</f>
        <v>0</v>
      </c>
      <c r="L28" s="1153"/>
      <c r="M28" s="1153"/>
      <c r="N28" s="1153"/>
      <c r="O28" s="1153"/>
      <c r="P28" s="1153"/>
      <c r="Q28" s="1153"/>
      <c r="R28" s="1153"/>
      <c r="S28" s="1153"/>
      <c r="T28" s="1153"/>
      <c r="U28" s="1153"/>
      <c r="V28" s="1153"/>
      <c r="W28" s="1153"/>
      <c r="X28" s="1153"/>
      <c r="Y28" s="1153"/>
      <c r="Z28" s="1153"/>
      <c r="AA28" s="1153"/>
      <c r="AB28" s="1153"/>
      <c r="AC28" s="527" t="s">
        <v>109</v>
      </c>
      <c r="AD28" s="528"/>
      <c r="AE28" s="485"/>
      <c r="AF28" s="1121" t="s">
        <v>278</v>
      </c>
      <c r="AG28" s="1121"/>
      <c r="AH28" s="1121"/>
      <c r="AI28" s="1121"/>
      <c r="AJ28" s="1121"/>
      <c r="AK28" s="1121"/>
      <c r="AL28" s="1122"/>
      <c r="AM28" s="1149" t="str">
        <f>IF(入力シート!E74="","",IF(入力シート!E74="選択してください","",入力シート!E74))</f>
        <v/>
      </c>
      <c r="AN28" s="1150"/>
      <c r="AO28" s="1150"/>
      <c r="AP28" s="1150"/>
      <c r="AQ28" s="1150"/>
      <c r="AR28" s="1150"/>
      <c r="AS28" s="1150"/>
      <c r="AT28" s="1150"/>
      <c r="AU28" s="1150"/>
      <c r="AV28" s="1150"/>
      <c r="AW28" s="1150"/>
      <c r="AX28" s="1151"/>
      <c r="AY28" s="508"/>
    </row>
    <row r="29" spans="1:66" ht="18.75" customHeight="1" x14ac:dyDescent="0.2">
      <c r="A29" s="506"/>
      <c r="B29" s="1006" t="s">
        <v>279</v>
      </c>
      <c r="C29" s="1007"/>
      <c r="D29" s="1007"/>
      <c r="E29" s="1007"/>
      <c r="F29" s="1007"/>
      <c r="G29" s="1007"/>
      <c r="H29" s="1007"/>
      <c r="I29" s="1007"/>
      <c r="J29" s="1067"/>
      <c r="K29" s="1072"/>
      <c r="L29" s="1072"/>
      <c r="M29" s="1072"/>
      <c r="N29" s="1072"/>
      <c r="O29" s="1072"/>
      <c r="P29" s="1072"/>
      <c r="Q29" s="1072"/>
      <c r="R29" s="1072"/>
      <c r="S29" s="1072"/>
      <c r="T29" s="1072"/>
      <c r="U29" s="1072"/>
      <c r="V29" s="1072"/>
      <c r="W29" s="1072"/>
      <c r="X29" s="1072"/>
      <c r="Y29" s="1072"/>
      <c r="Z29" s="1072"/>
      <c r="AA29" s="1072"/>
      <c r="AB29" s="1072"/>
      <c r="AC29" s="510" t="s">
        <v>107</v>
      </c>
      <c r="AD29" s="464"/>
      <c r="AE29" s="529"/>
      <c r="AF29" s="1007" t="s">
        <v>280</v>
      </c>
      <c r="AG29" s="1007"/>
      <c r="AH29" s="1007"/>
      <c r="AI29" s="1007"/>
      <c r="AJ29" s="1007"/>
      <c r="AK29" s="1007"/>
      <c r="AL29" s="1067"/>
      <c r="AM29" s="1071"/>
      <c r="AN29" s="1072"/>
      <c r="AO29" s="1072"/>
      <c r="AP29" s="1072"/>
      <c r="AQ29" s="1072"/>
      <c r="AR29" s="1072"/>
      <c r="AS29" s="1072"/>
      <c r="AT29" s="1072"/>
      <c r="AU29" s="1072"/>
      <c r="AV29" s="1072"/>
      <c r="AW29" s="520" t="s">
        <v>267</v>
      </c>
      <c r="AX29" s="521"/>
      <c r="AY29" s="508"/>
    </row>
    <row r="30" spans="1:66" ht="18.75" customHeight="1" x14ac:dyDescent="0.2">
      <c r="A30" s="506"/>
      <c r="B30" s="1006" t="s">
        <v>281</v>
      </c>
      <c r="C30" s="1007"/>
      <c r="D30" s="1007"/>
      <c r="E30" s="1007"/>
      <c r="F30" s="1007"/>
      <c r="G30" s="1007"/>
      <c r="H30" s="1007"/>
      <c r="I30" s="1007"/>
      <c r="J30" s="1067"/>
      <c r="K30" s="1072"/>
      <c r="L30" s="1072"/>
      <c r="M30" s="1072"/>
      <c r="N30" s="1072"/>
      <c r="O30" s="1072"/>
      <c r="P30" s="1072"/>
      <c r="Q30" s="1072"/>
      <c r="R30" s="1072"/>
      <c r="S30" s="1072"/>
      <c r="T30" s="1072"/>
      <c r="U30" s="1072"/>
      <c r="V30" s="1072"/>
      <c r="W30" s="1072"/>
      <c r="X30" s="1072"/>
      <c r="Y30" s="1072"/>
      <c r="Z30" s="1072"/>
      <c r="AA30" s="1072"/>
      <c r="AB30" s="1072"/>
      <c r="AC30" s="667" t="s">
        <v>299</v>
      </c>
      <c r="AD30" s="464"/>
      <c r="AE30" s="485"/>
      <c r="AF30" s="1007" t="s">
        <v>282</v>
      </c>
      <c r="AG30" s="1007"/>
      <c r="AH30" s="1007"/>
      <c r="AI30" s="1007"/>
      <c r="AJ30" s="1007"/>
      <c r="AK30" s="1007"/>
      <c r="AL30" s="1067"/>
      <c r="AM30" s="1029" t="str">
        <f>IF(入力シート!E72="","",入力シート!E72)</f>
        <v/>
      </c>
      <c r="AN30" s="1082"/>
      <c r="AO30" s="1082"/>
      <c r="AP30" s="1082"/>
      <c r="AQ30" s="1082"/>
      <c r="AR30" s="1082"/>
      <c r="AS30" s="1082"/>
      <c r="AT30" s="1082"/>
      <c r="AU30" s="1082"/>
      <c r="AV30" s="1082"/>
      <c r="AW30" s="520" t="s">
        <v>109</v>
      </c>
      <c r="AX30" s="521"/>
      <c r="AY30" s="508"/>
    </row>
    <row r="31" spans="1:66" ht="18.75" customHeight="1" x14ac:dyDescent="0.2">
      <c r="A31" s="506"/>
      <c r="B31" s="978" t="s">
        <v>283</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485"/>
      <c r="AF31" s="1007" t="s">
        <v>284</v>
      </c>
      <c r="AG31" s="1007"/>
      <c r="AH31" s="1007"/>
      <c r="AI31" s="1007"/>
      <c r="AJ31" s="1007"/>
      <c r="AK31" s="1007"/>
      <c r="AL31" s="1067"/>
      <c r="AM31" s="1029" t="str">
        <f>IF(入力シート!E76="","",入力シート!E76)</f>
        <v/>
      </c>
      <c r="AN31" s="1082"/>
      <c r="AO31" s="1082"/>
      <c r="AP31" s="1082"/>
      <c r="AQ31" s="1082"/>
      <c r="AR31" s="1082"/>
      <c r="AS31" s="1082"/>
      <c r="AT31" s="1082"/>
      <c r="AU31" s="1082"/>
      <c r="AV31" s="1082"/>
      <c r="AW31" s="520" t="s">
        <v>120</v>
      </c>
      <c r="AX31" s="521"/>
      <c r="AY31" s="508"/>
    </row>
    <row r="32" spans="1:66" ht="18.75" customHeight="1" x14ac:dyDescent="0.2">
      <c r="A32" s="506"/>
      <c r="B32" s="1128" t="s">
        <v>285</v>
      </c>
      <c r="C32" s="1129"/>
      <c r="D32" s="1129"/>
      <c r="E32" s="1129"/>
      <c r="F32" s="1129"/>
      <c r="G32" s="1129"/>
      <c r="H32" s="1129"/>
      <c r="I32" s="1129"/>
      <c r="J32" s="1129"/>
      <c r="K32" s="1110" t="str">
        <f>IF(入力シート!E86="","",入力シート!E86)</f>
        <v/>
      </c>
      <c r="L32" s="1111"/>
      <c r="M32" s="1111"/>
      <c r="N32" s="1111"/>
      <c r="O32" s="1111"/>
      <c r="P32" s="1111"/>
      <c r="Q32" s="1111"/>
      <c r="R32" s="1111"/>
      <c r="S32" s="1111"/>
      <c r="T32" s="1111"/>
      <c r="U32" s="1111"/>
      <c r="V32" s="1111"/>
      <c r="W32" s="1111"/>
      <c r="X32" s="1111"/>
      <c r="Y32" s="1111"/>
      <c r="Z32" s="1111"/>
      <c r="AA32" s="1111"/>
      <c r="AB32" s="1111"/>
      <c r="AC32" s="522" t="s">
        <v>135</v>
      </c>
      <c r="AD32" s="523"/>
      <c r="AE32" s="485"/>
      <c r="AF32" s="1176" t="s">
        <v>286</v>
      </c>
      <c r="AG32" s="1007"/>
      <c r="AH32" s="1007"/>
      <c r="AI32" s="1007"/>
      <c r="AJ32" s="1007"/>
      <c r="AK32" s="1007"/>
      <c r="AL32" s="1067"/>
      <c r="AM32" s="1168" t="str">
        <f>IF(入力シート!E77="","",入力シート!E77)</f>
        <v/>
      </c>
      <c r="AN32" s="1169"/>
      <c r="AO32" s="1169"/>
      <c r="AP32" s="1169"/>
      <c r="AQ32" s="1167" t="s">
        <v>519</v>
      </c>
      <c r="AR32" s="1167"/>
      <c r="AS32" s="1191" t="str">
        <f>IF(入力シート!H77="","",入力シート!H77)</f>
        <v/>
      </c>
      <c r="AT32" s="1191"/>
      <c r="AU32" s="1191"/>
      <c r="AV32" s="1191"/>
      <c r="AW32" s="510" t="s">
        <v>120</v>
      </c>
      <c r="AX32" s="464"/>
      <c r="AY32" s="508"/>
    </row>
    <row r="33" spans="1:51" ht="18.75" customHeight="1" x14ac:dyDescent="0.2">
      <c r="A33" s="506"/>
      <c r="B33" s="1126"/>
      <c r="C33" s="1123" t="s">
        <v>287</v>
      </c>
      <c r="D33" s="1124"/>
      <c r="E33" s="1124"/>
      <c r="F33" s="1125"/>
      <c r="G33" s="1199" t="s">
        <v>288</v>
      </c>
      <c r="H33" s="1200"/>
      <c r="I33" s="1200"/>
      <c r="J33" s="1201"/>
      <c r="K33" s="1156" t="s">
        <v>289</v>
      </c>
      <c r="L33" s="1157"/>
      <c r="M33" s="1157"/>
      <c r="N33" s="1157"/>
      <c r="O33" s="1158"/>
      <c r="P33" s="1205" t="s">
        <v>290</v>
      </c>
      <c r="Q33" s="1206"/>
      <c r="R33" s="1206"/>
      <c r="S33" s="1206"/>
      <c r="T33" s="1207"/>
      <c r="U33" s="1156" t="s">
        <v>291</v>
      </c>
      <c r="V33" s="1157"/>
      <c r="W33" s="1157"/>
      <c r="X33" s="1157"/>
      <c r="Y33" s="1158"/>
      <c r="Z33" s="1156" t="s">
        <v>612</v>
      </c>
      <c r="AA33" s="1157"/>
      <c r="AB33" s="1157"/>
      <c r="AC33" s="1157"/>
      <c r="AD33" s="1158"/>
      <c r="AE33" s="485"/>
      <c r="AF33" s="1007" t="s">
        <v>292</v>
      </c>
      <c r="AG33" s="1007"/>
      <c r="AH33" s="1007"/>
      <c r="AI33" s="1007"/>
      <c r="AJ33" s="1007"/>
      <c r="AK33" s="1007"/>
      <c r="AL33" s="1067"/>
      <c r="AM33" s="850" t="str">
        <f>IF(入力シート!E82="","",IF(入力シート!E82="選択してください","",入力シート!E82))</f>
        <v/>
      </c>
      <c r="AN33" s="848"/>
      <c r="AO33" s="848"/>
      <c r="AP33" s="848"/>
      <c r="AQ33" s="848"/>
      <c r="AR33" s="848"/>
      <c r="AS33" s="848"/>
      <c r="AT33" s="848"/>
      <c r="AU33" s="848"/>
      <c r="AV33" s="848"/>
      <c r="AW33" s="848"/>
      <c r="AX33" s="1064"/>
      <c r="AY33" s="508"/>
    </row>
    <row r="34" spans="1:51" ht="18.75" customHeight="1" x14ac:dyDescent="0.2">
      <c r="A34" s="506"/>
      <c r="B34" s="1127"/>
      <c r="C34" s="1112" t="s">
        <v>293</v>
      </c>
      <c r="D34" s="1113"/>
      <c r="E34" s="1113"/>
      <c r="F34" s="1114"/>
      <c r="G34" s="1130" t="s">
        <v>294</v>
      </c>
      <c r="H34" s="1131"/>
      <c r="I34" s="1131"/>
      <c r="J34" s="1132"/>
      <c r="K34" s="1170" t="s">
        <v>295</v>
      </c>
      <c r="L34" s="1171"/>
      <c r="M34" s="1171"/>
      <c r="N34" s="1171"/>
      <c r="O34" s="1172"/>
      <c r="P34" s="1159" t="s">
        <v>549</v>
      </c>
      <c r="Q34" s="1160"/>
      <c r="R34" s="1160"/>
      <c r="S34" s="1160"/>
      <c r="T34" s="1161"/>
      <c r="U34" s="1170" t="s">
        <v>623</v>
      </c>
      <c r="V34" s="1171"/>
      <c r="W34" s="1171"/>
      <c r="X34" s="1171"/>
      <c r="Y34" s="1172"/>
      <c r="Z34" s="1170" t="s">
        <v>613</v>
      </c>
      <c r="AA34" s="1171"/>
      <c r="AB34" s="1171"/>
      <c r="AC34" s="1171"/>
      <c r="AD34" s="1172"/>
      <c r="AE34" s="485"/>
      <c r="AF34" s="1187" t="s">
        <v>296</v>
      </c>
      <c r="AG34" s="1187"/>
      <c r="AH34" s="1187"/>
      <c r="AI34" s="1187"/>
      <c r="AJ34" s="1187"/>
      <c r="AK34" s="1187"/>
      <c r="AL34" s="1188"/>
      <c r="AM34" s="1192"/>
      <c r="AN34" s="1193"/>
      <c r="AO34" s="1193"/>
      <c r="AP34" s="1193"/>
      <c r="AQ34" s="1193"/>
      <c r="AR34" s="1193"/>
      <c r="AS34" s="1193"/>
      <c r="AT34" s="1193"/>
      <c r="AU34" s="1193"/>
      <c r="AV34" s="1193"/>
      <c r="AW34" s="1193"/>
      <c r="AX34" s="1194"/>
      <c r="AY34" s="508"/>
    </row>
    <row r="35" spans="1:51" ht="18.75" customHeight="1" x14ac:dyDescent="0.2">
      <c r="A35" s="506"/>
      <c r="B35" s="1127"/>
      <c r="C35" s="1115"/>
      <c r="D35" s="1116"/>
      <c r="E35" s="1116"/>
      <c r="F35" s="1117"/>
      <c r="G35" s="1133"/>
      <c r="H35" s="1134"/>
      <c r="I35" s="1134"/>
      <c r="J35" s="1135"/>
      <c r="K35" s="1173"/>
      <c r="L35" s="1174"/>
      <c r="M35" s="1174"/>
      <c r="N35" s="1174"/>
      <c r="O35" s="1175"/>
      <c r="P35" s="1162"/>
      <c r="Q35" s="1163"/>
      <c r="R35" s="1163"/>
      <c r="S35" s="1163"/>
      <c r="T35" s="1164"/>
      <c r="U35" s="1173"/>
      <c r="V35" s="1174"/>
      <c r="W35" s="1174"/>
      <c r="X35" s="1174"/>
      <c r="Y35" s="1175"/>
      <c r="Z35" s="1173"/>
      <c r="AA35" s="1174"/>
      <c r="AB35" s="1174"/>
      <c r="AC35" s="1174"/>
      <c r="AD35" s="1175"/>
      <c r="AE35" s="485"/>
      <c r="AF35" s="1189"/>
      <c r="AG35" s="1189"/>
      <c r="AH35" s="1189"/>
      <c r="AI35" s="1189"/>
      <c r="AJ35" s="1189"/>
      <c r="AK35" s="1189"/>
      <c r="AL35" s="1190"/>
      <c r="AM35" s="1192"/>
      <c r="AN35" s="1193"/>
      <c r="AO35" s="1193"/>
      <c r="AP35" s="1193"/>
      <c r="AQ35" s="1193"/>
      <c r="AR35" s="1193"/>
      <c r="AS35" s="1193"/>
      <c r="AT35" s="1193"/>
      <c r="AU35" s="1193"/>
      <c r="AV35" s="1193"/>
      <c r="AW35" s="1193"/>
      <c r="AX35" s="1194"/>
      <c r="AY35" s="508"/>
    </row>
    <row r="36" spans="1:51" ht="18.75" customHeight="1" x14ac:dyDescent="0.2">
      <c r="A36" s="506"/>
      <c r="B36" s="532">
        <v>1</v>
      </c>
      <c r="C36" s="1136">
        <f>入力シート!$E$89</f>
        <v>0</v>
      </c>
      <c r="D36" s="1137"/>
      <c r="E36" s="533" t="s">
        <v>139</v>
      </c>
      <c r="F36" s="534"/>
      <c r="G36" s="1136">
        <f>入力シート!$H$89</f>
        <v>0</v>
      </c>
      <c r="H36" s="1137"/>
      <c r="I36" s="533" t="s">
        <v>114</v>
      </c>
      <c r="J36" s="534"/>
      <c r="K36" s="1208">
        <f>入力シート!$E$86*C36/1000</f>
        <v>0</v>
      </c>
      <c r="L36" s="1209"/>
      <c r="M36" s="1209"/>
      <c r="N36" s="533" t="s">
        <v>109</v>
      </c>
      <c r="O36" s="560"/>
      <c r="P36" s="1165">
        <f>入力シート!$E$72</f>
        <v>0</v>
      </c>
      <c r="Q36" s="1137"/>
      <c r="R36" s="1137"/>
      <c r="S36" s="560" t="s">
        <v>109</v>
      </c>
      <c r="T36" s="560"/>
      <c r="U36" s="1154">
        <f>MIN(K36,P36)</f>
        <v>0</v>
      </c>
      <c r="V36" s="1155"/>
      <c r="W36" s="1155"/>
      <c r="X36" s="533" t="s">
        <v>109</v>
      </c>
      <c r="Y36" s="534"/>
      <c r="Z36" s="1154">
        <f>G36*U36</f>
        <v>0</v>
      </c>
      <c r="AA36" s="1155"/>
      <c r="AB36" s="1155"/>
      <c r="AC36" s="535" t="s">
        <v>109</v>
      </c>
      <c r="AD36" s="536"/>
      <c r="AE36" s="485"/>
      <c r="AF36" s="1187" t="s">
        <v>297</v>
      </c>
      <c r="AG36" s="1187"/>
      <c r="AH36" s="1187"/>
      <c r="AI36" s="1187"/>
      <c r="AJ36" s="1187"/>
      <c r="AK36" s="1187"/>
      <c r="AL36" s="1188"/>
      <c r="AM36" s="1049"/>
      <c r="AN36" s="1050"/>
      <c r="AO36" s="1050"/>
      <c r="AP36" s="1050"/>
      <c r="AQ36" s="1050"/>
      <c r="AR36" s="1050"/>
      <c r="AS36" s="1050"/>
      <c r="AT36" s="1050"/>
      <c r="AU36" s="1050"/>
      <c r="AV36" s="1050"/>
      <c r="AW36" s="1050"/>
      <c r="AX36" s="1051"/>
      <c r="AY36" s="508"/>
    </row>
    <row r="37" spans="1:51" ht="18.75" customHeight="1" x14ac:dyDescent="0.2">
      <c r="A37" s="506"/>
      <c r="B37" s="537">
        <v>2</v>
      </c>
      <c r="C37" s="1138">
        <f>IF(入力シート!$E$87&gt;=2,入力シート!$E$90,0)</f>
        <v>0</v>
      </c>
      <c r="D37" s="1139"/>
      <c r="E37" s="538" t="s">
        <v>139</v>
      </c>
      <c r="F37" s="539"/>
      <c r="G37" s="1138">
        <f>IF(入力シート!$E$87&gt;=2,入力シート!$H$90,0)</f>
        <v>0</v>
      </c>
      <c r="H37" s="1139"/>
      <c r="I37" s="538" t="s">
        <v>114</v>
      </c>
      <c r="J37" s="539"/>
      <c r="K37" s="1118">
        <f>入力シート!$E$86*C37/1000</f>
        <v>0</v>
      </c>
      <c r="L37" s="1119"/>
      <c r="M37" s="1119"/>
      <c r="N37" s="538" t="s">
        <v>109</v>
      </c>
      <c r="O37" s="524"/>
      <c r="P37" s="1166">
        <f>IF(AND(入力シート!E87&gt;=2,入力シート!E87&lt;=5),入力シート!$E$72,0)</f>
        <v>0</v>
      </c>
      <c r="Q37" s="1139"/>
      <c r="R37" s="1139"/>
      <c r="S37" s="560" t="s">
        <v>109</v>
      </c>
      <c r="T37" s="524"/>
      <c r="U37" s="1118">
        <f>MIN(K37,P37)</f>
        <v>0</v>
      </c>
      <c r="V37" s="1119"/>
      <c r="W37" s="1119"/>
      <c r="X37" s="538" t="s">
        <v>109</v>
      </c>
      <c r="Y37" s="539"/>
      <c r="Z37" s="1118">
        <f>G37*U37</f>
        <v>0</v>
      </c>
      <c r="AA37" s="1119"/>
      <c r="AB37" s="1119"/>
      <c r="AC37" s="540" t="s">
        <v>109</v>
      </c>
      <c r="AD37" s="541"/>
      <c r="AE37" s="485"/>
      <c r="AF37" s="1189"/>
      <c r="AG37" s="1189"/>
      <c r="AH37" s="1189"/>
      <c r="AI37" s="1189"/>
      <c r="AJ37" s="1189"/>
      <c r="AK37" s="1189"/>
      <c r="AL37" s="1190"/>
      <c r="AM37" s="1197" t="s">
        <v>298</v>
      </c>
      <c r="AN37" s="1198"/>
      <c r="AO37" s="1198"/>
      <c r="AP37" s="1198"/>
      <c r="AQ37" s="1198"/>
      <c r="AR37" s="1196"/>
      <c r="AS37" s="1196"/>
      <c r="AT37" s="1196"/>
      <c r="AU37" s="1196"/>
      <c r="AV37" s="1196"/>
      <c r="AW37" s="24" t="s">
        <v>299</v>
      </c>
      <c r="AX37" s="25"/>
      <c r="AY37" s="508"/>
    </row>
    <row r="38" spans="1:51" ht="18.75" customHeight="1" x14ac:dyDescent="0.2">
      <c r="A38" s="506"/>
      <c r="B38" s="537">
        <v>3</v>
      </c>
      <c r="C38" s="1138">
        <f>IF(入力シート!$E$87&gt;=3,入力シート!$E$91,0)</f>
        <v>0</v>
      </c>
      <c r="D38" s="1139"/>
      <c r="E38" s="538" t="s">
        <v>139</v>
      </c>
      <c r="F38" s="542"/>
      <c r="G38" s="1138">
        <f>IF(入力シート!$E$87&gt;=3,入力シート!$H$91,0)</f>
        <v>0</v>
      </c>
      <c r="H38" s="1139"/>
      <c r="I38" s="538" t="s">
        <v>114</v>
      </c>
      <c r="J38" s="539"/>
      <c r="K38" s="1118">
        <f>入力シート!$E$86*C38/1000</f>
        <v>0</v>
      </c>
      <c r="L38" s="1119"/>
      <c r="M38" s="1119"/>
      <c r="N38" s="538" t="s">
        <v>109</v>
      </c>
      <c r="O38" s="524"/>
      <c r="P38" s="1166">
        <f>IF(AND(入力シート!E87&gt;=3,入力シート!E87&lt;=5),入力シート!$E$72,0)</f>
        <v>0</v>
      </c>
      <c r="Q38" s="1139"/>
      <c r="R38" s="1139"/>
      <c r="S38" s="560" t="s">
        <v>109</v>
      </c>
      <c r="T38" s="524"/>
      <c r="U38" s="1118">
        <f>MIN(K38,P38)</f>
        <v>0</v>
      </c>
      <c r="V38" s="1119"/>
      <c r="W38" s="1119"/>
      <c r="X38" s="538" t="s">
        <v>109</v>
      </c>
      <c r="Y38" s="539"/>
      <c r="Z38" s="1118">
        <f>G38*U38</f>
        <v>0</v>
      </c>
      <c r="AA38" s="1119"/>
      <c r="AB38" s="1119"/>
      <c r="AC38" s="540" t="s">
        <v>109</v>
      </c>
      <c r="AD38" s="541"/>
      <c r="AE38" s="485"/>
      <c r="AF38" s="1007" t="s">
        <v>300</v>
      </c>
      <c r="AG38" s="1007"/>
      <c r="AH38" s="1007"/>
      <c r="AI38" s="1007"/>
      <c r="AJ38" s="1007"/>
      <c r="AK38" s="1007"/>
      <c r="AL38" s="1067"/>
      <c r="AM38" s="1071"/>
      <c r="AN38" s="1072"/>
      <c r="AO38" s="1072"/>
      <c r="AP38" s="1072"/>
      <c r="AQ38" s="667" t="s">
        <v>299</v>
      </c>
      <c r="AR38" s="1195"/>
      <c r="AS38" s="1195"/>
      <c r="AT38" s="1195"/>
      <c r="AU38" s="1195"/>
      <c r="AV38" s="1195"/>
      <c r="AW38" s="1007" t="s">
        <v>602</v>
      </c>
      <c r="AX38" s="1067"/>
      <c r="AY38" s="508"/>
    </row>
    <row r="39" spans="1:51" ht="18.75" customHeight="1" x14ac:dyDescent="0.2">
      <c r="A39" s="506"/>
      <c r="B39" s="543">
        <v>4</v>
      </c>
      <c r="C39" s="1138">
        <f>IF(入力シート!$E$87&gt;=4,入力シート!$E$92,0)</f>
        <v>0</v>
      </c>
      <c r="D39" s="1139"/>
      <c r="E39" s="544" t="s">
        <v>139</v>
      </c>
      <c r="F39" s="545"/>
      <c r="G39" s="1138">
        <f>IF(入力シート!$E$87&gt;=4,入力シート!$H$92,0)</f>
        <v>0</v>
      </c>
      <c r="H39" s="1139"/>
      <c r="I39" s="544" t="s">
        <v>114</v>
      </c>
      <c r="J39" s="546"/>
      <c r="K39" s="1118">
        <f>入力シート!$E$86*C39/1000</f>
        <v>0</v>
      </c>
      <c r="L39" s="1119"/>
      <c r="M39" s="1119"/>
      <c r="N39" s="544" t="s">
        <v>109</v>
      </c>
      <c r="O39" s="562"/>
      <c r="P39" s="1166">
        <f>IF(AND(入力シート!E87&gt;=4,入力シート!E87&lt;=5),入力シート!$E$72,0)</f>
        <v>0</v>
      </c>
      <c r="Q39" s="1139"/>
      <c r="R39" s="1139"/>
      <c r="S39" s="560" t="s">
        <v>109</v>
      </c>
      <c r="T39" s="562"/>
      <c r="U39" s="1118">
        <f t="shared" ref="U39:U40" si="1">MIN(K39,P39)</f>
        <v>0</v>
      </c>
      <c r="V39" s="1119"/>
      <c r="W39" s="1119"/>
      <c r="X39" s="544" t="s">
        <v>109</v>
      </c>
      <c r="Y39" s="546"/>
      <c r="Z39" s="1118">
        <f>G39*U39</f>
        <v>0</v>
      </c>
      <c r="AA39" s="1119"/>
      <c r="AB39" s="1119"/>
      <c r="AC39" s="547" t="s">
        <v>109</v>
      </c>
      <c r="AD39" s="548"/>
      <c r="AE39" s="485"/>
      <c r="AF39" s="1006" t="s">
        <v>301</v>
      </c>
      <c r="AG39" s="1007"/>
      <c r="AH39" s="1007"/>
      <c r="AI39" s="1007"/>
      <c r="AJ39" s="1007"/>
      <c r="AK39" s="1007"/>
      <c r="AL39" s="1067"/>
      <c r="AM39" s="850" t="str">
        <f>IF(入力シート!E83="","",IF(入力シート!E83="選択してください","",入力シート!E83))</f>
        <v/>
      </c>
      <c r="AN39" s="848"/>
      <c r="AO39" s="848"/>
      <c r="AP39" s="848"/>
      <c r="AQ39" s="848"/>
      <c r="AR39" s="848"/>
      <c r="AS39" s="848"/>
      <c r="AT39" s="848"/>
      <c r="AU39" s="848"/>
      <c r="AV39" s="848"/>
      <c r="AW39" s="848"/>
      <c r="AX39" s="1064"/>
      <c r="AY39" s="508"/>
    </row>
    <row r="40" spans="1:51" ht="18.75" customHeight="1" thickBot="1" x14ac:dyDescent="0.25">
      <c r="A40" s="506"/>
      <c r="B40" s="734">
        <v>5</v>
      </c>
      <c r="C40" s="1202">
        <f>IF(入力シート!$E$87&gt;=5,入力シート!$E$93,0)</f>
        <v>0</v>
      </c>
      <c r="D40" s="1203"/>
      <c r="E40" s="736" t="s">
        <v>139</v>
      </c>
      <c r="F40" s="737"/>
      <c r="G40" s="1202">
        <f>IF(入力シート!$E$87&gt;=5,入力シート!$H$93,0)</f>
        <v>0</v>
      </c>
      <c r="H40" s="1203"/>
      <c r="I40" s="736" t="s">
        <v>114</v>
      </c>
      <c r="J40" s="738"/>
      <c r="K40" s="1211">
        <f>入力シート!$E$86*C40/1000</f>
        <v>0</v>
      </c>
      <c r="L40" s="1212"/>
      <c r="M40" s="1212"/>
      <c r="N40" s="736" t="s">
        <v>109</v>
      </c>
      <c r="O40" s="738"/>
      <c r="P40" s="1202">
        <f>IF(入力シート!E87=5,入力シート!$E$72,0)</f>
        <v>0</v>
      </c>
      <c r="Q40" s="1203"/>
      <c r="R40" s="1203"/>
      <c r="S40" s="735" t="s">
        <v>109</v>
      </c>
      <c r="T40" s="738"/>
      <c r="U40" s="1211">
        <f t="shared" si="1"/>
        <v>0</v>
      </c>
      <c r="V40" s="1212"/>
      <c r="W40" s="1212"/>
      <c r="X40" s="736" t="s">
        <v>109</v>
      </c>
      <c r="Y40" s="737"/>
      <c r="Z40" s="1215">
        <f>G40*U40</f>
        <v>0</v>
      </c>
      <c r="AA40" s="1216"/>
      <c r="AB40" s="1216"/>
      <c r="AC40" s="551" t="s">
        <v>109</v>
      </c>
      <c r="AD40" s="552"/>
      <c r="AE40" s="485"/>
      <c r="AF40" s="1213" t="s">
        <v>302</v>
      </c>
      <c r="AG40" s="1187"/>
      <c r="AH40" s="1187"/>
      <c r="AI40" s="1187"/>
      <c r="AJ40" s="1187"/>
      <c r="AK40" s="1187"/>
      <c r="AL40" s="1188"/>
      <c r="AM40" s="1178" t="s">
        <v>303</v>
      </c>
      <c r="AN40" s="1179"/>
      <c r="AO40" s="1179"/>
      <c r="AP40" s="1179"/>
      <c r="AQ40" s="1179"/>
      <c r="AR40" s="1179"/>
      <c r="AS40" s="1179"/>
      <c r="AT40" s="1179"/>
      <c r="AU40" s="1179"/>
      <c r="AV40" s="1179"/>
      <c r="AW40" s="1179"/>
      <c r="AX40" s="1180"/>
      <c r="AY40" s="508"/>
    </row>
    <row r="41" spans="1:51" ht="18.75" customHeight="1" thickTop="1" x14ac:dyDescent="0.2">
      <c r="A41" s="506"/>
      <c r="B41" s="733"/>
      <c r="C41" s="1204"/>
      <c r="D41" s="1204"/>
      <c r="E41" s="530"/>
      <c r="F41" s="530"/>
      <c r="G41" s="1204"/>
      <c r="H41" s="1204"/>
      <c r="I41" s="519"/>
      <c r="J41" s="530"/>
      <c r="K41" s="1210"/>
      <c r="L41" s="1210"/>
      <c r="M41" s="1210"/>
      <c r="N41" s="519"/>
      <c r="O41" s="530"/>
      <c r="P41" s="530"/>
      <c r="Q41" s="530"/>
      <c r="R41" s="530"/>
      <c r="S41" s="530"/>
      <c r="T41" s="530"/>
      <c r="U41" s="1204"/>
      <c r="V41" s="1204"/>
      <c r="W41" s="1204"/>
      <c r="X41" s="519"/>
      <c r="Y41" s="531"/>
      <c r="Z41" s="1217">
        <f>SUM(Z36:AB40)</f>
        <v>0</v>
      </c>
      <c r="AA41" s="1218"/>
      <c r="AB41" s="1218"/>
      <c r="AC41" s="553" t="s">
        <v>109</v>
      </c>
      <c r="AD41" s="554"/>
      <c r="AE41" s="485"/>
      <c r="AF41" s="986"/>
      <c r="AG41" s="987"/>
      <c r="AH41" s="987"/>
      <c r="AI41" s="987"/>
      <c r="AJ41" s="987"/>
      <c r="AK41" s="987"/>
      <c r="AL41" s="988"/>
      <c r="AM41" s="1184" t="s">
        <v>304</v>
      </c>
      <c r="AN41" s="1185"/>
      <c r="AO41" s="1185"/>
      <c r="AP41" s="1185"/>
      <c r="AQ41" s="1185"/>
      <c r="AR41" s="1185"/>
      <c r="AS41" s="1185"/>
      <c r="AT41" s="1185"/>
      <c r="AU41" s="1185"/>
      <c r="AV41" s="1185"/>
      <c r="AW41" s="1185"/>
      <c r="AX41" s="1186"/>
      <c r="AY41" s="508"/>
    </row>
    <row r="42" spans="1:51" ht="18.75" customHeight="1" x14ac:dyDescent="0.2">
      <c r="A42" s="506"/>
      <c r="B42" s="1006" t="s">
        <v>305</v>
      </c>
      <c r="C42" s="1007"/>
      <c r="D42" s="1007"/>
      <c r="E42" s="1007"/>
      <c r="F42" s="1007"/>
      <c r="G42" s="1007"/>
      <c r="H42" s="1007"/>
      <c r="I42" s="1007"/>
      <c r="J42" s="1067"/>
      <c r="K42" s="1029">
        <f>G36*K36+G37*K37+G38*K38+G39*K39+G40*K40</f>
        <v>0</v>
      </c>
      <c r="L42" s="1082"/>
      <c r="M42" s="1082"/>
      <c r="N42" s="420" t="s">
        <v>109</v>
      </c>
      <c r="O42" s="464"/>
      <c r="P42" s="510"/>
      <c r="Q42" s="510"/>
      <c r="R42" s="510"/>
      <c r="S42" s="510"/>
      <c r="T42" s="510"/>
      <c r="U42" s="510"/>
      <c r="V42" s="510"/>
      <c r="W42" s="510"/>
      <c r="X42" s="510"/>
      <c r="Y42" s="510"/>
      <c r="Z42" s="510"/>
      <c r="AA42" s="510"/>
      <c r="AB42" s="510"/>
      <c r="AC42" s="420"/>
      <c r="AD42" s="515"/>
      <c r="AE42" s="485"/>
      <c r="AF42" s="986"/>
      <c r="AG42" s="987"/>
      <c r="AH42" s="987"/>
      <c r="AI42" s="987"/>
      <c r="AJ42" s="987"/>
      <c r="AK42" s="987"/>
      <c r="AL42" s="988"/>
      <c r="AM42" s="1181"/>
      <c r="AN42" s="1182"/>
      <c r="AO42" s="1182"/>
      <c r="AP42" s="1182"/>
      <c r="AQ42" s="1182"/>
      <c r="AR42" s="1182"/>
      <c r="AS42" s="1182"/>
      <c r="AT42" s="1182"/>
      <c r="AU42" s="1182"/>
      <c r="AV42" s="1182"/>
      <c r="AW42" s="1182"/>
      <c r="AX42" s="1183"/>
      <c r="AY42" s="508"/>
    </row>
    <row r="43" spans="1:51" ht="18.649999999999999" customHeight="1" x14ac:dyDescent="0.2">
      <c r="A43" s="506"/>
      <c r="B43" s="978" t="s">
        <v>306</v>
      </c>
      <c r="C43" s="978"/>
      <c r="D43" s="978"/>
      <c r="E43" s="978"/>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485"/>
      <c r="AF43" s="986"/>
      <c r="AG43" s="987"/>
      <c r="AH43" s="987"/>
      <c r="AI43" s="987"/>
      <c r="AJ43" s="987"/>
      <c r="AK43" s="987"/>
      <c r="AL43" s="988"/>
      <c r="AM43" s="1181"/>
      <c r="AN43" s="1182"/>
      <c r="AO43" s="1182"/>
      <c r="AP43" s="1182"/>
      <c r="AQ43" s="1182"/>
      <c r="AR43" s="1182"/>
      <c r="AS43" s="1182"/>
      <c r="AT43" s="1182"/>
      <c r="AU43" s="1182"/>
      <c r="AV43" s="1182"/>
      <c r="AW43" s="1182"/>
      <c r="AX43" s="1183"/>
      <c r="AY43" s="508"/>
    </row>
    <row r="44" spans="1:51" ht="18.649999999999999" customHeight="1" x14ac:dyDescent="0.2">
      <c r="A44" s="506"/>
      <c r="B44" s="1030" t="str">
        <f>IF(入力シート!E159="有","・EMSにて","")</f>
        <v/>
      </c>
      <c r="C44" s="1031"/>
      <c r="D44" s="1031"/>
      <c r="E44" s="1031" t="str">
        <f>IF(入力シート!E159="有",入力シート!E160,"")</f>
        <v/>
      </c>
      <c r="F44" s="1031"/>
      <c r="G44" s="1031" t="str">
        <f>IF(入力シート!E159="有","kwへ出力制御","")</f>
        <v/>
      </c>
      <c r="H44" s="1031"/>
      <c r="I44" s="1031"/>
      <c r="J44" s="1031"/>
      <c r="K44" s="799"/>
      <c r="L44" s="799"/>
      <c r="M44" s="799"/>
      <c r="N44" s="799"/>
      <c r="O44" s="799"/>
      <c r="P44" s="800"/>
      <c r="Q44" s="800"/>
      <c r="R44" s="800"/>
      <c r="S44" s="800"/>
      <c r="T44" s="800"/>
      <c r="U44" s="801"/>
      <c r="V44" s="801"/>
      <c r="W44" s="801"/>
      <c r="X44" s="801"/>
      <c r="Y44" s="801"/>
      <c r="Z44" s="801"/>
      <c r="AA44" s="801"/>
      <c r="AB44" s="801"/>
      <c r="AC44" s="801"/>
      <c r="AD44" s="802"/>
      <c r="AE44" s="485"/>
      <c r="AF44" s="986"/>
      <c r="AG44" s="987"/>
      <c r="AH44" s="987"/>
      <c r="AI44" s="987"/>
      <c r="AJ44" s="987"/>
      <c r="AK44" s="987"/>
      <c r="AL44" s="988"/>
      <c r="AM44" s="986" t="s">
        <v>307</v>
      </c>
      <c r="AN44" s="987"/>
      <c r="AO44" s="987"/>
      <c r="AP44" s="987"/>
      <c r="AQ44" s="987"/>
      <c r="AR44" s="987"/>
      <c r="AS44" s="987"/>
      <c r="AT44" s="987"/>
      <c r="AU44" s="987"/>
      <c r="AV44" s="987"/>
      <c r="AW44" s="987"/>
      <c r="AX44" s="988"/>
      <c r="AY44" s="508"/>
    </row>
    <row r="45" spans="1:51" ht="18.649999999999999" customHeight="1" x14ac:dyDescent="0.2">
      <c r="A45" s="506"/>
      <c r="B45" s="1084" t="str">
        <f>IF(入力シート!E71="有","　 ・出力制限有","")</f>
        <v/>
      </c>
      <c r="C45" s="916"/>
      <c r="D45" s="916"/>
      <c r="E45" s="916"/>
      <c r="F45" s="803"/>
      <c r="G45" s="803"/>
      <c r="H45" s="803"/>
      <c r="I45" s="803"/>
      <c r="J45" s="803"/>
      <c r="K45" s="801"/>
      <c r="L45" s="801"/>
      <c r="M45" s="801"/>
      <c r="N45" s="801"/>
      <c r="O45" s="801"/>
      <c r="P45" s="801"/>
      <c r="Q45" s="801"/>
      <c r="R45" s="801"/>
      <c r="S45" s="801"/>
      <c r="T45" s="801"/>
      <c r="U45" s="801"/>
      <c r="V45" s="801"/>
      <c r="W45" s="801"/>
      <c r="X45" s="801"/>
      <c r="Y45" s="801"/>
      <c r="Z45" s="801"/>
      <c r="AA45" s="801"/>
      <c r="AB45" s="801"/>
      <c r="AC45" s="801"/>
      <c r="AD45" s="802"/>
      <c r="AE45" s="485"/>
      <c r="AF45" s="986"/>
      <c r="AG45" s="987"/>
      <c r="AH45" s="987"/>
      <c r="AI45" s="987"/>
      <c r="AJ45" s="987"/>
      <c r="AK45" s="987"/>
      <c r="AL45" s="988"/>
      <c r="AM45" s="986" t="s">
        <v>308</v>
      </c>
      <c r="AN45" s="987"/>
      <c r="AO45" s="987"/>
      <c r="AP45" s="987"/>
      <c r="AQ45" s="987"/>
      <c r="AR45" s="987"/>
      <c r="AS45" s="987"/>
      <c r="AT45" s="987"/>
      <c r="AU45" s="1177"/>
      <c r="AV45" s="1177"/>
      <c r="AW45" s="418" t="s">
        <v>309</v>
      </c>
      <c r="AX45" s="556" t="s">
        <v>310</v>
      </c>
      <c r="AY45" s="508"/>
    </row>
    <row r="46" spans="1:51" ht="18.649999999999999" customHeight="1" x14ac:dyDescent="0.2">
      <c r="A46" s="681"/>
      <c r="B46" s="876" t="str">
        <f>IF(入力シート!E69&lt;&gt;""," 　・パネルのメーカ：","")</f>
        <v/>
      </c>
      <c r="C46" s="979"/>
      <c r="D46" s="979"/>
      <c r="E46" s="979"/>
      <c r="F46" s="1182" t="str">
        <f>IF(入力シート!E69&lt;&gt;"",入力シート!E69,"")</f>
        <v/>
      </c>
      <c r="G46" s="1182"/>
      <c r="H46" s="1182"/>
      <c r="I46" s="1182"/>
      <c r="J46" s="1182"/>
      <c r="K46" s="1182"/>
      <c r="L46" s="1182"/>
      <c r="M46" s="1182"/>
      <c r="N46" s="1182"/>
      <c r="O46" s="1182"/>
      <c r="P46" s="1182"/>
      <c r="Q46" s="1182"/>
      <c r="R46" s="1182"/>
      <c r="S46" s="1182"/>
      <c r="T46" s="1182"/>
      <c r="U46" s="1182"/>
      <c r="V46" s="1182"/>
      <c r="W46" s="1182"/>
      <c r="X46" s="1182"/>
      <c r="Y46" s="1182"/>
      <c r="Z46" s="1182"/>
      <c r="AA46" s="1182"/>
      <c r="AB46" s="1182"/>
      <c r="AC46" s="1182"/>
      <c r="AD46" s="1183"/>
      <c r="AE46" s="485"/>
      <c r="AF46" s="986"/>
      <c r="AG46" s="987"/>
      <c r="AH46" s="987"/>
      <c r="AI46" s="987"/>
      <c r="AJ46" s="987"/>
      <c r="AK46" s="987"/>
      <c r="AL46" s="988"/>
      <c r="AM46" s="490" t="s">
        <v>311</v>
      </c>
      <c r="AN46" s="416"/>
      <c r="AO46" s="416"/>
      <c r="AP46" s="416"/>
      <c r="AQ46" s="484" t="s">
        <v>312</v>
      </c>
      <c r="AR46" s="1177"/>
      <c r="AS46" s="1177"/>
      <c r="AT46" s="484" t="s">
        <v>313</v>
      </c>
      <c r="AU46" s="1177"/>
      <c r="AV46" s="1177"/>
      <c r="AW46" s="418" t="s">
        <v>309</v>
      </c>
      <c r="AX46" s="556" t="s">
        <v>310</v>
      </c>
      <c r="AY46" s="508"/>
    </row>
    <row r="47" spans="1:51" ht="18.649999999999999" customHeight="1" x14ac:dyDescent="0.2">
      <c r="A47" s="681"/>
      <c r="B47" s="1219" t="str">
        <f>IF(入力シート!E70&lt;&gt;""," 　・パネルの型式：","")</f>
        <v/>
      </c>
      <c r="C47" s="1220"/>
      <c r="D47" s="1220"/>
      <c r="E47" s="1220"/>
      <c r="F47" s="1182" t="str">
        <f>IF(入力シート!E70&lt;&gt;"",入力シート!E70,"")</f>
        <v/>
      </c>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3"/>
      <c r="AE47" s="485"/>
      <c r="AF47" s="1214"/>
      <c r="AG47" s="1189"/>
      <c r="AH47" s="1189"/>
      <c r="AI47" s="1189"/>
      <c r="AJ47" s="1189"/>
      <c r="AK47" s="1189"/>
      <c r="AL47" s="1190"/>
      <c r="AM47" s="557"/>
      <c r="AN47" s="558"/>
      <c r="AO47" s="558"/>
      <c r="AP47" s="558"/>
      <c r="AQ47" s="530"/>
      <c r="AR47" s="525"/>
      <c r="AS47" s="525"/>
      <c r="AT47" s="530"/>
      <c r="AU47" s="525"/>
      <c r="AV47" s="525"/>
      <c r="AW47" s="517"/>
      <c r="AX47" s="556"/>
      <c r="AY47" s="508"/>
    </row>
    <row r="48" spans="1:51" ht="18.649999999999999" customHeight="1" x14ac:dyDescent="0.2">
      <c r="A48" s="681"/>
      <c r="B48" s="806"/>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5"/>
      <c r="AE48" s="485"/>
      <c r="AF48" s="1213" t="s">
        <v>314</v>
      </c>
      <c r="AG48" s="1187"/>
      <c r="AH48" s="1187"/>
      <c r="AI48" s="1187"/>
      <c r="AJ48" s="1187"/>
      <c r="AK48" s="1187"/>
      <c r="AL48" s="1188"/>
      <c r="AM48" s="1049"/>
      <c r="AN48" s="1050"/>
      <c r="AO48" s="1050"/>
      <c r="AP48" s="1050"/>
      <c r="AQ48" s="1050"/>
      <c r="AR48" s="1050"/>
      <c r="AS48" s="1050"/>
      <c r="AT48" s="1050"/>
      <c r="AU48" s="1050"/>
      <c r="AV48" s="1050"/>
      <c r="AW48" s="1050"/>
      <c r="AX48" s="1051"/>
      <c r="AY48" s="508"/>
    </row>
    <row r="49" spans="1:51" ht="18.649999999999999" customHeight="1" x14ac:dyDescent="0.2">
      <c r="A49" s="681"/>
      <c r="B49" s="806"/>
      <c r="C49" s="804"/>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5"/>
      <c r="AE49" s="559"/>
      <c r="AF49" s="986"/>
      <c r="AG49" s="987"/>
      <c r="AH49" s="987"/>
      <c r="AI49" s="987"/>
      <c r="AJ49" s="987"/>
      <c r="AK49" s="987"/>
      <c r="AL49" s="988"/>
      <c r="AM49" s="1052"/>
      <c r="AN49" s="1053"/>
      <c r="AO49" s="1053"/>
      <c r="AP49" s="1053"/>
      <c r="AQ49" s="1053"/>
      <c r="AR49" s="1053"/>
      <c r="AS49" s="1053"/>
      <c r="AT49" s="1053"/>
      <c r="AU49" s="1053"/>
      <c r="AV49" s="1053"/>
      <c r="AW49" s="1053"/>
      <c r="AX49" s="1054"/>
      <c r="AY49" s="508"/>
    </row>
    <row r="50" spans="1:51" ht="18.649999999999999" customHeight="1" x14ac:dyDescent="0.2">
      <c r="A50" s="681"/>
      <c r="B50" s="806"/>
      <c r="C50" s="804"/>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5"/>
      <c r="AE50" s="485"/>
      <c r="AF50" s="986"/>
      <c r="AG50" s="987"/>
      <c r="AH50" s="987"/>
      <c r="AI50" s="987"/>
      <c r="AJ50" s="987"/>
      <c r="AK50" s="987"/>
      <c r="AL50" s="988"/>
      <c r="AM50" s="1052"/>
      <c r="AN50" s="1053"/>
      <c r="AO50" s="1053"/>
      <c r="AP50" s="1053"/>
      <c r="AQ50" s="1053"/>
      <c r="AR50" s="1053"/>
      <c r="AS50" s="1053"/>
      <c r="AT50" s="1053"/>
      <c r="AU50" s="1053"/>
      <c r="AV50" s="1053"/>
      <c r="AW50" s="1053"/>
      <c r="AX50" s="1054"/>
      <c r="AY50" s="508"/>
    </row>
    <row r="51" spans="1:51" ht="18.649999999999999" customHeight="1" x14ac:dyDescent="0.2">
      <c r="A51" s="681"/>
      <c r="B51" s="807"/>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9"/>
      <c r="AD51" s="810"/>
      <c r="AE51" s="485"/>
      <c r="AF51" s="1214"/>
      <c r="AG51" s="1189"/>
      <c r="AH51" s="1189"/>
      <c r="AI51" s="1189"/>
      <c r="AJ51" s="1189"/>
      <c r="AK51" s="1189"/>
      <c r="AL51" s="1190"/>
      <c r="AM51" s="1055"/>
      <c r="AN51" s="1056"/>
      <c r="AO51" s="1056"/>
      <c r="AP51" s="1056"/>
      <c r="AQ51" s="1056"/>
      <c r="AR51" s="1056"/>
      <c r="AS51" s="1056"/>
      <c r="AT51" s="1056"/>
      <c r="AU51" s="1056"/>
      <c r="AV51" s="1056"/>
      <c r="AW51" s="1056"/>
      <c r="AX51" s="1057"/>
      <c r="AY51" s="508"/>
    </row>
    <row r="52" spans="1:51" ht="13.5" thickBot="1" x14ac:dyDescent="0.25">
      <c r="A52" s="502"/>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4"/>
    </row>
  </sheetData>
  <sheetProtection algorithmName="SHA-512" hashValue="H6zd9MAjweMVOTAokVVaS63c8ye6uIt2LkEsmz3KW2c8Fz8Phyp/XlhKEFsodBhf9WN02wzttQOy/GaFIbmPdA==" saltValue="UgvYWCAlwphG3UbtGrzQRQ==" spinCount="100000" sheet="1" objects="1" scenarios="1"/>
  <mergeCells count="166">
    <mergeCell ref="AF48:AL51"/>
    <mergeCell ref="AF40:AL47"/>
    <mergeCell ref="AF39:AL39"/>
    <mergeCell ref="AF38:AL38"/>
    <mergeCell ref="AF36:AL37"/>
    <mergeCell ref="U40:W40"/>
    <mergeCell ref="B43:AD43"/>
    <mergeCell ref="B42:J42"/>
    <mergeCell ref="K42:M42"/>
    <mergeCell ref="Z40:AB40"/>
    <mergeCell ref="Z41:AB41"/>
    <mergeCell ref="U41:W41"/>
    <mergeCell ref="U38:W38"/>
    <mergeCell ref="B46:E46"/>
    <mergeCell ref="B47:E47"/>
    <mergeCell ref="F46:AD46"/>
    <mergeCell ref="F47:AD47"/>
    <mergeCell ref="AM37:AQ37"/>
    <mergeCell ref="G33:J33"/>
    <mergeCell ref="P39:R39"/>
    <mergeCell ref="P40:R40"/>
    <mergeCell ref="C40:D40"/>
    <mergeCell ref="G36:H36"/>
    <mergeCell ref="G40:H40"/>
    <mergeCell ref="G39:H39"/>
    <mergeCell ref="G41:H41"/>
    <mergeCell ref="K39:M39"/>
    <mergeCell ref="P33:T33"/>
    <mergeCell ref="K36:M36"/>
    <mergeCell ref="K37:M37"/>
    <mergeCell ref="K38:M38"/>
    <mergeCell ref="P38:R38"/>
    <mergeCell ref="K41:M41"/>
    <mergeCell ref="G38:H38"/>
    <mergeCell ref="C41:D41"/>
    <mergeCell ref="K40:M40"/>
    <mergeCell ref="G37:H37"/>
    <mergeCell ref="AF32:AL32"/>
    <mergeCell ref="Z38:AB38"/>
    <mergeCell ref="U33:Y33"/>
    <mergeCell ref="Z34:AD35"/>
    <mergeCell ref="AR46:AS46"/>
    <mergeCell ref="AU46:AV46"/>
    <mergeCell ref="AM39:AX39"/>
    <mergeCell ref="AM40:AX40"/>
    <mergeCell ref="AM45:AT45"/>
    <mergeCell ref="AM44:AX44"/>
    <mergeCell ref="AU45:AV45"/>
    <mergeCell ref="AF33:AL33"/>
    <mergeCell ref="AM42:AX43"/>
    <mergeCell ref="AM41:AX41"/>
    <mergeCell ref="AF34:AL35"/>
    <mergeCell ref="AS32:AV32"/>
    <mergeCell ref="AM38:AP38"/>
    <mergeCell ref="AW38:AX38"/>
    <mergeCell ref="AM33:AX33"/>
    <mergeCell ref="AM34:AX34"/>
    <mergeCell ref="AM35:AX35"/>
    <mergeCell ref="AR38:AV38"/>
    <mergeCell ref="AR37:AV37"/>
    <mergeCell ref="AM36:AX36"/>
    <mergeCell ref="W23:AJ23"/>
    <mergeCell ref="AK23:AX23"/>
    <mergeCell ref="AM28:AX28"/>
    <mergeCell ref="AM31:AV31"/>
    <mergeCell ref="K28:AB28"/>
    <mergeCell ref="K29:AB29"/>
    <mergeCell ref="K30:AB30"/>
    <mergeCell ref="AM29:AV29"/>
    <mergeCell ref="U37:W37"/>
    <mergeCell ref="U36:W36"/>
    <mergeCell ref="AF31:AL31"/>
    <mergeCell ref="AF30:AL30"/>
    <mergeCell ref="Z33:AD33"/>
    <mergeCell ref="P34:T35"/>
    <mergeCell ref="P36:R36"/>
    <mergeCell ref="P37:R37"/>
    <mergeCell ref="AM30:AV30"/>
    <mergeCell ref="AQ32:AR32"/>
    <mergeCell ref="AM32:AP32"/>
    <mergeCell ref="K34:O35"/>
    <mergeCell ref="K33:O33"/>
    <mergeCell ref="U34:Y35"/>
    <mergeCell ref="Z36:AB36"/>
    <mergeCell ref="Z37:AB37"/>
    <mergeCell ref="B17:AX17"/>
    <mergeCell ref="A18:H18"/>
    <mergeCell ref="B27:AD27"/>
    <mergeCell ref="B31:AD31"/>
    <mergeCell ref="K32:AB32"/>
    <mergeCell ref="C34:F35"/>
    <mergeCell ref="Z39:AB39"/>
    <mergeCell ref="B30:J30"/>
    <mergeCell ref="B29:J29"/>
    <mergeCell ref="B28:J28"/>
    <mergeCell ref="C33:F33"/>
    <mergeCell ref="B33:B35"/>
    <mergeCell ref="B32:J32"/>
    <mergeCell ref="G34:J35"/>
    <mergeCell ref="U39:W39"/>
    <mergeCell ref="C36:D36"/>
    <mergeCell ref="C37:D37"/>
    <mergeCell ref="C38:D38"/>
    <mergeCell ref="C39:D39"/>
    <mergeCell ref="B24:AJ24"/>
    <mergeCell ref="AF27:AX27"/>
    <mergeCell ref="AK24:AV24"/>
    <mergeCell ref="AF29:AL29"/>
    <mergeCell ref="AF28:AL28"/>
    <mergeCell ref="N13:AJ13"/>
    <mergeCell ref="AK13:AV13"/>
    <mergeCell ref="AW13:AX13"/>
    <mergeCell ref="N14:AJ14"/>
    <mergeCell ref="B45:E45"/>
    <mergeCell ref="B44:D44"/>
    <mergeCell ref="E44:F44"/>
    <mergeCell ref="G44:J44"/>
    <mergeCell ref="W21:AJ21"/>
    <mergeCell ref="AK21:AX21"/>
    <mergeCell ref="W22:AJ22"/>
    <mergeCell ref="AK14:AV14"/>
    <mergeCell ref="AW14:AX14"/>
    <mergeCell ref="B15:AJ15"/>
    <mergeCell ref="AK15:AX15"/>
    <mergeCell ref="B16:AJ16"/>
    <mergeCell ref="AK16:AX16"/>
    <mergeCell ref="AR20:AV20"/>
    <mergeCell ref="AW20:AX20"/>
    <mergeCell ref="B20:AJ20"/>
    <mergeCell ref="AK20:AO20"/>
    <mergeCell ref="B13:M14"/>
    <mergeCell ref="AK22:AX22"/>
    <mergeCell ref="B21:U23"/>
    <mergeCell ref="AK11:AO11"/>
    <mergeCell ref="AP11:AQ11"/>
    <mergeCell ref="AR11:AV11"/>
    <mergeCell ref="AW11:AX11"/>
    <mergeCell ref="B12:AJ12"/>
    <mergeCell ref="AK12:AO12"/>
    <mergeCell ref="AP12:AQ12"/>
    <mergeCell ref="AR12:AV12"/>
    <mergeCell ref="AW12:AX12"/>
    <mergeCell ref="Y1:Z1"/>
    <mergeCell ref="AM48:AX51"/>
    <mergeCell ref="AU1:AY1"/>
    <mergeCell ref="AW2:AY2"/>
    <mergeCell ref="AM4:AN4"/>
    <mergeCell ref="AQ4:AY4"/>
    <mergeCell ref="A1:E1"/>
    <mergeCell ref="F1:K1"/>
    <mergeCell ref="B9:AJ9"/>
    <mergeCell ref="AK9:AX9"/>
    <mergeCell ref="B10:AJ10"/>
    <mergeCell ref="AK10:AV10"/>
    <mergeCell ref="AW10:AX10"/>
    <mergeCell ref="B19:AJ19"/>
    <mergeCell ref="AK19:AV19"/>
    <mergeCell ref="AW19:AX19"/>
    <mergeCell ref="A5:AY5"/>
    <mergeCell ref="AL6:AQ6"/>
    <mergeCell ref="AR6:AX6"/>
    <mergeCell ref="AK7:AL7"/>
    <mergeCell ref="AN7:AO7"/>
    <mergeCell ref="AP7:AS7"/>
    <mergeCell ref="AT7:AX7"/>
    <mergeCell ref="B11:AJ11"/>
  </mergeCells>
  <phoneticPr fontId="2"/>
  <conditionalFormatting sqref="K29 K29:AB30">
    <cfRule type="containsBlanks" dxfId="191" priority="8">
      <formula>LEN(TRIM(K29))=0</formula>
    </cfRule>
  </conditionalFormatting>
  <conditionalFormatting sqref="AK19:AK24 AR20">
    <cfRule type="containsBlanks" dxfId="189" priority="28">
      <formula>LEN(TRIM(AK19))=0</formula>
    </cfRule>
  </conditionalFormatting>
  <conditionalFormatting sqref="AK7:AL7">
    <cfRule type="expression" dxfId="188" priority="27">
      <formula>$AK$7=""</formula>
    </cfRule>
  </conditionalFormatting>
  <conditionalFormatting sqref="AK22:AX23">
    <cfRule type="expression" dxfId="186" priority="2">
      <formula>$AK$21="無"</formula>
    </cfRule>
  </conditionalFormatting>
  <conditionalFormatting sqref="AM34">
    <cfRule type="expression" dxfId="185" priority="15">
      <formula>$AM$34=""</formula>
    </cfRule>
  </conditionalFormatting>
  <conditionalFormatting sqref="AM35">
    <cfRule type="expression" dxfId="184" priority="16">
      <formula>$AM$35=""</formula>
    </cfRule>
  </conditionalFormatting>
  <conditionalFormatting sqref="AM36">
    <cfRule type="expression" dxfId="183" priority="17">
      <formula>$AM$36=""</formula>
    </cfRule>
  </conditionalFormatting>
  <conditionalFormatting sqref="AM38">
    <cfRule type="expression" dxfId="182" priority="12">
      <formula>$AM$38=""</formula>
    </cfRule>
  </conditionalFormatting>
  <conditionalFormatting sqref="AM29:AV29">
    <cfRule type="expression" dxfId="181" priority="18">
      <formula>$AM$29=""</formula>
    </cfRule>
  </conditionalFormatting>
  <conditionalFormatting sqref="AN7">
    <cfRule type="expression" dxfId="180" priority="26">
      <formula>$AN$7=""</formula>
    </cfRule>
  </conditionalFormatting>
  <conditionalFormatting sqref="AR37">
    <cfRule type="expression" dxfId="179" priority="11">
      <formula>$AR$37=""</formula>
    </cfRule>
  </conditionalFormatting>
  <conditionalFormatting sqref="AR38">
    <cfRule type="expression" dxfId="178" priority="13">
      <formula>$AR$38=""</formula>
    </cfRule>
  </conditionalFormatting>
  <conditionalFormatting sqref="AR46">
    <cfRule type="expression" dxfId="177" priority="9">
      <formula>$AR$46=""</formula>
    </cfRule>
  </conditionalFormatting>
  <conditionalFormatting sqref="AU45">
    <cfRule type="expression" dxfId="176" priority="14">
      <formula>$AU$45=""</formula>
    </cfRule>
  </conditionalFormatting>
  <conditionalFormatting sqref="AU46">
    <cfRule type="expression" dxfId="175" priority="10">
      <formula>$AU$46=""</formula>
    </cfRule>
  </conditionalFormatting>
  <dataValidations count="4">
    <dataValidation type="list" allowBlank="1" showInputMessage="1" showErrorMessage="1" sqref="AM36:AX36 AK21" xr:uid="{E6CB7F5D-DFB4-481F-A1D5-30594D945796}">
      <formula1>"有,無"</formula1>
    </dataValidation>
    <dataValidation type="list" allowBlank="1" showInputMessage="1" showErrorMessage="1" sqref="AM34:AX34" xr:uid="{36B6A078-1CE2-475C-8C87-DDEDB1402DC6}">
      <formula1>"電圧制御方式,電流制御方式"</formula1>
    </dataValidation>
    <dataValidation type="list" allowBlank="1" showInputMessage="1" sqref="AM35:AX35" xr:uid="{1E4423F6-3419-46E5-88C0-4C4D0AFE9A36}">
      <formula1>"％抑制,その他(       )"</formula1>
    </dataValidation>
    <dataValidation type="whole" operator="greaterThan" allowBlank="1" showInputMessage="1" showErrorMessage="1" error="0より大きい数値で記載ください" sqref="AN7:AO7 AK7:AL7" xr:uid="{B0F60BF4-6CCB-4E9E-8C70-B01D2691C308}">
      <formula1>0</formula1>
    </dataValidation>
  </dataValidations>
  <hyperlinks>
    <hyperlink ref="A1" location="はじめに!A1" display="＜はじめにへ" xr:uid="{1DDA885B-2B41-4357-99FD-ECC5D54E6DEF}"/>
    <hyperlink ref="A1:E1" location="入力シート!Print_Area" display="＜入力シートへ" xr:uid="{00711466-4E7B-4905-9CB9-9C29C2756BD8}"/>
    <hyperlink ref="AU1:AY1" location="おわりに!A1" display="おわりに＞" xr:uid="{1F016A32-B08D-40BB-AE2D-D18BE9AB53B6}"/>
  </hyperlinks>
  <pageMargins left="0.64" right="0.3" top="0.42" bottom="0.38" header="0.32" footer="0.28999999999999998"/>
  <pageSetup paperSize="9" scale="59" orientation="portrait" r:id="rId1"/>
  <headerFooter alignWithMargins="0"/>
  <rowBreaks count="1" manualBreakCount="1">
    <brk id="6" max="21" man="1"/>
  </rowBreaks>
  <colBreaks count="1" manualBreakCount="1">
    <brk id="36" min="1" max="46" man="1"/>
  </colBreaks>
  <extLst>
    <ext xmlns:x14="http://schemas.microsoft.com/office/spreadsheetml/2009/9/main" uri="{78C0D931-6437-407d-A8EE-F0AAD7539E65}">
      <x14:conditionalFormattings>
        <x14:conditionalFormatting xmlns:xm="http://schemas.microsoft.com/office/excel/2006/main">
          <x14:cfRule type="expression" priority="1" id="{B9F5B7C6-44F6-4493-A0F2-9A631CBD3389}">
            <xm:f>AND(はじめに!$AV$53&lt;&gt;"はい",はじめに!$AV$66&lt;&gt;"はい")</xm:f>
            <x14:dxf>
              <fill>
                <patternFill>
                  <bgColor theme="0" tint="-0.24994659260841701"/>
                </patternFill>
              </fill>
            </x14:dxf>
          </x14:cfRule>
          <xm:sqref>A2:AY45 A46:B47 F46:F47 AE46:AY47 A48:AY52</xm:sqref>
        </x14:conditionalFormatting>
        <x14:conditionalFormatting xmlns:xm="http://schemas.microsoft.com/office/excel/2006/main">
          <x14:cfRule type="expression" priority="4" id="{E5FC4E39-6EDB-4F2B-82CC-404FA932C7AE}">
            <xm:f>AND(はじめに!$AV$66="はい",AK19="")</xm:f>
            <x14:dxf>
              <fill>
                <patternFill>
                  <bgColor rgb="FFFFFF00"/>
                </patternFill>
              </fill>
            </x14:dxf>
          </x14:cfRule>
          <xm:sqref>AK19:AK24 AR20</xm:sqref>
        </x14:conditionalFormatting>
        <x14:conditionalFormatting xmlns:xm="http://schemas.microsoft.com/office/excel/2006/main">
          <x14:cfRule type="expression" priority="7" id="{85CB1F2C-F720-4BFB-A795-5CCFC8D91D23}">
            <xm:f>入力シート!$E$84="無"</xm:f>
            <x14:dxf>
              <fill>
                <patternFill>
                  <bgColor theme="0" tint="-0.24994659260841701"/>
                </patternFill>
              </fill>
            </x14:dxf>
          </x14:cfRule>
          <xm:sqref>AK16:AX16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0FE-982D-41F6-B1D4-D7C76C078ABA}">
  <sheetPr codeName="Sheet12">
    <pageSetUpPr fitToPage="1"/>
  </sheetPr>
  <dimension ref="A1:BN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2" width="2.90625" style="497" customWidth="1"/>
    <col min="3" max="4" width="3.90625" style="497" customWidth="1"/>
    <col min="5" max="6" width="2.90625" style="497" customWidth="1"/>
    <col min="7" max="8" width="3.90625" style="497" customWidth="1"/>
    <col min="9" max="10" width="2.90625" style="497" customWidth="1"/>
    <col min="11" max="13" width="3.90625" style="497" customWidth="1"/>
    <col min="14" max="20" width="2.90625" style="497" customWidth="1"/>
    <col min="21" max="23" width="3.90625" style="497" customWidth="1"/>
    <col min="24" max="25" width="2.90625" style="497" customWidth="1"/>
    <col min="26" max="28" width="3.90625" style="497" customWidth="1"/>
    <col min="29" max="51" width="2.90625" style="497" customWidth="1"/>
    <col min="53" max="55" width="8.7265625" hidden="1" customWidth="1"/>
    <col min="64" max="66" width="8.81640625" hidden="1" customWidth="1"/>
  </cols>
  <sheetData>
    <row r="1" spans="1:66" ht="20.149999999999999" customHeight="1" x14ac:dyDescent="0.2">
      <c r="A1" s="1062" t="s">
        <v>167</v>
      </c>
      <c r="B1" s="1062"/>
      <c r="C1" s="1062"/>
      <c r="D1" s="1062"/>
      <c r="E1" s="1062"/>
      <c r="F1" s="1012"/>
      <c r="G1" s="1012"/>
      <c r="H1" s="1012"/>
      <c r="I1" s="1012"/>
      <c r="J1" s="1012"/>
      <c r="K1" s="1012"/>
      <c r="L1" s="370"/>
      <c r="M1" s="390"/>
      <c r="O1" s="370"/>
      <c r="P1" s="370"/>
      <c r="Q1" s="370"/>
      <c r="R1" s="370"/>
      <c r="S1" s="370"/>
      <c r="T1" s="791"/>
      <c r="U1" s="791"/>
      <c r="V1" s="791"/>
      <c r="W1" s="11"/>
      <c r="X1" s="793" t="s">
        <v>517</v>
      </c>
      <c r="Y1" s="1048">
        <f>IF(AND(はじめに!$AV$66="はい",OR(入力シート!E63=2,入力シート!E63=3)),SUM(BC19:BC25),0)</f>
        <v>0</v>
      </c>
      <c r="Z1" s="1048"/>
      <c r="AA1" s="794" t="s">
        <v>1</v>
      </c>
      <c r="AB1" s="792"/>
      <c r="AC1" s="499"/>
      <c r="AD1" s="499"/>
      <c r="AE1" s="499"/>
      <c r="AF1" s="2"/>
      <c r="AG1" s="500"/>
      <c r="AH1" s="499"/>
      <c r="AI1" s="499"/>
      <c r="AJ1" s="499"/>
      <c r="AK1" s="501"/>
      <c r="AL1" s="501"/>
      <c r="AM1" s="501"/>
      <c r="AN1" s="498"/>
      <c r="AU1" s="1058" t="s">
        <v>169</v>
      </c>
      <c r="AV1" s="1058"/>
      <c r="AW1" s="1058"/>
      <c r="AX1" s="1058"/>
      <c r="AY1" s="1058"/>
    </row>
    <row r="2" spans="1:66" x14ac:dyDescent="0.2">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1014" t="s">
        <v>246</v>
      </c>
      <c r="AX2" s="1014"/>
      <c r="AY2" s="1014"/>
    </row>
    <row r="3" spans="1:66" ht="13.5" thickBot="1" x14ac:dyDescent="0.25">
      <c r="A3" s="503"/>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row>
    <row r="4" spans="1:66" x14ac:dyDescent="0.2">
      <c r="A4" s="680"/>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505"/>
      <c r="AN4" s="505"/>
      <c r="AO4" s="505"/>
      <c r="AP4" s="505"/>
      <c r="AQ4" s="1060" t="str">
        <f>IF(入力シート!E12="","",入力シート!E12)</f>
        <v/>
      </c>
      <c r="AR4" s="1060"/>
      <c r="AS4" s="1060"/>
      <c r="AT4" s="1060"/>
      <c r="AU4" s="1060"/>
      <c r="AV4" s="1060"/>
      <c r="AW4" s="1060"/>
      <c r="AX4" s="1060"/>
      <c r="AY4" s="1061"/>
    </row>
    <row r="5" spans="1:66" x14ac:dyDescent="0.2">
      <c r="A5" s="1073" t="s">
        <v>247</v>
      </c>
      <c r="B5" s="1074"/>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c r="AT5" s="1074"/>
      <c r="AU5" s="1074"/>
      <c r="AV5" s="1074"/>
      <c r="AW5" s="1074"/>
      <c r="AX5" s="1074"/>
      <c r="AY5" s="1075"/>
    </row>
    <row r="6" spans="1:66" s="389" customFormat="1" ht="22.5" customHeight="1" x14ac:dyDescent="0.2">
      <c r="A6" s="506"/>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507"/>
      <c r="AF6" s="402"/>
      <c r="AG6" s="402"/>
      <c r="AH6" s="402"/>
      <c r="AI6" s="402"/>
      <c r="AJ6" s="402"/>
      <c r="AK6" s="402"/>
      <c r="AL6" s="1076" t="s">
        <v>248</v>
      </c>
      <c r="AM6" s="1076"/>
      <c r="AN6" s="1076"/>
      <c r="AO6" s="1076"/>
      <c r="AP6" s="1076"/>
      <c r="AQ6" s="1076"/>
      <c r="AR6" s="1077" t="str">
        <f>IF(入力シート!E20="","",入力シート!E20)</f>
        <v/>
      </c>
      <c r="AS6" s="1077"/>
      <c r="AT6" s="1077"/>
      <c r="AU6" s="1077"/>
      <c r="AV6" s="1077"/>
      <c r="AW6" s="1077"/>
      <c r="AX6" s="1077"/>
      <c r="AY6" s="508"/>
      <c r="AZ6" s="509"/>
      <c r="BL6" t="s">
        <v>199</v>
      </c>
      <c r="BM6" t="s">
        <v>249</v>
      </c>
      <c r="BN6" t="s">
        <v>250</v>
      </c>
    </row>
    <row r="7" spans="1:66" s="389" customFormat="1" ht="22.5" customHeight="1" x14ac:dyDescent="0.15">
      <c r="A7" s="506"/>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02"/>
      <c r="AG7" s="402"/>
      <c r="AH7" s="402"/>
      <c r="AI7" s="402"/>
      <c r="AJ7" s="402"/>
      <c r="AK7" s="1078"/>
      <c r="AL7" s="1079"/>
      <c r="AM7" s="420" t="s">
        <v>123</v>
      </c>
      <c r="AN7" s="1072"/>
      <c r="AO7" s="1072"/>
      <c r="AP7" s="1038" t="s">
        <v>251</v>
      </c>
      <c r="AQ7" s="1038"/>
      <c r="AR7" s="1038"/>
      <c r="AS7" s="1038"/>
      <c r="AT7" s="1021" t="str">
        <f>IF(入力シート!E98="","",IF(入力シート!E98="選択してください","",入力シート!E98))</f>
        <v/>
      </c>
      <c r="AU7" s="1021"/>
      <c r="AV7" s="1021"/>
      <c r="AW7" s="1021"/>
      <c r="AX7" s="1021"/>
      <c r="AY7" s="511"/>
      <c r="AZ7" s="509"/>
      <c r="BL7" s="389">
        <v>1</v>
      </c>
      <c r="BM7" s="512">
        <f>IF(OR(AT7="",AT7="選択してください"),0,1)</f>
        <v>0</v>
      </c>
      <c r="BN7" s="389">
        <f>BL7-BM7</f>
        <v>1</v>
      </c>
    </row>
    <row r="8" spans="1:66" ht="15" customHeight="1" x14ac:dyDescent="0.2">
      <c r="A8" s="513" t="s">
        <v>252</v>
      </c>
      <c r="B8" s="484"/>
      <c r="C8" s="484"/>
      <c r="D8" s="484"/>
      <c r="E8" s="484"/>
      <c r="F8" s="484"/>
      <c r="G8" s="484"/>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508"/>
    </row>
    <row r="9" spans="1:66" ht="18.75" customHeight="1" x14ac:dyDescent="0.2">
      <c r="A9" s="514"/>
      <c r="B9" s="1063" t="s">
        <v>253</v>
      </c>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850" t="s">
        <v>215</v>
      </c>
      <c r="AL9" s="848"/>
      <c r="AM9" s="848"/>
      <c r="AN9" s="848"/>
      <c r="AO9" s="848"/>
      <c r="AP9" s="848"/>
      <c r="AQ9" s="848"/>
      <c r="AR9" s="848"/>
      <c r="AS9" s="848"/>
      <c r="AT9" s="848"/>
      <c r="AU9" s="848"/>
      <c r="AV9" s="848"/>
      <c r="AW9" s="848"/>
      <c r="AX9" s="1064"/>
      <c r="AY9" s="508"/>
    </row>
    <row r="10" spans="1:66" ht="18.75" customHeight="1" x14ac:dyDescent="0.2">
      <c r="A10" s="514"/>
      <c r="B10" s="1063" t="s">
        <v>254</v>
      </c>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5">
        <f>IF(入力シート!E103="","",入力シート!E103)</f>
        <v>0</v>
      </c>
      <c r="AL10" s="1066"/>
      <c r="AM10" s="1066"/>
      <c r="AN10" s="1066"/>
      <c r="AO10" s="1066"/>
      <c r="AP10" s="1066"/>
      <c r="AQ10" s="1066"/>
      <c r="AR10" s="1066"/>
      <c r="AS10" s="1066"/>
      <c r="AT10" s="1066"/>
      <c r="AU10" s="1066"/>
      <c r="AV10" s="1066"/>
      <c r="AW10" s="1007" t="s">
        <v>114</v>
      </c>
      <c r="AX10" s="1067"/>
      <c r="AY10" s="508"/>
    </row>
    <row r="11" spans="1:66" ht="18.75" customHeight="1" x14ac:dyDescent="0.2">
      <c r="A11" s="514"/>
      <c r="B11" s="1063" t="s">
        <v>255</v>
      </c>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29" t="str">
        <f>IF(入力シート!E108="","",入力シート!E108)</f>
        <v/>
      </c>
      <c r="AL11" s="1082"/>
      <c r="AM11" s="1082"/>
      <c r="AN11" s="1082"/>
      <c r="AO11" s="1082"/>
      <c r="AP11" s="1038" t="s">
        <v>123</v>
      </c>
      <c r="AQ11" s="1038"/>
      <c r="AR11" s="1082" t="str">
        <f>IF(入力シート!H108=0,"",入力シート!H108)</f>
        <v/>
      </c>
      <c r="AS11" s="1082"/>
      <c r="AT11" s="1082"/>
      <c r="AU11" s="1082"/>
      <c r="AV11" s="1082"/>
      <c r="AW11" s="1007" t="s">
        <v>125</v>
      </c>
      <c r="AX11" s="1067"/>
      <c r="AY11" s="508"/>
    </row>
    <row r="12" spans="1:66" ht="18.75" customHeight="1" x14ac:dyDescent="0.2">
      <c r="A12" s="514"/>
      <c r="B12" s="1063" t="s">
        <v>256</v>
      </c>
      <c r="C12" s="1063"/>
      <c r="D12" s="1063"/>
      <c r="E12" s="1063"/>
      <c r="F12" s="1063"/>
      <c r="G12" s="1063"/>
      <c r="H12" s="1063"/>
      <c r="I12" s="1063"/>
      <c r="J12" s="1063"/>
      <c r="K12" s="1063"/>
      <c r="L12" s="1063"/>
      <c r="M12" s="1063"/>
      <c r="N12" s="1063"/>
      <c r="O12" s="1063"/>
      <c r="P12" s="1063"/>
      <c r="Q12" s="1063"/>
      <c r="R12" s="1063"/>
      <c r="S12" s="1063"/>
      <c r="T12" s="1063"/>
      <c r="U12" s="1063"/>
      <c r="V12" s="1063"/>
      <c r="W12" s="1063"/>
      <c r="X12" s="1063"/>
      <c r="Y12" s="1063"/>
      <c r="Z12" s="1063"/>
      <c r="AA12" s="1063"/>
      <c r="AB12" s="1063"/>
      <c r="AC12" s="1063"/>
      <c r="AD12" s="1063"/>
      <c r="AE12" s="1063"/>
      <c r="AF12" s="1063"/>
      <c r="AG12" s="1063"/>
      <c r="AH12" s="1063"/>
      <c r="AI12" s="1063"/>
      <c r="AJ12" s="1063"/>
      <c r="AK12" s="1029" t="str">
        <f>IF(入力シート!E109="","",入力シート!E109)</f>
        <v/>
      </c>
      <c r="AL12" s="1082"/>
      <c r="AM12" s="1082"/>
      <c r="AN12" s="1082"/>
      <c r="AO12" s="1082"/>
      <c r="AP12" s="1038" t="s">
        <v>123</v>
      </c>
      <c r="AQ12" s="1038"/>
      <c r="AR12" s="1082" t="str">
        <f>IF(入力シート!H109="","",入力シート!H109)</f>
        <v/>
      </c>
      <c r="AS12" s="1082"/>
      <c r="AT12" s="1082"/>
      <c r="AU12" s="1082"/>
      <c r="AV12" s="1082"/>
      <c r="AW12" s="1007" t="s">
        <v>125</v>
      </c>
      <c r="AX12" s="1067"/>
      <c r="AY12" s="508"/>
    </row>
    <row r="13" spans="1:66" ht="18.75" customHeight="1" x14ac:dyDescent="0.2">
      <c r="A13" s="514"/>
      <c r="B13" s="1068" t="s">
        <v>257</v>
      </c>
      <c r="C13" s="1069"/>
      <c r="D13" s="1069"/>
      <c r="E13" s="1069"/>
      <c r="F13" s="1069"/>
      <c r="G13" s="1069"/>
      <c r="H13" s="1069"/>
      <c r="I13" s="1069"/>
      <c r="J13" s="1069"/>
      <c r="K13" s="1069"/>
      <c r="L13" s="1069"/>
      <c r="M13" s="1070"/>
      <c r="N13" s="1083" t="s">
        <v>258</v>
      </c>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29" t="str">
        <f>IF(入力シート!E110=0,"",入力シート!E110)</f>
        <v/>
      </c>
      <c r="AL13" s="1082"/>
      <c r="AM13" s="1082"/>
      <c r="AN13" s="1082"/>
      <c r="AO13" s="1082"/>
      <c r="AP13" s="1082"/>
      <c r="AQ13" s="1082"/>
      <c r="AR13" s="1082"/>
      <c r="AS13" s="1082"/>
      <c r="AT13" s="1082"/>
      <c r="AU13" s="1082"/>
      <c r="AV13" s="1082"/>
      <c r="AW13" s="1007" t="s">
        <v>259</v>
      </c>
      <c r="AX13" s="1067"/>
      <c r="AY13" s="508"/>
    </row>
    <row r="14" spans="1:66" ht="18.75" customHeight="1" x14ac:dyDescent="0.2">
      <c r="A14" s="514"/>
      <c r="B14" s="1098"/>
      <c r="C14" s="1099"/>
      <c r="D14" s="1099"/>
      <c r="E14" s="1099"/>
      <c r="F14" s="1099"/>
      <c r="G14" s="1099"/>
      <c r="H14" s="1099"/>
      <c r="I14" s="1099"/>
      <c r="J14" s="1099"/>
      <c r="K14" s="1099"/>
      <c r="L14" s="1099"/>
      <c r="M14" s="1100"/>
      <c r="N14" s="1083" t="s">
        <v>260</v>
      </c>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c r="AJ14" s="1083"/>
      <c r="AK14" s="1029" t="str">
        <f>IF(入力シート!E111=0,"",入力シート!E111)</f>
        <v/>
      </c>
      <c r="AL14" s="1082"/>
      <c r="AM14" s="1082"/>
      <c r="AN14" s="1082"/>
      <c r="AO14" s="1082"/>
      <c r="AP14" s="1082"/>
      <c r="AQ14" s="1082"/>
      <c r="AR14" s="1082"/>
      <c r="AS14" s="1082"/>
      <c r="AT14" s="1082"/>
      <c r="AU14" s="1082"/>
      <c r="AV14" s="1082"/>
      <c r="AW14" s="1007" t="s">
        <v>259</v>
      </c>
      <c r="AX14" s="1067"/>
      <c r="AY14" s="508"/>
    </row>
    <row r="15" spans="1:66" ht="18.75" customHeight="1" x14ac:dyDescent="0.2">
      <c r="A15" s="514"/>
      <c r="B15" s="1063" t="s">
        <v>261</v>
      </c>
      <c r="C15" s="1063"/>
      <c r="D15" s="1063"/>
      <c r="E15" s="1063"/>
      <c r="F15" s="1063"/>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c r="AF15" s="1063"/>
      <c r="AG15" s="1063"/>
      <c r="AH15" s="1063"/>
      <c r="AI15" s="1063"/>
      <c r="AJ15" s="1063"/>
      <c r="AK15" s="1094" t="str">
        <f>IF(入力シート!E114="","",IF(入力シート!E114="選択してください","",入力シート!E114))</f>
        <v/>
      </c>
      <c r="AL15" s="1095"/>
      <c r="AM15" s="1095"/>
      <c r="AN15" s="1095"/>
      <c r="AO15" s="1095"/>
      <c r="AP15" s="1095"/>
      <c r="AQ15" s="1095"/>
      <c r="AR15" s="1095"/>
      <c r="AS15" s="1095"/>
      <c r="AT15" s="1095"/>
      <c r="AU15" s="1095"/>
      <c r="AV15" s="1095"/>
      <c r="AW15" s="848"/>
      <c r="AX15" s="1064"/>
      <c r="AY15" s="508"/>
    </row>
    <row r="16" spans="1:66" ht="18.75" customHeight="1" x14ac:dyDescent="0.2">
      <c r="A16" s="514"/>
      <c r="B16" s="1063" t="s">
        <v>262</v>
      </c>
      <c r="C16" s="1063"/>
      <c r="D16" s="1063"/>
      <c r="E16" s="1063"/>
      <c r="F16" s="1063"/>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c r="AF16" s="1063"/>
      <c r="AG16" s="1063"/>
      <c r="AH16" s="1063"/>
      <c r="AI16" s="1063"/>
      <c r="AJ16" s="1063"/>
      <c r="AK16" s="1065" t="str">
        <f>IF(入力シート!E115="","",入力シート!E115)</f>
        <v/>
      </c>
      <c r="AL16" s="1066"/>
      <c r="AM16" s="1066"/>
      <c r="AN16" s="1066"/>
      <c r="AO16" s="1066"/>
      <c r="AP16" s="1066"/>
      <c r="AQ16" s="1066"/>
      <c r="AR16" s="1066"/>
      <c r="AS16" s="1066"/>
      <c r="AT16" s="1066"/>
      <c r="AU16" s="1066"/>
      <c r="AV16" s="1066"/>
      <c r="AW16" s="1066"/>
      <c r="AX16" s="1096"/>
      <c r="AY16" s="508"/>
    </row>
    <row r="17" spans="1:66" ht="13" customHeight="1" x14ac:dyDescent="0.2">
      <c r="A17" s="514"/>
      <c r="B17" s="1069" t="s">
        <v>315</v>
      </c>
      <c r="C17" s="1069"/>
      <c r="D17" s="1069"/>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69"/>
      <c r="AS17" s="1069"/>
      <c r="AT17" s="1069"/>
      <c r="AU17" s="1069"/>
      <c r="AV17" s="1069"/>
      <c r="AW17" s="1069"/>
      <c r="AX17" s="1069"/>
      <c r="AY17" s="508"/>
    </row>
    <row r="18" spans="1:66" ht="15" customHeight="1" x14ac:dyDescent="0.2">
      <c r="A18" s="1106" t="s">
        <v>264</v>
      </c>
      <c r="B18" s="1106"/>
      <c r="C18" s="1106"/>
      <c r="D18" s="1106"/>
      <c r="E18" s="1106"/>
      <c r="F18" s="1106"/>
      <c r="G18" s="1106"/>
      <c r="H18" s="1106"/>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508"/>
    </row>
    <row r="19" spans="1:66" ht="18.75" customHeight="1" x14ac:dyDescent="0.2">
      <c r="A19" s="514" t="s">
        <v>178</v>
      </c>
      <c r="B19" s="1068" t="s">
        <v>265</v>
      </c>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70"/>
      <c r="AK19" s="1071"/>
      <c r="AL19" s="1072"/>
      <c r="AM19" s="1072"/>
      <c r="AN19" s="1072"/>
      <c r="AO19" s="1072"/>
      <c r="AP19" s="1072"/>
      <c r="AQ19" s="1072"/>
      <c r="AR19" s="1072"/>
      <c r="AS19" s="1072"/>
      <c r="AT19" s="1072"/>
      <c r="AU19" s="1072"/>
      <c r="AV19" s="1072"/>
      <c r="AW19" s="1007" t="s">
        <v>118</v>
      </c>
      <c r="AX19" s="1067"/>
      <c r="AY19" s="508"/>
      <c r="BA19">
        <v>1</v>
      </c>
      <c r="BB19">
        <f>COUNTA(AK19)</f>
        <v>0</v>
      </c>
      <c r="BC19">
        <f>BA19-BB19</f>
        <v>1</v>
      </c>
      <c r="BL19">
        <v>1</v>
      </c>
      <c r="BM19">
        <f>COUNTA(AK19)</f>
        <v>0</v>
      </c>
      <c r="BN19">
        <f>BL19-BM19</f>
        <v>1</v>
      </c>
    </row>
    <row r="20" spans="1:66" ht="18.75" customHeight="1" x14ac:dyDescent="0.2">
      <c r="A20" s="514"/>
      <c r="B20" s="1063" t="s">
        <v>266</v>
      </c>
      <c r="C20" s="1063"/>
      <c r="D20" s="1063"/>
      <c r="E20" s="1063"/>
      <c r="F20" s="1063"/>
      <c r="G20" s="1063"/>
      <c r="H20" s="1063"/>
      <c r="I20" s="1063"/>
      <c r="J20" s="1063"/>
      <c r="K20" s="1063"/>
      <c r="L20" s="1063"/>
      <c r="M20" s="1063"/>
      <c r="N20" s="1063"/>
      <c r="O20" s="1063"/>
      <c r="P20" s="1063"/>
      <c r="Q20" s="1063"/>
      <c r="R20" s="1063"/>
      <c r="S20" s="1063"/>
      <c r="T20" s="1063"/>
      <c r="U20" s="1063"/>
      <c r="V20" s="1068"/>
      <c r="W20" s="1068"/>
      <c r="X20" s="1068"/>
      <c r="Y20" s="1068"/>
      <c r="Z20" s="1068"/>
      <c r="AA20" s="1068"/>
      <c r="AB20" s="1068"/>
      <c r="AC20" s="1068"/>
      <c r="AD20" s="1068"/>
      <c r="AE20" s="1068"/>
      <c r="AF20" s="1068"/>
      <c r="AG20" s="1068"/>
      <c r="AH20" s="1068"/>
      <c r="AI20" s="1068"/>
      <c r="AJ20" s="1097"/>
      <c r="AK20" s="1071"/>
      <c r="AL20" s="1072"/>
      <c r="AM20" s="1072"/>
      <c r="AN20" s="1072"/>
      <c r="AO20" s="1072"/>
      <c r="AP20" s="400" t="s">
        <v>267</v>
      </c>
      <c r="AQ20" s="516" t="s">
        <v>268</v>
      </c>
      <c r="AR20" s="1072"/>
      <c r="AS20" s="1072"/>
      <c r="AT20" s="1072"/>
      <c r="AU20" s="1072"/>
      <c r="AV20" s="1072"/>
      <c r="AW20" s="1007" t="s">
        <v>107</v>
      </c>
      <c r="AX20" s="1067"/>
      <c r="AY20" s="508"/>
      <c r="BA20">
        <v>1</v>
      </c>
      <c r="BB20">
        <f>COUNTA(AK20)</f>
        <v>0</v>
      </c>
      <c r="BC20">
        <f t="shared" ref="BC20:BC25" si="0">BA20-BB20</f>
        <v>1</v>
      </c>
    </row>
    <row r="21" spans="1:66" ht="18.75" customHeight="1" x14ac:dyDescent="0.2">
      <c r="A21" s="514"/>
      <c r="B21" s="1104" t="s">
        <v>269</v>
      </c>
      <c r="C21" s="1105"/>
      <c r="D21" s="1105"/>
      <c r="E21" s="1105"/>
      <c r="F21" s="1105"/>
      <c r="G21" s="1105"/>
      <c r="H21" s="1105"/>
      <c r="I21" s="1105"/>
      <c r="J21" s="1069"/>
      <c r="K21" s="1069"/>
      <c r="L21" s="1069"/>
      <c r="M21" s="1069"/>
      <c r="N21" s="1069"/>
      <c r="O21" s="1069"/>
      <c r="P21" s="1069"/>
      <c r="Q21" s="1069"/>
      <c r="R21" s="1069"/>
      <c r="S21" s="1069"/>
      <c r="T21" s="1069"/>
      <c r="U21" s="1069"/>
      <c r="V21" s="516"/>
      <c r="W21" s="1085" t="s">
        <v>270</v>
      </c>
      <c r="X21" s="1086"/>
      <c r="Y21" s="1086"/>
      <c r="Z21" s="1086"/>
      <c r="AA21" s="1086"/>
      <c r="AB21" s="1086"/>
      <c r="AC21" s="1086"/>
      <c r="AD21" s="1086"/>
      <c r="AE21" s="1086"/>
      <c r="AF21" s="1086"/>
      <c r="AG21" s="1086"/>
      <c r="AH21" s="1086"/>
      <c r="AI21" s="1086"/>
      <c r="AJ21" s="1087"/>
      <c r="AK21" s="1088"/>
      <c r="AL21" s="1089"/>
      <c r="AM21" s="1089"/>
      <c r="AN21" s="1089"/>
      <c r="AO21" s="1089"/>
      <c r="AP21" s="1089"/>
      <c r="AQ21" s="1089"/>
      <c r="AR21" s="1089"/>
      <c r="AS21" s="1089"/>
      <c r="AT21" s="1089"/>
      <c r="AU21" s="1089"/>
      <c r="AV21" s="1089"/>
      <c r="AW21" s="1089"/>
      <c r="AX21" s="1090"/>
      <c r="AY21" s="508"/>
      <c r="BA21">
        <v>1</v>
      </c>
      <c r="BB21">
        <f>COUNTA(AR20)</f>
        <v>0</v>
      </c>
      <c r="BC21">
        <f t="shared" si="0"/>
        <v>1</v>
      </c>
    </row>
    <row r="22" spans="1:66" ht="18.75" customHeight="1" x14ac:dyDescent="0.2">
      <c r="A22" s="514"/>
      <c r="B22" s="1104"/>
      <c r="C22" s="1105"/>
      <c r="D22" s="1105"/>
      <c r="E22" s="1105"/>
      <c r="F22" s="1105"/>
      <c r="G22" s="1105"/>
      <c r="H22" s="1105"/>
      <c r="I22" s="1105"/>
      <c r="J22" s="1105"/>
      <c r="K22" s="1105"/>
      <c r="L22" s="1105"/>
      <c r="M22" s="1105"/>
      <c r="N22" s="1105"/>
      <c r="O22" s="1105"/>
      <c r="P22" s="1105"/>
      <c r="Q22" s="1105"/>
      <c r="R22" s="1105"/>
      <c r="S22" s="1105"/>
      <c r="T22" s="1105"/>
      <c r="U22" s="1105"/>
      <c r="V22" s="418"/>
      <c r="W22" s="1091" t="s">
        <v>271</v>
      </c>
      <c r="X22" s="1092"/>
      <c r="Y22" s="1092"/>
      <c r="Z22" s="1092"/>
      <c r="AA22" s="1092"/>
      <c r="AB22" s="1092"/>
      <c r="AC22" s="1092"/>
      <c r="AD22" s="1092"/>
      <c r="AE22" s="1092"/>
      <c r="AF22" s="1092"/>
      <c r="AG22" s="1092"/>
      <c r="AH22" s="1092"/>
      <c r="AI22" s="1092"/>
      <c r="AJ22" s="1093"/>
      <c r="AK22" s="1101"/>
      <c r="AL22" s="1102"/>
      <c r="AM22" s="1102"/>
      <c r="AN22" s="1102"/>
      <c r="AO22" s="1102"/>
      <c r="AP22" s="1102"/>
      <c r="AQ22" s="1102"/>
      <c r="AR22" s="1102"/>
      <c r="AS22" s="1102"/>
      <c r="AT22" s="1102"/>
      <c r="AU22" s="1102"/>
      <c r="AV22" s="1102"/>
      <c r="AW22" s="1102"/>
      <c r="AX22" s="1103"/>
      <c r="AY22" s="508"/>
      <c r="BA22">
        <v>1</v>
      </c>
      <c r="BB22">
        <f>COUNTA(AK21)</f>
        <v>0</v>
      </c>
      <c r="BC22">
        <f t="shared" si="0"/>
        <v>1</v>
      </c>
    </row>
    <row r="23" spans="1:66" ht="18.75" customHeight="1" x14ac:dyDescent="0.2">
      <c r="A23" s="514"/>
      <c r="B23" s="1098"/>
      <c r="C23" s="1099"/>
      <c r="D23" s="1099"/>
      <c r="E23" s="1099"/>
      <c r="F23" s="1099"/>
      <c r="G23" s="1099"/>
      <c r="H23" s="1099"/>
      <c r="I23" s="1099"/>
      <c r="J23" s="1099"/>
      <c r="K23" s="1099"/>
      <c r="L23" s="1099"/>
      <c r="M23" s="1099"/>
      <c r="N23" s="1099"/>
      <c r="O23" s="1099"/>
      <c r="P23" s="1099"/>
      <c r="Q23" s="1099"/>
      <c r="R23" s="1099"/>
      <c r="S23" s="1099"/>
      <c r="T23" s="1099"/>
      <c r="U23" s="1099"/>
      <c r="V23" s="517"/>
      <c r="W23" s="1143" t="s">
        <v>272</v>
      </c>
      <c r="X23" s="1144"/>
      <c r="Y23" s="1144"/>
      <c r="Z23" s="1144"/>
      <c r="AA23" s="1144"/>
      <c r="AB23" s="1144"/>
      <c r="AC23" s="1144"/>
      <c r="AD23" s="1144"/>
      <c r="AE23" s="1144"/>
      <c r="AF23" s="1144"/>
      <c r="AG23" s="1144"/>
      <c r="AH23" s="1144"/>
      <c r="AI23" s="1144"/>
      <c r="AJ23" s="1145"/>
      <c r="AK23" s="1146"/>
      <c r="AL23" s="1147"/>
      <c r="AM23" s="1147"/>
      <c r="AN23" s="1147"/>
      <c r="AO23" s="1147"/>
      <c r="AP23" s="1147"/>
      <c r="AQ23" s="1147"/>
      <c r="AR23" s="1147"/>
      <c r="AS23" s="1147"/>
      <c r="AT23" s="1147"/>
      <c r="AU23" s="1147"/>
      <c r="AV23" s="1147"/>
      <c r="AW23" s="1147"/>
      <c r="AX23" s="1148"/>
      <c r="AY23" s="508"/>
      <c r="BA23">
        <v>1</v>
      </c>
      <c r="BB23">
        <f>IF(AK21="無",1,COUNTA(AK22))</f>
        <v>0</v>
      </c>
      <c r="BC23">
        <f t="shared" si="0"/>
        <v>1</v>
      </c>
    </row>
    <row r="24" spans="1:66" ht="18.75" customHeight="1" x14ac:dyDescent="0.2">
      <c r="A24" s="514"/>
      <c r="B24" s="1063" t="s">
        <v>273</v>
      </c>
      <c r="C24" s="1140"/>
      <c r="D24" s="1140"/>
      <c r="E24" s="1140"/>
      <c r="F24" s="1140"/>
      <c r="G24" s="1140"/>
      <c r="H24" s="1140"/>
      <c r="I24" s="1140"/>
      <c r="J24" s="1140"/>
      <c r="K24" s="1140"/>
      <c r="L24" s="1140"/>
      <c r="M24" s="1140"/>
      <c r="N24" s="1140"/>
      <c r="O24" s="1140"/>
      <c r="P24" s="1140"/>
      <c r="Q24" s="1140"/>
      <c r="R24" s="1140"/>
      <c r="S24" s="1140"/>
      <c r="T24" s="1140"/>
      <c r="U24" s="1140"/>
      <c r="V24" s="1099"/>
      <c r="W24" s="1099"/>
      <c r="X24" s="1099"/>
      <c r="Y24" s="1099"/>
      <c r="Z24" s="1099"/>
      <c r="AA24" s="1099"/>
      <c r="AB24" s="1099"/>
      <c r="AC24" s="1099"/>
      <c r="AD24" s="1099"/>
      <c r="AE24" s="1099"/>
      <c r="AF24" s="1099"/>
      <c r="AG24" s="1099"/>
      <c r="AH24" s="1099"/>
      <c r="AI24" s="1099"/>
      <c r="AJ24" s="1099"/>
      <c r="AK24" s="1141"/>
      <c r="AL24" s="1142"/>
      <c r="AM24" s="1142"/>
      <c r="AN24" s="1142"/>
      <c r="AO24" s="1142"/>
      <c r="AP24" s="1142"/>
      <c r="AQ24" s="1142"/>
      <c r="AR24" s="1142"/>
      <c r="AS24" s="1142"/>
      <c r="AT24" s="1142"/>
      <c r="AU24" s="1142"/>
      <c r="AV24" s="1142"/>
      <c r="AW24" s="517" t="s">
        <v>120</v>
      </c>
      <c r="AX24" s="518"/>
      <c r="AY24" s="508"/>
      <c r="BA24">
        <v>1</v>
      </c>
      <c r="BB24">
        <f>IF(AK21="無",1,COUNTA(AK23))</f>
        <v>0</v>
      </c>
      <c r="BC24">
        <f t="shared" si="0"/>
        <v>1</v>
      </c>
    </row>
    <row r="25" spans="1:66" x14ac:dyDescent="0.2">
      <c r="A25" s="506"/>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508"/>
      <c r="BA25">
        <v>1</v>
      </c>
      <c r="BB25">
        <f>COUNTA(AK24)</f>
        <v>0</v>
      </c>
      <c r="BC25">
        <f t="shared" si="0"/>
        <v>1</v>
      </c>
    </row>
    <row r="26" spans="1:66" ht="15" customHeight="1" x14ac:dyDescent="0.2">
      <c r="A26" s="513" t="s">
        <v>274</v>
      </c>
      <c r="B26" s="416"/>
      <c r="C26" s="416"/>
      <c r="D26" s="416"/>
      <c r="E26" s="484"/>
      <c r="F26" s="484"/>
      <c r="G26" s="484"/>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519"/>
      <c r="AH26" s="460"/>
      <c r="AI26" s="460"/>
      <c r="AJ26" s="460"/>
      <c r="AK26" s="460"/>
      <c r="AL26" s="460"/>
      <c r="AM26" s="460"/>
      <c r="AN26" s="460"/>
      <c r="AO26" s="460"/>
      <c r="AP26" s="460"/>
      <c r="AQ26" s="460"/>
      <c r="AR26" s="460"/>
      <c r="AS26" s="460"/>
      <c r="AT26" s="460"/>
      <c r="AU26" s="460"/>
      <c r="AV26" s="460"/>
      <c r="AW26" s="460"/>
      <c r="AX26" s="460"/>
      <c r="AY26" s="508"/>
    </row>
    <row r="27" spans="1:66" ht="18.75" customHeight="1" thickBot="1" x14ac:dyDescent="0.25">
      <c r="A27" s="506"/>
      <c r="B27" s="1107" t="s">
        <v>275</v>
      </c>
      <c r="C27" s="1108"/>
      <c r="D27" s="1108"/>
      <c r="E27" s="1108"/>
      <c r="F27" s="1108"/>
      <c r="G27" s="1108"/>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9"/>
      <c r="AE27" s="526"/>
      <c r="AF27" s="1108" t="s">
        <v>276</v>
      </c>
      <c r="AG27" s="1108"/>
      <c r="AH27" s="1108"/>
      <c r="AI27" s="1108"/>
      <c r="AJ27" s="1108"/>
      <c r="AK27" s="1108"/>
      <c r="AL27" s="1108"/>
      <c r="AM27" s="1108"/>
      <c r="AN27" s="1108"/>
      <c r="AO27" s="1108"/>
      <c r="AP27" s="1108"/>
      <c r="AQ27" s="1108"/>
      <c r="AR27" s="1108"/>
      <c r="AS27" s="1108"/>
      <c r="AT27" s="1108"/>
      <c r="AU27" s="1108"/>
      <c r="AV27" s="1108"/>
      <c r="AW27" s="1108"/>
      <c r="AX27" s="1109"/>
      <c r="AY27" s="508"/>
    </row>
    <row r="28" spans="1:66" ht="18.75" customHeight="1" thickTop="1" x14ac:dyDescent="0.2">
      <c r="A28" s="506"/>
      <c r="B28" s="1120" t="s">
        <v>277</v>
      </c>
      <c r="C28" s="1121"/>
      <c r="D28" s="1121"/>
      <c r="E28" s="1121"/>
      <c r="F28" s="1121"/>
      <c r="G28" s="1121"/>
      <c r="H28" s="1121"/>
      <c r="I28" s="1121"/>
      <c r="J28" s="1122"/>
      <c r="K28" s="1223">
        <f>K42</f>
        <v>0</v>
      </c>
      <c r="L28" s="1224"/>
      <c r="M28" s="1224"/>
      <c r="N28" s="1224"/>
      <c r="O28" s="1224"/>
      <c r="P28" s="1224"/>
      <c r="Q28" s="1224"/>
      <c r="R28" s="1224"/>
      <c r="S28" s="1224"/>
      <c r="T28" s="1224"/>
      <c r="U28" s="1224"/>
      <c r="V28" s="1224"/>
      <c r="W28" s="1224"/>
      <c r="X28" s="1224"/>
      <c r="Y28" s="1224"/>
      <c r="Z28" s="1224"/>
      <c r="AA28" s="1224"/>
      <c r="AB28" s="1224"/>
      <c r="AC28" s="527" t="s">
        <v>109</v>
      </c>
      <c r="AD28" s="528"/>
      <c r="AE28" s="485"/>
      <c r="AF28" s="1121" t="s">
        <v>278</v>
      </c>
      <c r="AG28" s="1121"/>
      <c r="AH28" s="1121"/>
      <c r="AI28" s="1121"/>
      <c r="AJ28" s="1121"/>
      <c r="AK28" s="1121"/>
      <c r="AL28" s="1122"/>
      <c r="AM28" s="1149" t="str">
        <f>IF(入力シート!E104="","",IF(入力シート!E104="選択してください","",入力シート!E104))</f>
        <v/>
      </c>
      <c r="AN28" s="1150"/>
      <c r="AO28" s="1150"/>
      <c r="AP28" s="1150"/>
      <c r="AQ28" s="1150"/>
      <c r="AR28" s="1150"/>
      <c r="AS28" s="1150"/>
      <c r="AT28" s="1150"/>
      <c r="AU28" s="1150"/>
      <c r="AV28" s="1150"/>
      <c r="AW28" s="1150"/>
      <c r="AX28" s="1151"/>
      <c r="AY28" s="508"/>
    </row>
    <row r="29" spans="1:66" ht="18.75" customHeight="1" x14ac:dyDescent="0.2">
      <c r="A29" s="506"/>
      <c r="B29" s="1006" t="s">
        <v>279</v>
      </c>
      <c r="C29" s="1007"/>
      <c r="D29" s="1007"/>
      <c r="E29" s="1007"/>
      <c r="F29" s="1007"/>
      <c r="G29" s="1007"/>
      <c r="H29" s="1007"/>
      <c r="I29" s="1007"/>
      <c r="J29" s="1067"/>
      <c r="K29" s="1072"/>
      <c r="L29" s="1072"/>
      <c r="M29" s="1072"/>
      <c r="N29" s="1072"/>
      <c r="O29" s="1072"/>
      <c r="P29" s="1072"/>
      <c r="Q29" s="1072"/>
      <c r="R29" s="1072"/>
      <c r="S29" s="1072"/>
      <c r="T29" s="1072"/>
      <c r="U29" s="1072"/>
      <c r="V29" s="1072"/>
      <c r="W29" s="1072"/>
      <c r="X29" s="1072"/>
      <c r="Y29" s="1072"/>
      <c r="Z29" s="1072"/>
      <c r="AA29" s="1072"/>
      <c r="AB29" s="1072"/>
      <c r="AC29" s="510" t="s">
        <v>107</v>
      </c>
      <c r="AD29" s="464"/>
      <c r="AE29" s="529"/>
      <c r="AF29" s="1007" t="s">
        <v>280</v>
      </c>
      <c r="AG29" s="1007"/>
      <c r="AH29" s="1007"/>
      <c r="AI29" s="1007"/>
      <c r="AJ29" s="1007"/>
      <c r="AK29" s="1007"/>
      <c r="AL29" s="1067"/>
      <c r="AM29" s="1071"/>
      <c r="AN29" s="1072"/>
      <c r="AO29" s="1072"/>
      <c r="AP29" s="1072"/>
      <c r="AQ29" s="1072"/>
      <c r="AR29" s="1072"/>
      <c r="AS29" s="1072"/>
      <c r="AT29" s="1072"/>
      <c r="AU29" s="1072"/>
      <c r="AV29" s="1072"/>
      <c r="AW29" s="520" t="s">
        <v>267</v>
      </c>
      <c r="AX29" s="521"/>
      <c r="AY29" s="508"/>
    </row>
    <row r="30" spans="1:66" ht="18.75" customHeight="1" x14ac:dyDescent="0.2">
      <c r="A30" s="506"/>
      <c r="B30" s="1006" t="s">
        <v>281</v>
      </c>
      <c r="C30" s="1007"/>
      <c r="D30" s="1007"/>
      <c r="E30" s="1007"/>
      <c r="F30" s="1007"/>
      <c r="G30" s="1007"/>
      <c r="H30" s="1007"/>
      <c r="I30" s="1007"/>
      <c r="J30" s="1067"/>
      <c r="K30" s="1072"/>
      <c r="L30" s="1072"/>
      <c r="M30" s="1072"/>
      <c r="N30" s="1072"/>
      <c r="O30" s="1072"/>
      <c r="P30" s="1072"/>
      <c r="Q30" s="1072"/>
      <c r="R30" s="1072"/>
      <c r="S30" s="1072"/>
      <c r="T30" s="1072"/>
      <c r="U30" s="1072"/>
      <c r="V30" s="1072"/>
      <c r="W30" s="1072"/>
      <c r="X30" s="1072"/>
      <c r="Y30" s="1072"/>
      <c r="Z30" s="1072"/>
      <c r="AA30" s="1072"/>
      <c r="AB30" s="1072"/>
      <c r="AC30" s="520" t="s">
        <v>299</v>
      </c>
      <c r="AD30" s="464"/>
      <c r="AE30" s="485"/>
      <c r="AF30" s="1007" t="s">
        <v>282</v>
      </c>
      <c r="AG30" s="1007"/>
      <c r="AH30" s="1007"/>
      <c r="AI30" s="1007"/>
      <c r="AJ30" s="1007"/>
      <c r="AK30" s="1007"/>
      <c r="AL30" s="1067"/>
      <c r="AM30" s="1029" t="str">
        <f>IF(入力シート!E102="","",入力シート!E102)</f>
        <v/>
      </c>
      <c r="AN30" s="1082"/>
      <c r="AO30" s="1082"/>
      <c r="AP30" s="1082"/>
      <c r="AQ30" s="1082"/>
      <c r="AR30" s="1082"/>
      <c r="AS30" s="1082"/>
      <c r="AT30" s="1082"/>
      <c r="AU30" s="1082"/>
      <c r="AV30" s="1082"/>
      <c r="AW30" s="520" t="s">
        <v>109</v>
      </c>
      <c r="AX30" s="521"/>
      <c r="AY30" s="508"/>
    </row>
    <row r="31" spans="1:66" ht="18.75" customHeight="1" x14ac:dyDescent="0.2">
      <c r="A31" s="506"/>
      <c r="B31" s="978" t="s">
        <v>283</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485"/>
      <c r="AF31" s="1007" t="s">
        <v>284</v>
      </c>
      <c r="AG31" s="1007"/>
      <c r="AH31" s="1007"/>
      <c r="AI31" s="1007"/>
      <c r="AJ31" s="1007"/>
      <c r="AK31" s="1007"/>
      <c r="AL31" s="1067"/>
      <c r="AM31" s="1071" t="str">
        <f>IF(入力シート!E106="","",入力シート!E106)</f>
        <v/>
      </c>
      <c r="AN31" s="1072"/>
      <c r="AO31" s="1072"/>
      <c r="AP31" s="1072"/>
      <c r="AQ31" s="1072"/>
      <c r="AR31" s="1072"/>
      <c r="AS31" s="1072"/>
      <c r="AT31" s="1072"/>
      <c r="AU31" s="1072"/>
      <c r="AV31" s="1072"/>
      <c r="AW31" s="520" t="s">
        <v>120</v>
      </c>
      <c r="AX31" s="521"/>
      <c r="AY31" s="508"/>
    </row>
    <row r="32" spans="1:66" ht="18.75" customHeight="1" x14ac:dyDescent="0.2">
      <c r="A32" s="506"/>
      <c r="B32" s="1128" t="s">
        <v>285</v>
      </c>
      <c r="C32" s="1129"/>
      <c r="D32" s="1129"/>
      <c r="E32" s="1129"/>
      <c r="F32" s="1129"/>
      <c r="G32" s="1129"/>
      <c r="H32" s="1129"/>
      <c r="I32" s="1129"/>
      <c r="J32" s="1129"/>
      <c r="K32" s="1225" t="str">
        <f>IF(入力シート!E116="","",入力シート!E116)</f>
        <v/>
      </c>
      <c r="L32" s="1226"/>
      <c r="M32" s="1226"/>
      <c r="N32" s="1226"/>
      <c r="O32" s="1226"/>
      <c r="P32" s="1226"/>
      <c r="Q32" s="1226"/>
      <c r="R32" s="1226"/>
      <c r="S32" s="1226"/>
      <c r="T32" s="1226"/>
      <c r="U32" s="1226"/>
      <c r="V32" s="1226"/>
      <c r="W32" s="1226"/>
      <c r="X32" s="1226"/>
      <c r="Y32" s="1226"/>
      <c r="Z32" s="1226"/>
      <c r="AA32" s="1226"/>
      <c r="AB32" s="1226"/>
      <c r="AC32" s="522" t="s">
        <v>135</v>
      </c>
      <c r="AD32" s="523"/>
      <c r="AE32" s="485"/>
      <c r="AF32" s="1176" t="s">
        <v>286</v>
      </c>
      <c r="AG32" s="1007"/>
      <c r="AH32" s="1007"/>
      <c r="AI32" s="1007"/>
      <c r="AJ32" s="1007"/>
      <c r="AK32" s="1007"/>
      <c r="AL32" s="1067"/>
      <c r="AM32" s="1168" t="str">
        <f>IF(入力シート!E107="","",入力シート!E107)</f>
        <v/>
      </c>
      <c r="AN32" s="1169"/>
      <c r="AO32" s="1169"/>
      <c r="AP32" s="1169"/>
      <c r="AQ32" s="1167" t="s">
        <v>519</v>
      </c>
      <c r="AR32" s="1167"/>
      <c r="AS32" s="1191" t="str">
        <f>IF(入力シート!H107="","",入力シート!H107)</f>
        <v/>
      </c>
      <c r="AT32" s="1191"/>
      <c r="AU32" s="1191"/>
      <c r="AV32" s="1191"/>
      <c r="AW32" s="510" t="s">
        <v>120</v>
      </c>
      <c r="AX32" s="464"/>
      <c r="AY32" s="508"/>
    </row>
    <row r="33" spans="1:51" ht="18.75" customHeight="1" x14ac:dyDescent="0.2">
      <c r="A33" s="506"/>
      <c r="B33" s="1126"/>
      <c r="C33" s="1123" t="s">
        <v>287</v>
      </c>
      <c r="D33" s="1124"/>
      <c r="E33" s="1124"/>
      <c r="F33" s="1125"/>
      <c r="G33" s="1199" t="s">
        <v>288</v>
      </c>
      <c r="H33" s="1200"/>
      <c r="I33" s="1200"/>
      <c r="J33" s="1201"/>
      <c r="K33" s="1156" t="s">
        <v>289</v>
      </c>
      <c r="L33" s="1157"/>
      <c r="M33" s="1157"/>
      <c r="N33" s="1157"/>
      <c r="O33" s="1158"/>
      <c r="P33" s="1156" t="s">
        <v>290</v>
      </c>
      <c r="Q33" s="1157"/>
      <c r="R33" s="1157"/>
      <c r="S33" s="1157"/>
      <c r="T33" s="1158"/>
      <c r="U33" s="1156" t="s">
        <v>291</v>
      </c>
      <c r="V33" s="1157"/>
      <c r="W33" s="1157"/>
      <c r="X33" s="1157"/>
      <c r="Y33" s="1158"/>
      <c r="Z33" s="1156" t="s">
        <v>612</v>
      </c>
      <c r="AA33" s="1157"/>
      <c r="AB33" s="1157"/>
      <c r="AC33" s="1157"/>
      <c r="AD33" s="1158"/>
      <c r="AE33" s="485"/>
      <c r="AF33" s="1007" t="s">
        <v>292</v>
      </c>
      <c r="AG33" s="1007"/>
      <c r="AH33" s="1007"/>
      <c r="AI33" s="1007"/>
      <c r="AJ33" s="1007"/>
      <c r="AK33" s="1007"/>
      <c r="AL33" s="1067"/>
      <c r="AM33" s="850" t="str">
        <f>IF(入力シート!E112="","",IF(入力シート!E112="選択してください","",入力シート!E112))</f>
        <v/>
      </c>
      <c r="AN33" s="848"/>
      <c r="AO33" s="848"/>
      <c r="AP33" s="848"/>
      <c r="AQ33" s="848"/>
      <c r="AR33" s="848"/>
      <c r="AS33" s="848"/>
      <c r="AT33" s="848"/>
      <c r="AU33" s="848"/>
      <c r="AV33" s="848"/>
      <c r="AW33" s="848"/>
      <c r="AX33" s="1064"/>
      <c r="AY33" s="508"/>
    </row>
    <row r="34" spans="1:51" ht="18.75" customHeight="1" x14ac:dyDescent="0.2">
      <c r="A34" s="506"/>
      <c r="B34" s="1127"/>
      <c r="C34" s="1112" t="s">
        <v>293</v>
      </c>
      <c r="D34" s="1113"/>
      <c r="E34" s="1113"/>
      <c r="F34" s="1114"/>
      <c r="G34" s="1130" t="s">
        <v>294</v>
      </c>
      <c r="H34" s="1131"/>
      <c r="I34" s="1131"/>
      <c r="J34" s="1132"/>
      <c r="K34" s="1170" t="s">
        <v>295</v>
      </c>
      <c r="L34" s="1171"/>
      <c r="M34" s="1171"/>
      <c r="N34" s="1171"/>
      <c r="O34" s="1172"/>
      <c r="P34" s="1170" t="s">
        <v>549</v>
      </c>
      <c r="Q34" s="1171"/>
      <c r="R34" s="1171"/>
      <c r="S34" s="1171"/>
      <c r="T34" s="1172"/>
      <c r="U34" s="1170" t="s">
        <v>623</v>
      </c>
      <c r="V34" s="1171"/>
      <c r="W34" s="1171"/>
      <c r="X34" s="1171"/>
      <c r="Y34" s="1172"/>
      <c r="Z34" s="1170" t="s">
        <v>613</v>
      </c>
      <c r="AA34" s="1171"/>
      <c r="AB34" s="1171"/>
      <c r="AC34" s="1171"/>
      <c r="AD34" s="1172"/>
      <c r="AE34" s="485"/>
      <c r="AF34" s="1187" t="s">
        <v>296</v>
      </c>
      <c r="AG34" s="1187"/>
      <c r="AH34" s="1187"/>
      <c r="AI34" s="1187"/>
      <c r="AJ34" s="1187"/>
      <c r="AK34" s="1187"/>
      <c r="AL34" s="1188"/>
      <c r="AM34" s="1192"/>
      <c r="AN34" s="1193"/>
      <c r="AO34" s="1193"/>
      <c r="AP34" s="1193"/>
      <c r="AQ34" s="1193"/>
      <c r="AR34" s="1193"/>
      <c r="AS34" s="1193"/>
      <c r="AT34" s="1193"/>
      <c r="AU34" s="1193"/>
      <c r="AV34" s="1193"/>
      <c r="AW34" s="1193"/>
      <c r="AX34" s="1194"/>
      <c r="AY34" s="508"/>
    </row>
    <row r="35" spans="1:51" ht="18.75" customHeight="1" x14ac:dyDescent="0.2">
      <c r="A35" s="506"/>
      <c r="B35" s="1127"/>
      <c r="C35" s="1115"/>
      <c r="D35" s="1116"/>
      <c r="E35" s="1116"/>
      <c r="F35" s="1117"/>
      <c r="G35" s="1133"/>
      <c r="H35" s="1134"/>
      <c r="I35" s="1134"/>
      <c r="J35" s="1135"/>
      <c r="K35" s="1173"/>
      <c r="L35" s="1174"/>
      <c r="M35" s="1174"/>
      <c r="N35" s="1174"/>
      <c r="O35" s="1175"/>
      <c r="P35" s="1173"/>
      <c r="Q35" s="1174"/>
      <c r="R35" s="1174"/>
      <c r="S35" s="1174"/>
      <c r="T35" s="1175"/>
      <c r="U35" s="1173"/>
      <c r="V35" s="1174"/>
      <c r="W35" s="1174"/>
      <c r="X35" s="1174"/>
      <c r="Y35" s="1175"/>
      <c r="Z35" s="1173"/>
      <c r="AA35" s="1174"/>
      <c r="AB35" s="1174"/>
      <c r="AC35" s="1174"/>
      <c r="AD35" s="1175"/>
      <c r="AE35" s="485"/>
      <c r="AF35" s="1189"/>
      <c r="AG35" s="1189"/>
      <c r="AH35" s="1189"/>
      <c r="AI35" s="1189"/>
      <c r="AJ35" s="1189"/>
      <c r="AK35" s="1189"/>
      <c r="AL35" s="1190"/>
      <c r="AM35" s="1192"/>
      <c r="AN35" s="1193"/>
      <c r="AO35" s="1193"/>
      <c r="AP35" s="1193"/>
      <c r="AQ35" s="1193"/>
      <c r="AR35" s="1193"/>
      <c r="AS35" s="1193"/>
      <c r="AT35" s="1193"/>
      <c r="AU35" s="1193"/>
      <c r="AV35" s="1193"/>
      <c r="AW35" s="1193"/>
      <c r="AX35" s="1194"/>
      <c r="AY35" s="508"/>
    </row>
    <row r="36" spans="1:51" ht="18.75" customHeight="1" x14ac:dyDescent="0.2">
      <c r="A36" s="506"/>
      <c r="B36" s="532">
        <v>1</v>
      </c>
      <c r="C36" s="1136">
        <f>入力シート!$E119</f>
        <v>0</v>
      </c>
      <c r="D36" s="1137"/>
      <c r="E36" s="533" t="s">
        <v>139</v>
      </c>
      <c r="F36" s="534"/>
      <c r="G36" s="1136">
        <f>入力シート!$H119</f>
        <v>0</v>
      </c>
      <c r="H36" s="1137"/>
      <c r="I36" s="533" t="s">
        <v>114</v>
      </c>
      <c r="J36" s="534"/>
      <c r="K36" s="1208">
        <f>入力シート!$E$116*C36/1000</f>
        <v>0</v>
      </c>
      <c r="L36" s="1209"/>
      <c r="M36" s="1209"/>
      <c r="N36" s="533" t="s">
        <v>109</v>
      </c>
      <c r="O36" s="560"/>
      <c r="P36" s="1165">
        <f>入力シート!$E$102</f>
        <v>0</v>
      </c>
      <c r="Q36" s="1137"/>
      <c r="R36" s="1137"/>
      <c r="S36" s="560" t="s">
        <v>109</v>
      </c>
      <c r="T36" s="560"/>
      <c r="U36" s="1154">
        <f>MIN(P36,K36)</f>
        <v>0</v>
      </c>
      <c r="V36" s="1155"/>
      <c r="W36" s="1155"/>
      <c r="X36" s="533" t="s">
        <v>109</v>
      </c>
      <c r="Y36" s="534"/>
      <c r="Z36" s="1154">
        <f>G36*U36</f>
        <v>0</v>
      </c>
      <c r="AA36" s="1155"/>
      <c r="AB36" s="1155"/>
      <c r="AC36" s="533" t="s">
        <v>109</v>
      </c>
      <c r="AD36" s="708"/>
      <c r="AE36" s="485"/>
      <c r="AF36" s="1187" t="s">
        <v>297</v>
      </c>
      <c r="AG36" s="1187"/>
      <c r="AH36" s="1187"/>
      <c r="AI36" s="1187"/>
      <c r="AJ36" s="1187"/>
      <c r="AK36" s="1187"/>
      <c r="AL36" s="1188"/>
      <c r="AM36" s="1049"/>
      <c r="AN36" s="1050"/>
      <c r="AO36" s="1050"/>
      <c r="AP36" s="1050"/>
      <c r="AQ36" s="1050"/>
      <c r="AR36" s="1050"/>
      <c r="AS36" s="1050"/>
      <c r="AT36" s="1050"/>
      <c r="AU36" s="1050"/>
      <c r="AV36" s="1050"/>
      <c r="AW36" s="1050"/>
      <c r="AX36" s="1051"/>
      <c r="AY36" s="508"/>
    </row>
    <row r="37" spans="1:51" ht="18.75" customHeight="1" x14ac:dyDescent="0.2">
      <c r="A37" s="506"/>
      <c r="B37" s="537">
        <v>2</v>
      </c>
      <c r="C37" s="1138">
        <f>IF(入力シート!$E$117&gt;=2,入力シート!$E120,0)</f>
        <v>0</v>
      </c>
      <c r="D37" s="1139"/>
      <c r="E37" s="538" t="s">
        <v>139</v>
      </c>
      <c r="F37" s="524"/>
      <c r="G37" s="1221">
        <f>IF(入力シート!$E$117&gt;=2,入力シート!$H120,0)</f>
        <v>0</v>
      </c>
      <c r="H37" s="1222"/>
      <c r="I37" s="538" t="s">
        <v>114</v>
      </c>
      <c r="J37" s="524"/>
      <c r="K37" s="1221">
        <f>入力シート!$E$116*C37/1000</f>
        <v>0</v>
      </c>
      <c r="L37" s="1222"/>
      <c r="M37" s="1222"/>
      <c r="N37" s="538" t="s">
        <v>109</v>
      </c>
      <c r="O37" s="539"/>
      <c r="P37" s="1138">
        <f>IF(AND(入力シート!E117&gt;=2,入力シート!E117&lt;=5),入力シート!$E$102,0)</f>
        <v>0</v>
      </c>
      <c r="Q37" s="1139"/>
      <c r="R37" s="1139"/>
      <c r="S37" s="524" t="s">
        <v>109</v>
      </c>
      <c r="T37" s="539"/>
      <c r="U37" s="1138">
        <f t="shared" ref="U37:U39" si="1">MIN(P37,K37)</f>
        <v>0</v>
      </c>
      <c r="V37" s="1139"/>
      <c r="W37" s="1139"/>
      <c r="X37" s="538" t="s">
        <v>109</v>
      </c>
      <c r="Y37" s="539"/>
      <c r="Z37" s="1138">
        <f t="shared" ref="Z37:Z40" si="2">G37*U37</f>
        <v>0</v>
      </c>
      <c r="AA37" s="1139"/>
      <c r="AB37" s="1139"/>
      <c r="AC37" s="538" t="s">
        <v>109</v>
      </c>
      <c r="AD37" s="705"/>
      <c r="AE37" s="485"/>
      <c r="AF37" s="1189"/>
      <c r="AG37" s="1189"/>
      <c r="AH37" s="1189"/>
      <c r="AI37" s="1189"/>
      <c r="AJ37" s="1189"/>
      <c r="AK37" s="1189"/>
      <c r="AL37" s="1190"/>
      <c r="AM37" s="1197" t="s">
        <v>298</v>
      </c>
      <c r="AN37" s="1198"/>
      <c r="AO37" s="1198"/>
      <c r="AP37" s="1198"/>
      <c r="AQ37" s="1198"/>
      <c r="AR37" s="1196"/>
      <c r="AS37" s="1196"/>
      <c r="AT37" s="1196"/>
      <c r="AU37" s="1196"/>
      <c r="AV37" s="1196"/>
      <c r="AW37" s="24" t="s">
        <v>299</v>
      </c>
      <c r="AX37" s="25"/>
      <c r="AY37" s="508"/>
    </row>
    <row r="38" spans="1:51" ht="18.75" customHeight="1" x14ac:dyDescent="0.2">
      <c r="A38" s="506"/>
      <c r="B38" s="537">
        <v>3</v>
      </c>
      <c r="C38" s="1138">
        <f>IF(入力シート!$E$117&gt;=3,入力シート!$E121,0)</f>
        <v>0</v>
      </c>
      <c r="D38" s="1139"/>
      <c r="E38" s="538" t="s">
        <v>139</v>
      </c>
      <c r="F38" s="538"/>
      <c r="G38" s="1227">
        <f>IF(入力シート!$E$117&gt;=3,入力シート!$H121,0)</f>
        <v>0</v>
      </c>
      <c r="H38" s="1228"/>
      <c r="I38" s="538" t="s">
        <v>114</v>
      </c>
      <c r="J38" s="524"/>
      <c r="K38" s="1227">
        <f>入力シート!$E$116*C38/1000</f>
        <v>0</v>
      </c>
      <c r="L38" s="1228"/>
      <c r="M38" s="1228"/>
      <c r="N38" s="538" t="s">
        <v>109</v>
      </c>
      <c r="O38" s="539"/>
      <c r="P38" s="1138">
        <f>IF(AND(入力シート!E117&gt;=3,入力シート!E117&lt;=5),入力シート!$E$102,0)</f>
        <v>0</v>
      </c>
      <c r="Q38" s="1139"/>
      <c r="R38" s="1139"/>
      <c r="S38" s="524" t="s">
        <v>109</v>
      </c>
      <c r="T38" s="539"/>
      <c r="U38" s="1138">
        <f t="shared" si="1"/>
        <v>0</v>
      </c>
      <c r="V38" s="1139"/>
      <c r="W38" s="1139"/>
      <c r="X38" s="538" t="s">
        <v>109</v>
      </c>
      <c r="Y38" s="539"/>
      <c r="Z38" s="1138">
        <f t="shared" si="2"/>
        <v>0</v>
      </c>
      <c r="AA38" s="1139"/>
      <c r="AB38" s="1139"/>
      <c r="AC38" s="538" t="s">
        <v>109</v>
      </c>
      <c r="AD38" s="705"/>
      <c r="AE38" s="485"/>
      <c r="AF38" s="1007" t="s">
        <v>300</v>
      </c>
      <c r="AG38" s="1007"/>
      <c r="AH38" s="1007"/>
      <c r="AI38" s="1007"/>
      <c r="AJ38" s="1007"/>
      <c r="AK38" s="1007"/>
      <c r="AL38" s="1067"/>
      <c r="AM38" s="1071"/>
      <c r="AN38" s="1072"/>
      <c r="AO38" s="1072"/>
      <c r="AP38" s="1072"/>
      <c r="AQ38" s="520" t="s">
        <v>299</v>
      </c>
      <c r="AR38" s="1195"/>
      <c r="AS38" s="1195"/>
      <c r="AT38" s="1195"/>
      <c r="AU38" s="1195"/>
      <c r="AV38" s="1195"/>
      <c r="AW38" s="1007" t="s">
        <v>602</v>
      </c>
      <c r="AX38" s="1067"/>
      <c r="AY38" s="508"/>
    </row>
    <row r="39" spans="1:51" ht="18.75" customHeight="1" x14ac:dyDescent="0.2">
      <c r="A39" s="506"/>
      <c r="B39" s="543">
        <v>4</v>
      </c>
      <c r="C39" s="1138">
        <f>IF(入力シート!$E$117&gt;=4,入力シート!$E122,0)</f>
        <v>0</v>
      </c>
      <c r="D39" s="1139"/>
      <c r="E39" s="544" t="s">
        <v>139</v>
      </c>
      <c r="F39" s="561"/>
      <c r="G39" s="1227">
        <f>IF(入力シート!$E$117&gt;=4,入力シート!$H122,0)</f>
        <v>0</v>
      </c>
      <c r="H39" s="1228"/>
      <c r="I39" s="544" t="s">
        <v>114</v>
      </c>
      <c r="J39" s="562"/>
      <c r="K39" s="1227">
        <f>入力シート!$E$116*C39/1000</f>
        <v>0</v>
      </c>
      <c r="L39" s="1228"/>
      <c r="M39" s="1228"/>
      <c r="N39" s="544" t="s">
        <v>109</v>
      </c>
      <c r="O39" s="546"/>
      <c r="P39" s="1138">
        <f>IF(AND(入力シート!E117&gt;=4,入力シート!E117&lt;=5),入力シート!$E$102,0)</f>
        <v>0</v>
      </c>
      <c r="Q39" s="1139"/>
      <c r="R39" s="1139"/>
      <c r="S39" s="562" t="s">
        <v>109</v>
      </c>
      <c r="T39" s="546"/>
      <c r="U39" s="1138">
        <f t="shared" si="1"/>
        <v>0</v>
      </c>
      <c r="V39" s="1139"/>
      <c r="W39" s="1139"/>
      <c r="X39" s="544" t="s">
        <v>109</v>
      </c>
      <c r="Y39" s="546"/>
      <c r="Z39" s="1138">
        <f t="shared" si="2"/>
        <v>0</v>
      </c>
      <c r="AA39" s="1139"/>
      <c r="AB39" s="1139"/>
      <c r="AC39" s="544" t="s">
        <v>109</v>
      </c>
      <c r="AD39" s="709"/>
      <c r="AE39" s="485"/>
      <c r="AF39" s="1006" t="s">
        <v>301</v>
      </c>
      <c r="AG39" s="1007"/>
      <c r="AH39" s="1007"/>
      <c r="AI39" s="1007"/>
      <c r="AJ39" s="1007"/>
      <c r="AK39" s="1007"/>
      <c r="AL39" s="1067"/>
      <c r="AM39" s="850" t="str">
        <f>IF(入力シート!E113="","",IF(入力シート!E113="選択してください","",入力シート!E113))</f>
        <v/>
      </c>
      <c r="AN39" s="848"/>
      <c r="AO39" s="848"/>
      <c r="AP39" s="848"/>
      <c r="AQ39" s="848"/>
      <c r="AR39" s="848"/>
      <c r="AS39" s="848"/>
      <c r="AT39" s="848"/>
      <c r="AU39" s="848"/>
      <c r="AV39" s="848"/>
      <c r="AW39" s="848"/>
      <c r="AX39" s="1064"/>
      <c r="AY39" s="508"/>
    </row>
    <row r="40" spans="1:51" ht="18.75" customHeight="1" thickBot="1" x14ac:dyDescent="0.25">
      <c r="A40" s="506"/>
      <c r="B40" s="739">
        <v>5</v>
      </c>
      <c r="C40" s="1202">
        <f>IF(入力シート!$E$117&gt;=5,入力シート!$E123,0)</f>
        <v>0</v>
      </c>
      <c r="D40" s="1203"/>
      <c r="E40" s="736" t="s">
        <v>139</v>
      </c>
      <c r="F40" s="738"/>
      <c r="G40" s="1231">
        <f>IF(入力シート!$E$117&gt;=5,入力シート!$H123,0)</f>
        <v>0</v>
      </c>
      <c r="H40" s="1232"/>
      <c r="I40" s="736" t="s">
        <v>114</v>
      </c>
      <c r="J40" s="738"/>
      <c r="K40" s="1233">
        <f>入力シート!$E$116*C40/1000</f>
        <v>0</v>
      </c>
      <c r="L40" s="1232"/>
      <c r="M40" s="1232"/>
      <c r="N40" s="736" t="s">
        <v>109</v>
      </c>
      <c r="O40" s="737"/>
      <c r="P40" s="1202">
        <f>IF(入力シート!E117=5,入力シート!$E$102,0)</f>
        <v>0</v>
      </c>
      <c r="Q40" s="1203"/>
      <c r="R40" s="1203"/>
      <c r="S40" s="735" t="s">
        <v>109</v>
      </c>
      <c r="T40" s="738"/>
      <c r="U40" s="1234">
        <f>MIN(P40,K40)</f>
        <v>0</v>
      </c>
      <c r="V40" s="1203"/>
      <c r="W40" s="1203"/>
      <c r="X40" s="736" t="s">
        <v>109</v>
      </c>
      <c r="Y40" s="740"/>
      <c r="Z40" s="1235">
        <f t="shared" si="2"/>
        <v>0</v>
      </c>
      <c r="AA40" s="1236"/>
      <c r="AB40" s="1236"/>
      <c r="AC40" s="549" t="s">
        <v>109</v>
      </c>
      <c r="AD40" s="550"/>
      <c r="AE40" s="485"/>
      <c r="AF40" s="1213" t="s">
        <v>302</v>
      </c>
      <c r="AG40" s="1187"/>
      <c r="AH40" s="1187"/>
      <c r="AI40" s="1187"/>
      <c r="AJ40" s="1187"/>
      <c r="AK40" s="1187"/>
      <c r="AL40" s="1188"/>
      <c r="AM40" s="1178" t="s">
        <v>303</v>
      </c>
      <c r="AN40" s="1179"/>
      <c r="AO40" s="1179"/>
      <c r="AP40" s="1179"/>
      <c r="AQ40" s="1179"/>
      <c r="AR40" s="1179"/>
      <c r="AS40" s="1179"/>
      <c r="AT40" s="1179"/>
      <c r="AU40" s="1179"/>
      <c r="AV40" s="1179"/>
      <c r="AW40" s="1179"/>
      <c r="AX40" s="1180"/>
      <c r="AY40" s="508"/>
    </row>
    <row r="41" spans="1:51" ht="18.75" customHeight="1" thickTop="1" x14ac:dyDescent="0.2">
      <c r="A41" s="506"/>
      <c r="B41" s="669"/>
      <c r="C41" s="1204"/>
      <c r="D41" s="1204"/>
      <c r="E41" s="530"/>
      <c r="F41" s="530"/>
      <c r="G41" s="1204"/>
      <c r="H41" s="1204"/>
      <c r="I41" s="519"/>
      <c r="J41" s="530"/>
      <c r="K41" s="1204"/>
      <c r="L41" s="1204"/>
      <c r="M41" s="1204"/>
      <c r="N41" s="519"/>
      <c r="O41" s="530"/>
      <c r="P41" s="1204"/>
      <c r="Q41" s="1204"/>
      <c r="R41" s="1204"/>
      <c r="S41" s="519"/>
      <c r="T41" s="530"/>
      <c r="U41" s="1237"/>
      <c r="V41" s="1204"/>
      <c r="W41" s="1204"/>
      <c r="X41" s="519"/>
      <c r="Y41" s="530"/>
      <c r="Z41" s="1229">
        <f>SUM(Z36:AB40)</f>
        <v>0</v>
      </c>
      <c r="AA41" s="1230"/>
      <c r="AB41" s="1230"/>
      <c r="AC41" s="519" t="s">
        <v>109</v>
      </c>
      <c r="AD41" s="554"/>
      <c r="AE41" s="485"/>
      <c r="AF41" s="986"/>
      <c r="AG41" s="987"/>
      <c r="AH41" s="987"/>
      <c r="AI41" s="987"/>
      <c r="AJ41" s="987"/>
      <c r="AK41" s="987"/>
      <c r="AL41" s="988"/>
      <c r="AM41" s="1184" t="s">
        <v>304</v>
      </c>
      <c r="AN41" s="1185"/>
      <c r="AO41" s="1185"/>
      <c r="AP41" s="1185"/>
      <c r="AQ41" s="1185"/>
      <c r="AR41" s="1185"/>
      <c r="AS41" s="1185"/>
      <c r="AT41" s="1185"/>
      <c r="AU41" s="1185"/>
      <c r="AV41" s="1185"/>
      <c r="AW41" s="1185"/>
      <c r="AX41" s="1186"/>
      <c r="AY41" s="508"/>
    </row>
    <row r="42" spans="1:51" ht="18.75" customHeight="1" x14ac:dyDescent="0.2">
      <c r="A42" s="506"/>
      <c r="B42" s="1006" t="s">
        <v>305</v>
      </c>
      <c r="C42" s="1007"/>
      <c r="D42" s="1007"/>
      <c r="E42" s="1007"/>
      <c r="F42" s="1007"/>
      <c r="G42" s="1007"/>
      <c r="H42" s="1007"/>
      <c r="I42" s="1007"/>
      <c r="J42" s="1067"/>
      <c r="K42" s="1029">
        <f>G36*K36+G37*K37+G38*K38+G39*K39+G40*K40</f>
        <v>0</v>
      </c>
      <c r="L42" s="1082"/>
      <c r="M42" s="1082"/>
      <c r="N42" s="420" t="s">
        <v>109</v>
      </c>
      <c r="O42" s="464"/>
      <c r="P42" s="510"/>
      <c r="Q42" s="510"/>
      <c r="R42" s="510"/>
      <c r="S42" s="510"/>
      <c r="T42" s="510"/>
      <c r="U42" s="510"/>
      <c r="V42" s="510"/>
      <c r="W42" s="510"/>
      <c r="X42" s="510"/>
      <c r="Y42" s="510"/>
      <c r="Z42" s="510"/>
      <c r="AA42" s="510"/>
      <c r="AB42" s="510"/>
      <c r="AC42" s="420"/>
      <c r="AD42" s="515"/>
      <c r="AE42" s="485"/>
      <c r="AF42" s="986"/>
      <c r="AG42" s="987"/>
      <c r="AH42" s="987"/>
      <c r="AI42" s="987"/>
      <c r="AJ42" s="987"/>
      <c r="AK42" s="987"/>
      <c r="AL42" s="988"/>
      <c r="AM42" s="1181"/>
      <c r="AN42" s="1182"/>
      <c r="AO42" s="1182"/>
      <c r="AP42" s="1182"/>
      <c r="AQ42" s="1182"/>
      <c r="AR42" s="1182"/>
      <c r="AS42" s="1182"/>
      <c r="AT42" s="1182"/>
      <c r="AU42" s="1182"/>
      <c r="AV42" s="1182"/>
      <c r="AW42" s="1182"/>
      <c r="AX42" s="1183"/>
      <c r="AY42" s="508"/>
    </row>
    <row r="43" spans="1:51" ht="18.649999999999999" customHeight="1" x14ac:dyDescent="0.2">
      <c r="A43" s="506"/>
      <c r="B43" s="978" t="s">
        <v>306</v>
      </c>
      <c r="C43" s="978"/>
      <c r="D43" s="978"/>
      <c r="E43" s="978"/>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485"/>
      <c r="AF43" s="986"/>
      <c r="AG43" s="987"/>
      <c r="AH43" s="987"/>
      <c r="AI43" s="987"/>
      <c r="AJ43" s="987"/>
      <c r="AK43" s="987"/>
      <c r="AL43" s="988"/>
      <c r="AM43" s="1181"/>
      <c r="AN43" s="1182"/>
      <c r="AO43" s="1182"/>
      <c r="AP43" s="1182"/>
      <c r="AQ43" s="1182"/>
      <c r="AR43" s="1182"/>
      <c r="AS43" s="1182"/>
      <c r="AT43" s="1182"/>
      <c r="AU43" s="1182"/>
      <c r="AV43" s="1182"/>
      <c r="AW43" s="1182"/>
      <c r="AX43" s="1183"/>
      <c r="AY43" s="508"/>
    </row>
    <row r="44" spans="1:51" ht="18.649999999999999" customHeight="1" x14ac:dyDescent="0.2">
      <c r="A44" s="506"/>
      <c r="B44" s="1030" t="str">
        <f>IF(入力シート!E159="有","・EMSにて","")</f>
        <v/>
      </c>
      <c r="C44" s="1031"/>
      <c r="D44" s="1031"/>
      <c r="E44" s="1031" t="str">
        <f>IF(入力シート!E159="有",入力シート!E160,"")</f>
        <v/>
      </c>
      <c r="F44" s="1031"/>
      <c r="G44" s="1031" t="str">
        <f>IF(入力シート!E159="有","kwへ出力制御","")</f>
        <v/>
      </c>
      <c r="H44" s="1031"/>
      <c r="I44" s="1031"/>
      <c r="J44" s="1031"/>
      <c r="K44" s="801"/>
      <c r="L44" s="801"/>
      <c r="M44" s="801"/>
      <c r="N44" s="801"/>
      <c r="O44" s="801"/>
      <c r="P44" s="801"/>
      <c r="Q44" s="801"/>
      <c r="R44" s="801"/>
      <c r="S44" s="801"/>
      <c r="T44" s="801"/>
      <c r="U44" s="801"/>
      <c r="V44" s="801"/>
      <c r="W44" s="801"/>
      <c r="X44" s="801"/>
      <c r="Y44" s="801"/>
      <c r="Z44" s="801"/>
      <c r="AA44" s="801"/>
      <c r="AB44" s="801"/>
      <c r="AC44" s="801"/>
      <c r="AD44" s="802"/>
      <c r="AE44" s="485"/>
      <c r="AF44" s="986"/>
      <c r="AG44" s="987"/>
      <c r="AH44" s="987"/>
      <c r="AI44" s="987"/>
      <c r="AJ44" s="987"/>
      <c r="AK44" s="987"/>
      <c r="AL44" s="988"/>
      <c r="AM44" s="986" t="s">
        <v>307</v>
      </c>
      <c r="AN44" s="987"/>
      <c r="AO44" s="987"/>
      <c r="AP44" s="987"/>
      <c r="AQ44" s="987"/>
      <c r="AR44" s="987"/>
      <c r="AS44" s="987"/>
      <c r="AT44" s="987"/>
      <c r="AU44" s="987"/>
      <c r="AV44" s="987"/>
      <c r="AW44" s="987"/>
      <c r="AX44" s="988"/>
      <c r="AY44" s="508"/>
    </row>
    <row r="45" spans="1:51" ht="18.649999999999999" customHeight="1" x14ac:dyDescent="0.2">
      <c r="A45" s="506"/>
      <c r="B45" s="1084" t="str">
        <f>IF(入力シート!E101="有"," 　・出力制限有","")</f>
        <v/>
      </c>
      <c r="C45" s="916"/>
      <c r="D45" s="916"/>
      <c r="E45" s="916"/>
      <c r="F45" s="803"/>
      <c r="G45" s="803"/>
      <c r="H45" s="803"/>
      <c r="I45" s="803"/>
      <c r="J45" s="803"/>
      <c r="K45" s="801"/>
      <c r="L45" s="801"/>
      <c r="M45" s="801"/>
      <c r="N45" s="801"/>
      <c r="O45" s="801"/>
      <c r="P45" s="801"/>
      <c r="Q45" s="801"/>
      <c r="R45" s="801"/>
      <c r="S45" s="801"/>
      <c r="T45" s="801"/>
      <c r="U45" s="801"/>
      <c r="V45" s="801"/>
      <c r="W45" s="801"/>
      <c r="X45" s="801"/>
      <c r="Y45" s="801"/>
      <c r="Z45" s="801"/>
      <c r="AA45" s="801"/>
      <c r="AB45" s="801"/>
      <c r="AC45" s="801"/>
      <c r="AD45" s="802"/>
      <c r="AE45" s="485"/>
      <c r="AF45" s="986"/>
      <c r="AG45" s="987"/>
      <c r="AH45" s="987"/>
      <c r="AI45" s="987"/>
      <c r="AJ45" s="987"/>
      <c r="AK45" s="987"/>
      <c r="AL45" s="988"/>
      <c r="AM45" s="986" t="s">
        <v>308</v>
      </c>
      <c r="AN45" s="987"/>
      <c r="AO45" s="987"/>
      <c r="AP45" s="987"/>
      <c r="AQ45" s="987"/>
      <c r="AR45" s="987"/>
      <c r="AS45" s="987"/>
      <c r="AT45" s="987"/>
      <c r="AU45" s="1177"/>
      <c r="AV45" s="1177"/>
      <c r="AW45" s="418" t="s">
        <v>309</v>
      </c>
      <c r="AX45" s="556" t="s">
        <v>310</v>
      </c>
      <c r="AY45" s="508"/>
    </row>
    <row r="46" spans="1:51" ht="18.649999999999999" customHeight="1" x14ac:dyDescent="0.2">
      <c r="A46" s="681"/>
      <c r="B46" s="876" t="str">
        <f>IF(入力シート!E99&lt;&gt;"","　 ・パネルのメーカ：","")</f>
        <v/>
      </c>
      <c r="C46" s="979"/>
      <c r="D46" s="979"/>
      <c r="E46" s="979"/>
      <c r="F46" s="1182" t="str">
        <f>IF(入力シート!E99&lt;&gt;"",入力シート!E99,"")</f>
        <v/>
      </c>
      <c r="G46" s="1182"/>
      <c r="H46" s="1182"/>
      <c r="I46" s="1182"/>
      <c r="J46" s="1182"/>
      <c r="K46" s="1182"/>
      <c r="L46" s="1182"/>
      <c r="M46" s="1182"/>
      <c r="N46" s="1182"/>
      <c r="O46" s="1182"/>
      <c r="P46" s="1182"/>
      <c r="Q46" s="1182"/>
      <c r="R46" s="1182"/>
      <c r="S46" s="1182"/>
      <c r="T46" s="1182"/>
      <c r="U46" s="1182"/>
      <c r="V46" s="1182"/>
      <c r="W46" s="1182"/>
      <c r="X46" s="1182"/>
      <c r="Y46" s="1182"/>
      <c r="Z46" s="1182"/>
      <c r="AA46" s="1182"/>
      <c r="AB46" s="1182"/>
      <c r="AC46" s="1182"/>
      <c r="AD46" s="1183"/>
      <c r="AE46" s="485"/>
      <c r="AF46" s="986"/>
      <c r="AG46" s="987"/>
      <c r="AH46" s="987"/>
      <c r="AI46" s="987"/>
      <c r="AJ46" s="987"/>
      <c r="AK46" s="987"/>
      <c r="AL46" s="988"/>
      <c r="AM46" s="490" t="s">
        <v>311</v>
      </c>
      <c r="AN46" s="416"/>
      <c r="AO46" s="416"/>
      <c r="AP46" s="416"/>
      <c r="AQ46" s="484" t="s">
        <v>312</v>
      </c>
      <c r="AR46" s="1177"/>
      <c r="AS46" s="1177"/>
      <c r="AT46" s="484" t="s">
        <v>313</v>
      </c>
      <c r="AU46" s="1177"/>
      <c r="AV46" s="1177"/>
      <c r="AW46" s="418" t="s">
        <v>309</v>
      </c>
      <c r="AX46" s="556" t="s">
        <v>310</v>
      </c>
      <c r="AY46" s="508"/>
    </row>
    <row r="47" spans="1:51" ht="18.649999999999999" customHeight="1" x14ac:dyDescent="0.2">
      <c r="A47" s="681"/>
      <c r="B47" s="1219" t="str">
        <f>IF(入力シート!E100&lt;&gt;"","　 ・パネルの型式：","")</f>
        <v/>
      </c>
      <c r="C47" s="1220"/>
      <c r="D47" s="1220"/>
      <c r="E47" s="1220"/>
      <c r="F47" s="1182" t="str">
        <f>IF(入力シート!E100&lt;&gt;"",入力シート!E100,"")</f>
        <v/>
      </c>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3"/>
      <c r="AE47" s="485"/>
      <c r="AF47" s="1214"/>
      <c r="AG47" s="1189"/>
      <c r="AH47" s="1189"/>
      <c r="AI47" s="1189"/>
      <c r="AJ47" s="1189"/>
      <c r="AK47" s="1189"/>
      <c r="AL47" s="1190"/>
      <c r="AM47" s="557"/>
      <c r="AN47" s="558"/>
      <c r="AO47" s="558"/>
      <c r="AP47" s="558"/>
      <c r="AQ47" s="530"/>
      <c r="AR47" s="525"/>
      <c r="AS47" s="525"/>
      <c r="AT47" s="530"/>
      <c r="AU47" s="525"/>
      <c r="AV47" s="525"/>
      <c r="AW47" s="517"/>
      <c r="AX47" s="556"/>
      <c r="AY47" s="508"/>
    </row>
    <row r="48" spans="1:51" ht="18.649999999999999" customHeight="1" x14ac:dyDescent="0.2">
      <c r="A48" s="681"/>
      <c r="B48" s="806"/>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5"/>
      <c r="AE48" s="485"/>
      <c r="AF48" s="1213" t="s">
        <v>314</v>
      </c>
      <c r="AG48" s="1187"/>
      <c r="AH48" s="1187"/>
      <c r="AI48" s="1187"/>
      <c r="AJ48" s="1187"/>
      <c r="AK48" s="1187"/>
      <c r="AL48" s="1188"/>
      <c r="AM48" s="1049"/>
      <c r="AN48" s="1050"/>
      <c r="AO48" s="1050"/>
      <c r="AP48" s="1050"/>
      <c r="AQ48" s="1050"/>
      <c r="AR48" s="1050"/>
      <c r="AS48" s="1050"/>
      <c r="AT48" s="1050"/>
      <c r="AU48" s="1050"/>
      <c r="AV48" s="1050"/>
      <c r="AW48" s="1050"/>
      <c r="AX48" s="1051"/>
      <c r="AY48" s="508"/>
    </row>
    <row r="49" spans="1:51" ht="18.649999999999999" customHeight="1" x14ac:dyDescent="0.2">
      <c r="A49" s="681"/>
      <c r="B49" s="806"/>
      <c r="C49" s="804"/>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5"/>
      <c r="AE49" s="559"/>
      <c r="AF49" s="986"/>
      <c r="AG49" s="987"/>
      <c r="AH49" s="987"/>
      <c r="AI49" s="987"/>
      <c r="AJ49" s="987"/>
      <c r="AK49" s="987"/>
      <c r="AL49" s="988"/>
      <c r="AM49" s="1052"/>
      <c r="AN49" s="1053"/>
      <c r="AO49" s="1053"/>
      <c r="AP49" s="1053"/>
      <c r="AQ49" s="1053"/>
      <c r="AR49" s="1053"/>
      <c r="AS49" s="1053"/>
      <c r="AT49" s="1053"/>
      <c r="AU49" s="1053"/>
      <c r="AV49" s="1053"/>
      <c r="AW49" s="1053"/>
      <c r="AX49" s="1054"/>
      <c r="AY49" s="508"/>
    </row>
    <row r="50" spans="1:51" ht="18.649999999999999" customHeight="1" x14ac:dyDescent="0.2">
      <c r="A50" s="681"/>
      <c r="B50" s="806"/>
      <c r="C50" s="804"/>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5"/>
      <c r="AE50" s="485"/>
      <c r="AF50" s="986"/>
      <c r="AG50" s="987"/>
      <c r="AH50" s="987"/>
      <c r="AI50" s="987"/>
      <c r="AJ50" s="987"/>
      <c r="AK50" s="987"/>
      <c r="AL50" s="988"/>
      <c r="AM50" s="1052"/>
      <c r="AN50" s="1053"/>
      <c r="AO50" s="1053"/>
      <c r="AP50" s="1053"/>
      <c r="AQ50" s="1053"/>
      <c r="AR50" s="1053"/>
      <c r="AS50" s="1053"/>
      <c r="AT50" s="1053"/>
      <c r="AU50" s="1053"/>
      <c r="AV50" s="1053"/>
      <c r="AW50" s="1053"/>
      <c r="AX50" s="1054"/>
      <c r="AY50" s="508"/>
    </row>
    <row r="51" spans="1:51" ht="18.649999999999999" customHeight="1" x14ac:dyDescent="0.2">
      <c r="A51" s="681"/>
      <c r="B51" s="807"/>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9"/>
      <c r="AD51" s="810"/>
      <c r="AE51" s="485"/>
      <c r="AF51" s="1214"/>
      <c r="AG51" s="1189"/>
      <c r="AH51" s="1189"/>
      <c r="AI51" s="1189"/>
      <c r="AJ51" s="1189"/>
      <c r="AK51" s="1189"/>
      <c r="AL51" s="1190"/>
      <c r="AM51" s="1055"/>
      <c r="AN51" s="1056"/>
      <c r="AO51" s="1056"/>
      <c r="AP51" s="1056"/>
      <c r="AQ51" s="1056"/>
      <c r="AR51" s="1056"/>
      <c r="AS51" s="1056"/>
      <c r="AT51" s="1056"/>
      <c r="AU51" s="1056"/>
      <c r="AV51" s="1056"/>
      <c r="AW51" s="1056"/>
      <c r="AX51" s="1057"/>
      <c r="AY51" s="508"/>
    </row>
    <row r="52" spans="1:51" ht="13.5" thickBot="1" x14ac:dyDescent="0.25">
      <c r="A52" s="502"/>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4"/>
    </row>
  </sheetData>
  <sheetProtection algorithmName="SHA-512" hashValue="zwz31LQSBIa2nZcLyjCw1AVLxr+X5xMwS706BPJZMQxo8dVt+UEkSLaDxxSQtUqON8vID7Ch6c4bY/sM7eRqWQ==" saltValue="xQ//0os1jwMBTHYU6Ku/Ug==" spinCount="100000" sheet="1" objects="1" scenarios="1"/>
  <mergeCells count="166">
    <mergeCell ref="AF48:AL51"/>
    <mergeCell ref="AM40:AX40"/>
    <mergeCell ref="AR38:AV38"/>
    <mergeCell ref="AM36:AX36"/>
    <mergeCell ref="K41:M41"/>
    <mergeCell ref="Z41:AB41"/>
    <mergeCell ref="AM41:AX41"/>
    <mergeCell ref="B42:J42"/>
    <mergeCell ref="AM42:AX43"/>
    <mergeCell ref="B43:AD43"/>
    <mergeCell ref="C40:D40"/>
    <mergeCell ref="G40:H40"/>
    <mergeCell ref="K40:M40"/>
    <mergeCell ref="U40:W40"/>
    <mergeCell ref="Z40:AB40"/>
    <mergeCell ref="AF40:AL47"/>
    <mergeCell ref="K42:M42"/>
    <mergeCell ref="C41:D41"/>
    <mergeCell ref="U41:W41"/>
    <mergeCell ref="B44:D44"/>
    <mergeCell ref="E44:F44"/>
    <mergeCell ref="G44:J44"/>
    <mergeCell ref="B45:E45"/>
    <mergeCell ref="AM44:AX44"/>
    <mergeCell ref="AM45:AT45"/>
    <mergeCell ref="AU45:AV45"/>
    <mergeCell ref="AR46:AS46"/>
    <mergeCell ref="AU46:AV46"/>
    <mergeCell ref="AM37:AQ37"/>
    <mergeCell ref="AR37:AV37"/>
    <mergeCell ref="C36:D36"/>
    <mergeCell ref="G36:H36"/>
    <mergeCell ref="K36:M36"/>
    <mergeCell ref="U36:W36"/>
    <mergeCell ref="Z36:AB36"/>
    <mergeCell ref="AF36:AL37"/>
    <mergeCell ref="C39:D39"/>
    <mergeCell ref="G39:H39"/>
    <mergeCell ref="K39:M39"/>
    <mergeCell ref="U39:W39"/>
    <mergeCell ref="Z39:AB39"/>
    <mergeCell ref="AF39:AL39"/>
    <mergeCell ref="AM39:AX39"/>
    <mergeCell ref="C38:D38"/>
    <mergeCell ref="G38:H38"/>
    <mergeCell ref="K38:M38"/>
    <mergeCell ref="U38:W38"/>
    <mergeCell ref="Z38:AB38"/>
    <mergeCell ref="AF38:AL38"/>
    <mergeCell ref="AM38:AP38"/>
    <mergeCell ref="AW38:AX38"/>
    <mergeCell ref="B31:AD31"/>
    <mergeCell ref="AF31:AL31"/>
    <mergeCell ref="AM31:AV31"/>
    <mergeCell ref="B32:J32"/>
    <mergeCell ref="K32:AB32"/>
    <mergeCell ref="AF32:AL32"/>
    <mergeCell ref="AF33:AL33"/>
    <mergeCell ref="AM33:AX33"/>
    <mergeCell ref="C34:F35"/>
    <mergeCell ref="G34:J35"/>
    <mergeCell ref="K34:O35"/>
    <mergeCell ref="U34:Y35"/>
    <mergeCell ref="Z34:AD35"/>
    <mergeCell ref="AF34:AL35"/>
    <mergeCell ref="AM34:AX34"/>
    <mergeCell ref="AM35:AX35"/>
    <mergeCell ref="AM32:AP32"/>
    <mergeCell ref="AQ32:AR32"/>
    <mergeCell ref="AS32:AV32"/>
    <mergeCell ref="B29:J29"/>
    <mergeCell ref="K29:AB29"/>
    <mergeCell ref="AF29:AL29"/>
    <mergeCell ref="AM29:AV29"/>
    <mergeCell ref="B30:J30"/>
    <mergeCell ref="K30:AB30"/>
    <mergeCell ref="AF30:AL30"/>
    <mergeCell ref="AM30:AV30"/>
    <mergeCell ref="B24:AJ24"/>
    <mergeCell ref="AK24:AV24"/>
    <mergeCell ref="B27:AD27"/>
    <mergeCell ref="AF27:AX27"/>
    <mergeCell ref="B28:J28"/>
    <mergeCell ref="K28:AB28"/>
    <mergeCell ref="AF28:AL28"/>
    <mergeCell ref="AM28:AX28"/>
    <mergeCell ref="B21:U23"/>
    <mergeCell ref="W21:AJ21"/>
    <mergeCell ref="AK21:AX21"/>
    <mergeCell ref="W22:AJ22"/>
    <mergeCell ref="AK22:AX22"/>
    <mergeCell ref="W23:AJ23"/>
    <mergeCell ref="AK23:AX23"/>
    <mergeCell ref="B17:AX17"/>
    <mergeCell ref="A18:H18"/>
    <mergeCell ref="B19:AJ19"/>
    <mergeCell ref="AK19:AV19"/>
    <mergeCell ref="AW19:AX19"/>
    <mergeCell ref="B20:AJ20"/>
    <mergeCell ref="AK20:AO20"/>
    <mergeCell ref="AR20:AV20"/>
    <mergeCell ref="AW20:AX20"/>
    <mergeCell ref="AK14:AV14"/>
    <mergeCell ref="AW14:AX14"/>
    <mergeCell ref="B15:AJ15"/>
    <mergeCell ref="AK15:AX15"/>
    <mergeCell ref="B16:AJ16"/>
    <mergeCell ref="AK16:AX16"/>
    <mergeCell ref="B12:AJ12"/>
    <mergeCell ref="AK12:AO12"/>
    <mergeCell ref="AP12:AQ12"/>
    <mergeCell ref="AR12:AV12"/>
    <mergeCell ref="AW12:AX12"/>
    <mergeCell ref="B13:M14"/>
    <mergeCell ref="N13:AJ13"/>
    <mergeCell ref="AK13:AV13"/>
    <mergeCell ref="AW13:AX13"/>
    <mergeCell ref="N14:AJ14"/>
    <mergeCell ref="AM48:AX51"/>
    <mergeCell ref="A5:AY5"/>
    <mergeCell ref="AL6:AQ6"/>
    <mergeCell ref="AR6:AX6"/>
    <mergeCell ref="AU1:AY1"/>
    <mergeCell ref="AW2:AY2"/>
    <mergeCell ref="A1:E1"/>
    <mergeCell ref="AQ4:AY4"/>
    <mergeCell ref="F1:K1"/>
    <mergeCell ref="B10:AJ10"/>
    <mergeCell ref="AK10:AV10"/>
    <mergeCell ref="AW10:AX10"/>
    <mergeCell ref="Y1:Z1"/>
    <mergeCell ref="B11:AJ11"/>
    <mergeCell ref="AK11:AO11"/>
    <mergeCell ref="AP11:AQ11"/>
    <mergeCell ref="AR11:AV11"/>
    <mergeCell ref="AW11:AX11"/>
    <mergeCell ref="AK7:AL7"/>
    <mergeCell ref="AN7:AO7"/>
    <mergeCell ref="AP7:AS7"/>
    <mergeCell ref="AT7:AX7"/>
    <mergeCell ref="B9:AJ9"/>
    <mergeCell ref="AK9:AX9"/>
    <mergeCell ref="B46:E46"/>
    <mergeCell ref="B47:E47"/>
    <mergeCell ref="F46:AD46"/>
    <mergeCell ref="F47:AD47"/>
    <mergeCell ref="P33:T33"/>
    <mergeCell ref="P34:T35"/>
    <mergeCell ref="P36:R36"/>
    <mergeCell ref="P37:R37"/>
    <mergeCell ref="P38:R38"/>
    <mergeCell ref="P39:R39"/>
    <mergeCell ref="P40:R40"/>
    <mergeCell ref="P41:R41"/>
    <mergeCell ref="B33:B35"/>
    <mergeCell ref="C33:F33"/>
    <mergeCell ref="G33:J33"/>
    <mergeCell ref="K33:O33"/>
    <mergeCell ref="U33:Y33"/>
    <mergeCell ref="Z33:AD33"/>
    <mergeCell ref="C37:D37"/>
    <mergeCell ref="G37:H37"/>
    <mergeCell ref="K37:M37"/>
    <mergeCell ref="U37:W37"/>
    <mergeCell ref="Z37:AB37"/>
    <mergeCell ref="G41:H41"/>
  </mergeCells>
  <phoneticPr fontId="2"/>
  <conditionalFormatting sqref="K29:K30">
    <cfRule type="containsBlanks" dxfId="172" priority="9">
      <formula>LEN(TRIM(K29))=0</formula>
    </cfRule>
  </conditionalFormatting>
  <conditionalFormatting sqref="AK19:AK24 AR20">
    <cfRule type="containsBlanks" dxfId="170" priority="7">
      <formula>LEN(TRIM(AK19))=0</formula>
    </cfRule>
  </conditionalFormatting>
  <conditionalFormatting sqref="AK7:AL7">
    <cfRule type="expression" dxfId="169" priority="28">
      <formula>$AK$7=""</formula>
    </cfRule>
  </conditionalFormatting>
  <conditionalFormatting sqref="AK22:AX23">
    <cfRule type="expression" dxfId="167" priority="4">
      <formula>$AK$21="無"</formula>
    </cfRule>
  </conditionalFormatting>
  <conditionalFormatting sqref="AM29">
    <cfRule type="expression" dxfId="166" priority="12">
      <formula>$AM$29=""</formula>
    </cfRule>
  </conditionalFormatting>
  <conditionalFormatting sqref="AM34">
    <cfRule type="expression" dxfId="165" priority="13">
      <formula>$AM$34=""</formula>
    </cfRule>
  </conditionalFormatting>
  <conditionalFormatting sqref="AM35">
    <cfRule type="expression" dxfId="164" priority="14">
      <formula>$AM$35=""</formula>
    </cfRule>
  </conditionalFormatting>
  <conditionalFormatting sqref="AM36">
    <cfRule type="expression" dxfId="163" priority="15">
      <formula>$AM$36=""</formula>
    </cfRule>
  </conditionalFormatting>
  <conditionalFormatting sqref="AM38">
    <cfRule type="expression" dxfId="162" priority="17">
      <formula>$AM$38=""</formula>
    </cfRule>
  </conditionalFormatting>
  <conditionalFormatting sqref="AN7">
    <cfRule type="expression" dxfId="161" priority="27">
      <formula>$AN$7=""</formula>
    </cfRule>
  </conditionalFormatting>
  <conditionalFormatting sqref="AR37">
    <cfRule type="expression" dxfId="160" priority="16">
      <formula>$AR$37=""</formula>
    </cfRule>
  </conditionalFormatting>
  <conditionalFormatting sqref="AR38">
    <cfRule type="expression" dxfId="159" priority="18">
      <formula>$AR$38=""</formula>
    </cfRule>
  </conditionalFormatting>
  <conditionalFormatting sqref="AR46">
    <cfRule type="expression" dxfId="158" priority="11">
      <formula>$AR$46=""</formula>
    </cfRule>
  </conditionalFormatting>
  <conditionalFormatting sqref="AU45">
    <cfRule type="expression" dxfId="157" priority="10">
      <formula>$AU$45=""</formula>
    </cfRule>
  </conditionalFormatting>
  <conditionalFormatting sqref="AU46">
    <cfRule type="expression" dxfId="156" priority="19">
      <formula>$AU$46=""</formula>
    </cfRule>
  </conditionalFormatting>
  <dataValidations count="4">
    <dataValidation type="list" allowBlank="1" showInputMessage="1" showErrorMessage="1" sqref="AK21:AX21 AM36:AX36" xr:uid="{BD061334-6880-4D6B-BF2F-8E80DE0CCE70}">
      <formula1>"有,無"</formula1>
    </dataValidation>
    <dataValidation type="list" allowBlank="1" showInputMessage="1" sqref="AM35:AX35" xr:uid="{86C8AEC5-B4D9-4D6D-82EE-636D6A930F58}">
      <formula1>"％抑制,その他(       )"</formula1>
    </dataValidation>
    <dataValidation type="list" allowBlank="1" showInputMessage="1" showErrorMessage="1" sqref="AM34:AX34" xr:uid="{68F02F64-3593-4DC4-8F47-58BBA258F604}">
      <formula1>"電圧制御方式,電流制御方式"</formula1>
    </dataValidation>
    <dataValidation type="whole" operator="greaterThan" allowBlank="1" showInputMessage="1" showErrorMessage="1" error="0より大きい数値で記載ください" sqref="AK7:AL7 AN7:AO7" xr:uid="{651CB54A-FE39-4DBA-B2B9-E7C2BFB7843F}">
      <formula1>0</formula1>
    </dataValidation>
  </dataValidations>
  <hyperlinks>
    <hyperlink ref="A1" location="はじめに!A1" display="＜はじめにへ" xr:uid="{9094899B-D2B9-48B0-A46D-7C660F4C0A79}"/>
    <hyperlink ref="A1:E1" location="入力シート!Print_Area" display="＜入力シートへ" xr:uid="{6342A151-78AA-4D62-B0D0-EF64F4B4B27E}"/>
    <hyperlink ref="AU1:AY1" location="おわりに!Print_Area" display="おわりに＞" xr:uid="{B8599511-FFA9-4177-A28E-6237A98A49AC}"/>
  </hyperlinks>
  <pageMargins left="0.64" right="0.3" top="0.42" bottom="0.38" header="0.32" footer="0.28999999999999998"/>
  <pageSetup paperSize="9" scale="59" orientation="portrait" r:id="rId1"/>
  <headerFooter alignWithMargins="0"/>
  <rowBreaks count="1" manualBreakCount="1">
    <brk id="6" max="10" man="1"/>
  </rowBreaks>
  <colBreaks count="1" manualBreakCount="1">
    <brk id="36" min="1" max="46" man="1"/>
  </colBreaks>
  <ignoredErrors>
    <ignoredError sqref="AM31" unlockedFormula="1"/>
  </ignoredErrors>
  <extLst>
    <ext xmlns:x14="http://schemas.microsoft.com/office/spreadsheetml/2009/9/main" uri="{78C0D931-6437-407d-A8EE-F0AAD7539E65}">
      <x14:conditionalFormattings>
        <x14:conditionalFormatting xmlns:xm="http://schemas.microsoft.com/office/excel/2006/main">
          <x14:cfRule type="expression" priority="3" id="{E5BED079-BA88-4EFC-BDAA-262826FADD91}">
            <xm:f>入力シート!$E$63&lt;2</xm:f>
            <x14:dxf>
              <fill>
                <patternFill>
                  <bgColor theme="0" tint="-0.24994659260841701"/>
                </patternFill>
              </fill>
            </x14:dxf>
          </x14:cfRule>
          <xm:sqref>A2:AY45 A46:B47 F46:F47 AE46:AY47 A48:AY52</xm:sqref>
        </x14:conditionalFormatting>
        <x14:conditionalFormatting xmlns:xm="http://schemas.microsoft.com/office/excel/2006/main">
          <x14:cfRule type="expression" priority="1" id="{1C7AD7E1-4CAE-465F-AD1E-BFADB10C1CAC}">
            <xm:f>AND(はじめに!$AV$53&lt;&gt;"はい",はじめに!$AV$66&lt;&gt;"はい")</xm:f>
            <x14:dxf>
              <fill>
                <patternFill>
                  <bgColor theme="0" tint="-0.24994659260841701"/>
                </patternFill>
              </fill>
            </x14:dxf>
          </x14:cfRule>
          <xm:sqref>A1:XFD45 A46:B47 F46:F47 AE46:XFD47 A48:XFD1048576</xm:sqref>
        </x14:conditionalFormatting>
        <x14:conditionalFormatting xmlns:xm="http://schemas.microsoft.com/office/excel/2006/main">
          <x14:cfRule type="expression" priority="5" id="{562B0E21-AD5B-4D23-9B65-A2050BAB7860}">
            <xm:f>AND(はじめに!$AV$66="はい",AK19="")</xm:f>
            <x14:dxf>
              <fill>
                <patternFill>
                  <bgColor rgb="FFFFFF00"/>
                </patternFill>
              </fill>
            </x14:dxf>
          </x14:cfRule>
          <xm:sqref>AK19:AK24 AR20</xm:sqref>
        </x14:conditionalFormatting>
        <x14:conditionalFormatting xmlns:xm="http://schemas.microsoft.com/office/excel/2006/main">
          <x14:cfRule type="expression" priority="8" id="{B6A1E19F-C2FA-4475-80B4-DFCF2D427365}">
            <xm:f>入力シート!$E$114="無"</xm:f>
            <x14:dxf>
              <fill>
                <patternFill>
                  <bgColor theme="0" tint="-0.24994659260841701"/>
                </patternFill>
              </fill>
            </x14:dxf>
          </x14:cfRule>
          <xm:sqref>AK16:AX16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31ADCF-371E-40FC-A26F-4159B963F90F}">
  <ds:schemaRefs>
    <ds:schemaRef ds:uri="http://schemas.microsoft.com/office/2006/metadata/properties"/>
    <ds:schemaRef ds:uri="http://purl.org/dc/elements/1.1/"/>
    <ds:schemaRef ds:uri="9cf7b4e5-2fd5-4c11-b2f3-58a8627ea9ab"/>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876969b4-fe7c-4f73-b1b9-4c04f70587c3"/>
    <ds:schemaRef ds:uri="http://www.w3.org/XML/1998/namespace"/>
  </ds:schemaRefs>
</ds:datastoreItem>
</file>

<file path=customXml/itemProps2.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はじめに</vt:lpstr>
      <vt:lpstr>入力シート</vt:lpstr>
      <vt:lpstr>プルダウン用</vt:lpstr>
      <vt:lpstr>おわりに</vt:lpstr>
      <vt:lpstr>入力方法</vt:lpstr>
      <vt:lpstr>様式１</vt:lpstr>
      <vt:lpstr>様式２</vt:lpstr>
      <vt:lpstr>様式３（直流発電設備）① </vt:lpstr>
      <vt:lpstr>様式３（直流発電設備）② </vt:lpstr>
      <vt:lpstr>様式３（直流発電設備）③ </vt:lpstr>
      <vt:lpstr>様式３（逆変換装置）①</vt:lpstr>
      <vt:lpstr>様式３（逆変換装置）②</vt:lpstr>
      <vt:lpstr>様式３（逆変換装置）③</vt:lpstr>
      <vt:lpstr>様式３（系統連系保護リレー）①</vt:lpstr>
      <vt:lpstr>様式３（系統連系保護リレー）② </vt:lpstr>
      <vt:lpstr>様式５の４</vt:lpstr>
      <vt:lpstr>様式５の５</vt:lpstr>
      <vt:lpstr>様式５の６</vt:lpstr>
      <vt:lpstr>様式５の７</vt:lpstr>
      <vt:lpstr>おわりに!Print_Area</vt:lpstr>
      <vt:lpstr>はじめに!Print_Area</vt:lpstr>
      <vt:lpstr>プルダウン用!Print_Area</vt:lpstr>
      <vt:lpstr>入力シート!Print_Area</vt:lpstr>
      <vt:lpstr>入力方法!Print_Area</vt:lpstr>
      <vt:lpstr>様式１!Print_Area</vt:lpstr>
      <vt:lpstr>様式２!Print_Area</vt:lpstr>
      <vt:lpstr>'様式３（逆変換装置）①'!Print_Area</vt:lpstr>
      <vt:lpstr>'様式３（逆変換装置）②'!Print_Area</vt:lpstr>
      <vt:lpstr>'様式３（逆変換装置）③'!Print_Area</vt:lpstr>
      <vt:lpstr>'様式３（系統連系保護リレー）①'!Print_Area</vt:lpstr>
      <vt:lpstr>'様式３（系統連系保護リレー）② '!Print_Area</vt:lpstr>
      <vt:lpstr>'様式３（直流発電設備）① '!Print_Area</vt:lpstr>
      <vt:lpstr>'様式３（直流発電設備）② '!Print_Area</vt:lpstr>
      <vt:lpstr>'様式３（直流発電設備）③ '!Print_Area</vt:lpstr>
      <vt:lpstr>様式５の４!Print_Area</vt:lpstr>
      <vt:lpstr>様式５の５!Print_Area</vt:lpstr>
      <vt:lpstr>様式５の６!Print_Area</vt:lpstr>
      <vt:lpstr>様式５の７!Print_Area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2024-12-13T04:31:52Z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-560521483</vt:i4>
  </property>
  <property fmtid="{D5CDD505-2E9C-101B-9397-08002B2CF9AE}" pid="13" name="_PreviousAdHocReviewCycleID">
    <vt:i4>-1705581620</vt:i4>
  </property>
</Properties>
</file>